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5.xml" ContentType="application/vnd.openxmlformats-officedocument.drawing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drawings/drawing6.xml" ContentType="application/vnd.openxmlformats-officedocument.drawing+xml"/>
  <Override PartName="/xl/comments16.xml" ContentType="application/vnd.openxmlformats-officedocument.spreadsheetml.comments+xml"/>
  <Override PartName="/xl/threadedComments/threadedComment1.xml" ContentType="application/vnd.ms-excel.threadedcomments+xml"/>
  <Override PartName="/xl/drawings/drawing7.xml" ContentType="application/vnd.openxmlformats-officedocument.drawing+xml"/>
  <Override PartName="/xl/comments17.xml" ContentType="application/vnd.openxmlformats-officedocument.spreadsheetml.comments+xml"/>
  <Override PartName="/xl/drawings/drawing8.xml" ContentType="application/vnd.openxmlformats-officedocument.drawing+xml"/>
  <Override PartName="/xl/comments18.xml" ContentType="application/vnd.openxmlformats-officedocument.spreadsheetml.comments+xml"/>
  <Override PartName="/xl/drawings/drawing9.xml" ContentType="application/vnd.openxmlformats-officedocument.drawing+xml"/>
  <Override PartName="/xl/comments19.xml" ContentType="application/vnd.openxmlformats-officedocument.spreadsheetml.comments+xml"/>
  <Override PartName="/xl/drawings/drawing10.xml" ContentType="application/vnd.openxmlformats-officedocument.drawing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OWI.net\projects\A225000\A225662\20-Data\GEO\COSPIN\Cospin\"/>
    </mc:Choice>
  </mc:AlternateContent>
  <xr:revisionPtr revIDLastSave="0" documentId="13_ncr:1_{9445C058-F468-4590-BE0B-97F9E046F39C}" xr6:coauthVersionLast="45" xr6:coauthVersionMax="45" xr10:uidLastSave="{00000000-0000-0000-0000-000000000000}"/>
  <bookViews>
    <workbookView xWindow="-25320" yWindow="-120" windowWidth="25440" windowHeight="15390" tabRatio="772" firstSheet="1" activeTab="2" xr2:uid="{00000000-000D-0000-FFFF-FFFF00000000}"/>
  </bookViews>
  <sheets>
    <sheet name="Zone_2_LE" sheetId="155" state="hidden" r:id="rId1"/>
    <sheet name="EW69_Ak_Pisa" sheetId="200" r:id="rId2"/>
    <sheet name="EW69_Ak_kirsch" sheetId="193" r:id="rId3"/>
    <sheet name="Location_23" sheetId="192" r:id="rId4"/>
    <sheet name="Location_69_profile " sheetId="190" r:id="rId5"/>
    <sheet name="EW2 zone 3 BE" sheetId="194" r:id="rId6"/>
    <sheet name="EW2 zone 3 LB" sheetId="195" r:id="rId7"/>
    <sheet name="EW2 zone 3 UB" sheetId="196" r:id="rId8"/>
    <sheet name="EW2 zone 4 BE" sheetId="197" r:id="rId9"/>
    <sheet name="EW2 zone 4 LB" sheetId="198" r:id="rId10"/>
    <sheet name="EW2 zone 4 UB" sheetId="199" r:id="rId11"/>
    <sheet name="Z1_L08_BE_PISA" sheetId="175" r:id="rId12"/>
    <sheet name="Z2_L12_BE_PISA" sheetId="178" r:id="rId13"/>
    <sheet name="Z3_L32_BE_PISA" sheetId="181" r:id="rId14"/>
    <sheet name="Z4_L11_BE_PISA" sheetId="180" r:id="rId15"/>
    <sheet name="Z5_L57_BE_PISA" sheetId="179" r:id="rId16"/>
    <sheet name="z2" sheetId="182" r:id="rId17"/>
    <sheet name="z3" sheetId="183" r:id="rId18"/>
    <sheet name="z4" sheetId="184" r:id="rId19"/>
    <sheet name="z5" sheetId="185" r:id="rId20"/>
    <sheet name="Dr list" sheetId="187" r:id="rId21"/>
    <sheet name="zone overview" sheetId="188" r:id="rId22"/>
    <sheet name="Zone_2_HE" sheetId="156" state="hidden" r:id="rId23"/>
    <sheet name="Zone_4_LE" sheetId="157" state="hidden" r:id="rId24"/>
    <sheet name="Zone_4_HE" sheetId="159" state="hidden" r:id="rId25"/>
    <sheet name="Zone_7_LE" sheetId="160" state="hidden" r:id="rId26"/>
    <sheet name="Zone_7_HE" sheetId="161" state="hidden" r:id="rId27"/>
    <sheet name="HS_B4_UB" sheetId="15" state="hidden" r:id="rId28"/>
    <sheet name="HS_E6_obsolete" sheetId="12" state="hidden" r:id="rId29"/>
    <sheet name="HS_E6_UB" sheetId="16" state="hidden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4" i="200" l="1"/>
  <c r="L15" i="200"/>
  <c r="L13" i="200"/>
  <c r="L8" i="200"/>
  <c r="L9" i="200"/>
  <c r="L10" i="200"/>
  <c r="L11" i="200"/>
  <c r="L7" i="200"/>
  <c r="AG50" i="200" l="1"/>
  <c r="AG51" i="200" s="1"/>
  <c r="AG52" i="200" s="1"/>
  <c r="AG53" i="200" s="1"/>
  <c r="AG54" i="200" s="1"/>
  <c r="AG55" i="200" s="1"/>
  <c r="AG56" i="200" s="1"/>
  <c r="AG41" i="200"/>
  <c r="AG42" i="200" s="1"/>
  <c r="AG43" i="200" s="1"/>
  <c r="AG44" i="200" s="1"/>
  <c r="AG45" i="200" s="1"/>
  <c r="AG46" i="200" s="1"/>
  <c r="AG47" i="200" s="1"/>
  <c r="AG48" i="200" s="1"/>
  <c r="AF41" i="200"/>
  <c r="AF42" i="200" s="1"/>
  <c r="AF43" i="200" s="1"/>
  <c r="AF44" i="200" s="1"/>
  <c r="AF45" i="200" s="1"/>
  <c r="AF46" i="200" s="1"/>
  <c r="AF47" i="200" s="1"/>
  <c r="AF48" i="200" s="1"/>
  <c r="AF49" i="200" s="1"/>
  <c r="AF50" i="200" s="1"/>
  <c r="AF51" i="200" s="1"/>
  <c r="AF52" i="200" s="1"/>
  <c r="AF53" i="200" s="1"/>
  <c r="AF54" i="200" s="1"/>
  <c r="AF55" i="200" s="1"/>
  <c r="AF56" i="200" s="1"/>
  <c r="AH40" i="200"/>
  <c r="AH41" i="200" s="1"/>
  <c r="AH42" i="200" s="1"/>
  <c r="AH43" i="200" s="1"/>
  <c r="AH44" i="200" s="1"/>
  <c r="AH45" i="200" s="1"/>
  <c r="AH46" i="200" s="1"/>
  <c r="AH47" i="200" s="1"/>
  <c r="AH48" i="200" s="1"/>
  <c r="AH49" i="200" s="1"/>
  <c r="AH50" i="200" s="1"/>
  <c r="AH51" i="200" s="1"/>
  <c r="AH52" i="200" s="1"/>
  <c r="AH53" i="200" s="1"/>
  <c r="AH54" i="200" s="1"/>
  <c r="AH55" i="200" s="1"/>
  <c r="AH56" i="200" s="1"/>
  <c r="AG40" i="200"/>
  <c r="AF40" i="200"/>
  <c r="R16" i="200"/>
  <c r="G16" i="200"/>
  <c r="R15" i="200"/>
  <c r="R14" i="200"/>
  <c r="AJ14" i="200" s="1"/>
  <c r="R13" i="200"/>
  <c r="AJ13" i="200" s="1"/>
  <c r="R12" i="200"/>
  <c r="R11" i="200"/>
  <c r="Z11" i="200" s="1"/>
  <c r="R10" i="200"/>
  <c r="R9" i="200"/>
  <c r="R8" i="200"/>
  <c r="R7" i="200"/>
  <c r="R6" i="200"/>
  <c r="B4" i="200"/>
  <c r="A1" i="200"/>
  <c r="B5" i="200" s="1"/>
  <c r="AJ9" i="200" l="1"/>
  <c r="AJ8" i="200"/>
  <c r="AH57" i="200"/>
  <c r="AH58" i="200" s="1"/>
  <c r="AH59" i="200" s="1"/>
  <c r="AJ10" i="200" s="1"/>
  <c r="AF57" i="200"/>
  <c r="AF58" i="200" s="1"/>
  <c r="AF59" i="200" s="1"/>
  <c r="Z10" i="200" s="1"/>
  <c r="Z8" i="200"/>
  <c r="Z7" i="200"/>
  <c r="AJ15" i="200"/>
  <c r="AG57" i="200"/>
  <c r="AG58" i="200" s="1"/>
  <c r="AG59" i="200" s="1"/>
  <c r="AB10" i="200" s="1"/>
  <c r="AB8" i="200"/>
  <c r="AB13" i="200"/>
  <c r="AB15" i="200"/>
  <c r="Z15" i="200"/>
  <c r="Z13" i="200"/>
  <c r="Z9" i="200"/>
  <c r="AB9" i="200"/>
  <c r="AB11" i="200"/>
  <c r="Z14" i="200"/>
  <c r="AJ7" i="200"/>
  <c r="AJ11" i="200"/>
  <c r="AB14" i="200"/>
  <c r="AJ12" i="199"/>
  <c r="AJ11" i="199"/>
  <c r="AJ10" i="199"/>
  <c r="AJ9" i="199"/>
  <c r="AJ8" i="199"/>
  <c r="AJ7" i="199"/>
  <c r="AJ6" i="199"/>
  <c r="AJ7" i="198"/>
  <c r="AJ8" i="198"/>
  <c r="AJ9" i="198"/>
  <c r="AJ10" i="198"/>
  <c r="AJ11" i="198"/>
  <c r="AJ12" i="198"/>
  <c r="AJ6" i="198"/>
  <c r="AJ12" i="197"/>
  <c r="AJ11" i="197"/>
  <c r="AJ10" i="197"/>
  <c r="AJ9" i="197"/>
  <c r="AJ8" i="197"/>
  <c r="AJ7" i="197"/>
  <c r="AJ6" i="197"/>
  <c r="AJ11" i="196"/>
  <c r="AJ10" i="196"/>
  <c r="AJ9" i="196"/>
  <c r="AJ8" i="196"/>
  <c r="AJ7" i="196"/>
  <c r="AJ6" i="196"/>
  <c r="AJ7" i="195"/>
  <c r="AJ8" i="195"/>
  <c r="AJ9" i="195"/>
  <c r="AJ10" i="195"/>
  <c r="AJ11" i="195"/>
  <c r="AJ6" i="195"/>
  <c r="AJ6" i="194"/>
  <c r="AJ8" i="175"/>
  <c r="AJ6" i="175"/>
  <c r="AJ7" i="194"/>
  <c r="AJ8" i="194"/>
  <c r="AJ9" i="194"/>
  <c r="AJ10" i="194"/>
  <c r="AJ11" i="194"/>
  <c r="AB6" i="194"/>
  <c r="R12" i="199"/>
  <c r="AB12" i="199" s="1"/>
  <c r="R11" i="199"/>
  <c r="AB11" i="199" s="1"/>
  <c r="R10" i="199"/>
  <c r="AB10" i="199" s="1"/>
  <c r="R9" i="199"/>
  <c r="AB9" i="199" s="1"/>
  <c r="R8" i="199"/>
  <c r="AB8" i="199" s="1"/>
  <c r="AB7" i="199"/>
  <c r="R7" i="199"/>
  <c r="Z7" i="199" s="1"/>
  <c r="R6" i="199"/>
  <c r="AB6" i="199" s="1"/>
  <c r="B4" i="199"/>
  <c r="A1" i="199"/>
  <c r="B5" i="199" s="1"/>
  <c r="R12" i="198"/>
  <c r="AB12" i="198" s="1"/>
  <c r="R11" i="198"/>
  <c r="AB11" i="198" s="1"/>
  <c r="AB10" i="198"/>
  <c r="Z10" i="198"/>
  <c r="R10" i="198"/>
  <c r="R9" i="198"/>
  <c r="AB9" i="198" s="1"/>
  <c r="R8" i="198"/>
  <c r="AB8" i="198" s="1"/>
  <c r="AB7" i="198"/>
  <c r="R7" i="198"/>
  <c r="Z7" i="198" s="1"/>
  <c r="R6" i="198"/>
  <c r="AB6" i="198" s="1"/>
  <c r="B4" i="198"/>
  <c r="A1" i="198"/>
  <c r="B5" i="198" s="1"/>
  <c r="R12" i="197"/>
  <c r="AB12" i="197" s="1"/>
  <c r="R11" i="197"/>
  <c r="AB11" i="197" s="1"/>
  <c r="AB10" i="197"/>
  <c r="Z10" i="197"/>
  <c r="R10" i="197"/>
  <c r="R9" i="197"/>
  <c r="AB9" i="197" s="1"/>
  <c r="R8" i="197"/>
  <c r="AB8" i="197" s="1"/>
  <c r="AB7" i="197"/>
  <c r="R7" i="197"/>
  <c r="Z7" i="197" s="1"/>
  <c r="R6" i="197"/>
  <c r="AB6" i="197" s="1"/>
  <c r="B4" i="197"/>
  <c r="A1" i="197"/>
  <c r="B5" i="197" s="1"/>
  <c r="R11" i="196"/>
  <c r="AB11" i="196" s="1"/>
  <c r="R10" i="196"/>
  <c r="AB10" i="196" s="1"/>
  <c r="AB9" i="196"/>
  <c r="Z9" i="196"/>
  <c r="R9" i="196"/>
  <c r="R8" i="196"/>
  <c r="AB8" i="196" s="1"/>
  <c r="R7" i="196"/>
  <c r="AB7" i="196" s="1"/>
  <c r="AB6" i="196"/>
  <c r="R6" i="196"/>
  <c r="Z6" i="196" s="1"/>
  <c r="B4" i="196"/>
  <c r="A1" i="196"/>
  <c r="B5" i="196" s="1"/>
  <c r="R11" i="195"/>
  <c r="AB11" i="195" s="1"/>
  <c r="R10" i="195"/>
  <c r="AB10" i="195" s="1"/>
  <c r="R9" i="195"/>
  <c r="AB9" i="195" s="1"/>
  <c r="AB8" i="195"/>
  <c r="Z8" i="195"/>
  <c r="R8" i="195"/>
  <c r="R7" i="195"/>
  <c r="AB7" i="195" s="1"/>
  <c r="R6" i="195"/>
  <c r="AB6" i="195" s="1"/>
  <c r="B4" i="195"/>
  <c r="A1" i="195"/>
  <c r="B5" i="195" s="1"/>
  <c r="R11" i="194"/>
  <c r="AB11" i="194" s="1"/>
  <c r="R10" i="194"/>
  <c r="AB10" i="194" s="1"/>
  <c r="R9" i="194"/>
  <c r="AB9" i="194" s="1"/>
  <c r="R8" i="194"/>
  <c r="AB8" i="194" s="1"/>
  <c r="AB7" i="194"/>
  <c r="Z7" i="194"/>
  <c r="R7" i="194"/>
  <c r="R6" i="194"/>
  <c r="B4" i="194"/>
  <c r="A1" i="194"/>
  <c r="B5" i="194" s="1"/>
  <c r="AB7" i="200" l="1"/>
  <c r="Z10" i="199"/>
  <c r="Z10" i="194"/>
  <c r="Z11" i="195"/>
  <c r="Z8" i="199"/>
  <c r="Z11" i="199"/>
  <c r="Z9" i="199"/>
  <c r="Z12" i="199"/>
  <c r="Z6" i="195"/>
  <c r="Z7" i="196"/>
  <c r="Z8" i="197"/>
  <c r="Z8" i="198"/>
  <c r="Z8" i="194"/>
  <c r="Z9" i="195"/>
  <c r="Z10" i="196"/>
  <c r="Z11" i="197"/>
  <c r="Z11" i="198"/>
  <c r="Z11" i="194"/>
  <c r="Z6" i="197"/>
  <c r="Z6" i="198"/>
  <c r="Z6" i="199"/>
  <c r="Z6" i="194"/>
  <c r="Z7" i="195"/>
  <c r="Z8" i="196"/>
  <c r="Z9" i="197"/>
  <c r="Z9" i="198"/>
  <c r="Z9" i="194"/>
  <c r="Z10" i="195"/>
  <c r="Z11" i="196"/>
  <c r="Z12" i="197"/>
  <c r="Z12" i="198"/>
  <c r="AG50" i="193"/>
  <c r="AG51" i="193" s="1"/>
  <c r="AG52" i="193" s="1"/>
  <c r="AG53" i="193" s="1"/>
  <c r="AG54" i="193" s="1"/>
  <c r="AG55" i="193" s="1"/>
  <c r="AG56" i="193" s="1"/>
  <c r="AG57" i="193" s="1"/>
  <c r="AG58" i="193" s="1"/>
  <c r="AF41" i="193"/>
  <c r="AF42" i="193" s="1"/>
  <c r="AF43" i="193" s="1"/>
  <c r="AF44" i="193" s="1"/>
  <c r="AF45" i="193" s="1"/>
  <c r="AH40" i="193"/>
  <c r="AH41" i="193" s="1"/>
  <c r="AH42" i="193" s="1"/>
  <c r="AH43" i="193" s="1"/>
  <c r="AH44" i="193" s="1"/>
  <c r="AH45" i="193" s="1"/>
  <c r="AG40" i="193"/>
  <c r="AG41" i="193" s="1"/>
  <c r="AG42" i="193" s="1"/>
  <c r="AG43" i="193" s="1"/>
  <c r="AG44" i="193" s="1"/>
  <c r="AG45" i="193" s="1"/>
  <c r="AF40" i="193"/>
  <c r="R16" i="193"/>
  <c r="G16" i="193"/>
  <c r="R15" i="193"/>
  <c r="R14" i="193"/>
  <c r="R13" i="193"/>
  <c r="R12" i="193"/>
  <c r="R11" i="193"/>
  <c r="R10" i="193"/>
  <c r="R9" i="193"/>
  <c r="R8" i="193"/>
  <c r="R7" i="193"/>
  <c r="R6" i="193"/>
  <c r="B4" i="193"/>
  <c r="A1" i="193"/>
  <c r="B5" i="193" s="1"/>
  <c r="AG59" i="193" l="1"/>
  <c r="AB7" i="193" s="1"/>
  <c r="AB9" i="193"/>
  <c r="AJ11" i="193"/>
  <c r="AH46" i="193"/>
  <c r="AH47" i="193" s="1"/>
  <c r="AF46" i="193"/>
  <c r="AF47" i="193" s="1"/>
  <c r="Z11" i="193"/>
  <c r="AJ14" i="193"/>
  <c r="AB11" i="193"/>
  <c r="AG46" i="193"/>
  <c r="AG47" i="193" s="1"/>
  <c r="AB14" i="193" s="1"/>
  <c r="Z14" i="193"/>
  <c r="AB8" i="193"/>
  <c r="AB10" i="193"/>
  <c r="AG50" i="192"/>
  <c r="AG51" i="192" s="1"/>
  <c r="AG52" i="192" s="1"/>
  <c r="AG53" i="192" s="1"/>
  <c r="AH40" i="192"/>
  <c r="AH41" i="192" s="1"/>
  <c r="AH42" i="192" s="1"/>
  <c r="AH43" i="192" s="1"/>
  <c r="AH44" i="192" s="1"/>
  <c r="AH45" i="192" s="1"/>
  <c r="AH46" i="192" s="1"/>
  <c r="AH47" i="192" s="1"/>
  <c r="AH48" i="192" s="1"/>
  <c r="AH49" i="192" s="1"/>
  <c r="AH50" i="192" s="1"/>
  <c r="AH51" i="192" s="1"/>
  <c r="AH52" i="192" s="1"/>
  <c r="AH53" i="192" s="1"/>
  <c r="AH54" i="192" s="1"/>
  <c r="AH55" i="192" s="1"/>
  <c r="AH56" i="192" s="1"/>
  <c r="AH57" i="192" s="1"/>
  <c r="AH58" i="192" s="1"/>
  <c r="AH59" i="192" s="1"/>
  <c r="AG40" i="192"/>
  <c r="AG41" i="192" s="1"/>
  <c r="AG42" i="192" s="1"/>
  <c r="AG43" i="192" s="1"/>
  <c r="AG44" i="192" s="1"/>
  <c r="AG45" i="192" s="1"/>
  <c r="AG46" i="192" s="1"/>
  <c r="AG47" i="192" s="1"/>
  <c r="AF40" i="192"/>
  <c r="AF41" i="192" s="1"/>
  <c r="AF42" i="192" s="1"/>
  <c r="AF43" i="192" s="1"/>
  <c r="AF44" i="192" s="1"/>
  <c r="AF45" i="192" s="1"/>
  <c r="AF46" i="192" s="1"/>
  <c r="AF47" i="192" s="1"/>
  <c r="AF48" i="192" s="1"/>
  <c r="AF49" i="192" s="1"/>
  <c r="AF50" i="192" s="1"/>
  <c r="AF51" i="192" s="1"/>
  <c r="AF52" i="192" s="1"/>
  <c r="AF53" i="192" s="1"/>
  <c r="AF54" i="192" s="1"/>
  <c r="AF55" i="192" s="1"/>
  <c r="AF56" i="192" s="1"/>
  <c r="AF57" i="192" s="1"/>
  <c r="AF58" i="192" s="1"/>
  <c r="AF59" i="192" s="1"/>
  <c r="G16" i="192"/>
  <c r="R14" i="192"/>
  <c r="AJ14" i="192" s="1"/>
  <c r="R13" i="192"/>
  <c r="AJ13" i="192" s="1"/>
  <c r="R12" i="192"/>
  <c r="Z12" i="192" s="1"/>
  <c r="R11" i="192"/>
  <c r="AJ11" i="192" s="1"/>
  <c r="R10" i="192"/>
  <c r="R9" i="192"/>
  <c r="R8" i="192"/>
  <c r="R7" i="192"/>
  <c r="R6" i="192"/>
  <c r="B4" i="192"/>
  <c r="A1" i="192"/>
  <c r="B5" i="192" s="1"/>
  <c r="AF48" i="193" l="1"/>
  <c r="AF49" i="193" s="1"/>
  <c r="AF50" i="193" s="1"/>
  <c r="AF51" i="193" s="1"/>
  <c r="AF52" i="193" s="1"/>
  <c r="AF53" i="193" s="1"/>
  <c r="AF54" i="193" s="1"/>
  <c r="AF55" i="193" s="1"/>
  <c r="AF56" i="193" s="1"/>
  <c r="Z15" i="193"/>
  <c r="Z13" i="193"/>
  <c r="AH48" i="193"/>
  <c r="AH49" i="193" s="1"/>
  <c r="AH50" i="193" s="1"/>
  <c r="AH51" i="193" s="1"/>
  <c r="AH52" i="193" s="1"/>
  <c r="AH53" i="193" s="1"/>
  <c r="AH54" i="193" s="1"/>
  <c r="AH55" i="193" s="1"/>
  <c r="AH56" i="193" s="1"/>
  <c r="AJ15" i="193"/>
  <c r="AJ13" i="193"/>
  <c r="AG48" i="193"/>
  <c r="AB15" i="193"/>
  <c r="AB13" i="193"/>
  <c r="AJ9" i="192"/>
  <c r="AB14" i="192"/>
  <c r="AB12" i="192"/>
  <c r="AJ12" i="192"/>
  <c r="AJ10" i="192"/>
  <c r="AG48" i="192"/>
  <c r="AB8" i="192"/>
  <c r="AB10" i="192"/>
  <c r="AJ6" i="192"/>
  <c r="AJ7" i="192"/>
  <c r="AJ8" i="192"/>
  <c r="AG54" i="192"/>
  <c r="AG55" i="192" s="1"/>
  <c r="AG56" i="192" s="1"/>
  <c r="AG57" i="192" s="1"/>
  <c r="AG58" i="192" s="1"/>
  <c r="AG59" i="192" s="1"/>
  <c r="AB6" i="192"/>
  <c r="Z6" i="192"/>
  <c r="Z8" i="192"/>
  <c r="Z10" i="192"/>
  <c r="Z14" i="192"/>
  <c r="Z7" i="192"/>
  <c r="Z9" i="192"/>
  <c r="Z11" i="192"/>
  <c r="Z13" i="192"/>
  <c r="AB9" i="192"/>
  <c r="AB11" i="192"/>
  <c r="AB13" i="192"/>
  <c r="AH57" i="193" l="1"/>
  <c r="AH58" i="193" s="1"/>
  <c r="AJ8" i="193"/>
  <c r="AF57" i="193"/>
  <c r="AF58" i="193" s="1"/>
  <c r="Z8" i="193"/>
  <c r="AB7" i="192"/>
  <c r="AF59" i="193" l="1"/>
  <c r="Z9" i="193"/>
  <c r="AH59" i="193"/>
  <c r="AJ9" i="193"/>
  <c r="AJ7" i="193" l="1"/>
  <c r="AJ10" i="193"/>
  <c r="Z7" i="193"/>
  <c r="Z10" i="193"/>
  <c r="E2" i="187" l="1" a="1"/>
  <c r="E2" i="187" s="1"/>
  <c r="C1" i="187" a="1"/>
  <c r="C1" i="187" s="1"/>
  <c r="G1" i="187" l="1" a="1"/>
  <c r="G1" i="187" s="1"/>
  <c r="R12" i="179"/>
  <c r="R13" i="179"/>
  <c r="R14" i="179"/>
  <c r="R15" i="179"/>
  <c r="R16" i="179"/>
  <c r="R15" i="180"/>
  <c r="R12" i="180"/>
  <c r="R13" i="180"/>
  <c r="R14" i="180"/>
  <c r="R12" i="181"/>
  <c r="R13" i="181"/>
  <c r="R14" i="181"/>
  <c r="R15" i="181"/>
  <c r="R16" i="181"/>
  <c r="R17" i="181"/>
  <c r="R18" i="181"/>
  <c r="R19" i="181"/>
  <c r="R20" i="181"/>
  <c r="R21" i="181"/>
  <c r="R12" i="178"/>
  <c r="R13" i="178"/>
  <c r="R14" i="178"/>
  <c r="R15" i="178"/>
  <c r="R16" i="178"/>
  <c r="R17" i="178"/>
  <c r="R18" i="178"/>
  <c r="R19" i="178"/>
  <c r="R11" i="181" l="1"/>
  <c r="R10" i="181"/>
  <c r="R9" i="181"/>
  <c r="R8" i="181"/>
  <c r="R7" i="181"/>
  <c r="R6" i="181"/>
  <c r="B4" i="181"/>
  <c r="A1" i="181"/>
  <c r="B5" i="181" s="1"/>
  <c r="R11" i="180"/>
  <c r="R10" i="180"/>
  <c r="R9" i="180"/>
  <c r="R8" i="180"/>
  <c r="R7" i="180"/>
  <c r="R6" i="180"/>
  <c r="B4" i="180"/>
  <c r="A1" i="180"/>
  <c r="B5" i="180" s="1"/>
  <c r="R11" i="179"/>
  <c r="R10" i="179"/>
  <c r="R9" i="179"/>
  <c r="R8" i="179"/>
  <c r="R7" i="179"/>
  <c r="R6" i="179"/>
  <c r="B4" i="179"/>
  <c r="A1" i="179"/>
  <c r="B5" i="179" s="1"/>
  <c r="A1" i="178" l="1"/>
  <c r="B5" i="178" s="1"/>
  <c r="B4" i="178"/>
  <c r="R6" i="178"/>
  <c r="R7" i="178"/>
  <c r="R8" i="178"/>
  <c r="R9" i="178"/>
  <c r="R10" i="178"/>
  <c r="R11" i="178"/>
  <c r="AG50" i="175" l="1"/>
  <c r="AG51" i="175" s="1"/>
  <c r="AG52" i="175" s="1"/>
  <c r="AG53" i="175" s="1"/>
  <c r="AG54" i="175" s="1"/>
  <c r="AG55" i="175" s="1"/>
  <c r="AH40" i="175"/>
  <c r="AH41" i="175" s="1"/>
  <c r="AH42" i="175" s="1"/>
  <c r="AH43" i="175" s="1"/>
  <c r="AH44" i="175" s="1"/>
  <c r="AH45" i="175" s="1"/>
  <c r="AH46" i="175" s="1"/>
  <c r="AH47" i="175" s="1"/>
  <c r="AG40" i="175"/>
  <c r="AG41" i="175" s="1"/>
  <c r="AG42" i="175" s="1"/>
  <c r="AG43" i="175" s="1"/>
  <c r="AG44" i="175" s="1"/>
  <c r="AG45" i="175" s="1"/>
  <c r="AG46" i="175" s="1"/>
  <c r="AG47" i="175" s="1"/>
  <c r="AF40" i="175"/>
  <c r="AF41" i="175" s="1"/>
  <c r="AF42" i="175" s="1"/>
  <c r="AF43" i="175" s="1"/>
  <c r="AF44" i="175" s="1"/>
  <c r="AF45" i="175" s="1"/>
  <c r="AF46" i="175" s="1"/>
  <c r="AF47" i="175" s="1"/>
  <c r="R18" i="175"/>
  <c r="AJ18" i="175" s="1"/>
  <c r="R17" i="175"/>
  <c r="Z17" i="175" s="1"/>
  <c r="R16" i="175"/>
  <c r="AJ16" i="175" s="1"/>
  <c r="G16" i="175"/>
  <c r="R15" i="175"/>
  <c r="AB15" i="175" s="1"/>
  <c r="R14" i="175"/>
  <c r="AJ14" i="175" s="1"/>
  <c r="R13" i="175"/>
  <c r="Z13" i="175" s="1"/>
  <c r="R12" i="175"/>
  <c r="AJ12" i="175" s="1"/>
  <c r="R11" i="175"/>
  <c r="R10" i="175"/>
  <c r="R9" i="175"/>
  <c r="Z9" i="175" s="1"/>
  <c r="R8" i="175"/>
  <c r="R7" i="175"/>
  <c r="R6" i="175"/>
  <c r="B4" i="175"/>
  <c r="A1" i="175"/>
  <c r="B5" i="175" s="1"/>
  <c r="Z15" i="175" l="1"/>
  <c r="AJ15" i="175"/>
  <c r="Z10" i="175"/>
  <c r="AB13" i="175"/>
  <c r="AJ13" i="175"/>
  <c r="AJ17" i="175"/>
  <c r="AF48" i="175"/>
  <c r="AF49" i="175" s="1"/>
  <c r="AF50" i="175" s="1"/>
  <c r="AF51" i="175" s="1"/>
  <c r="AF52" i="175" s="1"/>
  <c r="AF53" i="175" s="1"/>
  <c r="AF54" i="175" s="1"/>
  <c r="AF55" i="175" s="1"/>
  <c r="AF56" i="175" s="1"/>
  <c r="AF57" i="175" s="1"/>
  <c r="Z11" i="175"/>
  <c r="AG48" i="175"/>
  <c r="AB11" i="175"/>
  <c r="AH48" i="175"/>
  <c r="AH49" i="175" s="1"/>
  <c r="AH50" i="175" s="1"/>
  <c r="AH51" i="175" s="1"/>
  <c r="AH52" i="175" s="1"/>
  <c r="AH53" i="175" s="1"/>
  <c r="AH54" i="175" s="1"/>
  <c r="AH55" i="175" s="1"/>
  <c r="AH56" i="175" s="1"/>
  <c r="AH57" i="175" s="1"/>
  <c r="AJ10" i="175"/>
  <c r="AJ11" i="175"/>
  <c r="AB8" i="175"/>
  <c r="AG56" i="175"/>
  <c r="AG57" i="175" s="1"/>
  <c r="AG58" i="175" s="1"/>
  <c r="AG59" i="175" s="1"/>
  <c r="AB9" i="175"/>
  <c r="Z18" i="175"/>
  <c r="AJ9" i="175"/>
  <c r="Z14" i="175"/>
  <c r="Z16" i="175"/>
  <c r="AB18" i="175"/>
  <c r="Z12" i="175"/>
  <c r="AB16" i="175"/>
  <c r="Z8" i="175"/>
  <c r="AH58" i="175" l="1"/>
  <c r="Z6" i="175"/>
  <c r="AF58" i="175"/>
  <c r="AB6" i="175"/>
  <c r="AF59" i="175" l="1"/>
  <c r="Z7" i="175"/>
  <c r="AH59" i="175"/>
  <c r="AJ7" i="175"/>
  <c r="AJ6" i="156" l="1"/>
  <c r="AA10" i="156" l="1"/>
  <c r="AA12" i="156"/>
  <c r="AA7" i="156"/>
  <c r="AG50" i="161"/>
  <c r="AG51" i="161" s="1"/>
  <c r="AG52" i="161" s="1"/>
  <c r="AG53" i="161" s="1"/>
  <c r="AG54" i="161" s="1"/>
  <c r="AG55" i="161" s="1"/>
  <c r="AG56" i="161" s="1"/>
  <c r="AG57" i="161" s="1"/>
  <c r="AG58" i="161" s="1"/>
  <c r="AG59" i="161" s="1"/>
  <c r="AG41" i="161"/>
  <c r="AG42" i="161" s="1"/>
  <c r="AG43" i="161" s="1"/>
  <c r="AG44" i="161" s="1"/>
  <c r="AG45" i="161" s="1"/>
  <c r="AG46" i="161" s="1"/>
  <c r="AG47" i="161" s="1"/>
  <c r="AG48" i="161" s="1"/>
  <c r="AH40" i="161"/>
  <c r="AH41" i="161" s="1"/>
  <c r="AH42" i="161" s="1"/>
  <c r="AH43" i="161" s="1"/>
  <c r="AH44" i="161" s="1"/>
  <c r="AH45" i="161" s="1"/>
  <c r="AH46" i="161" s="1"/>
  <c r="AH47" i="161" s="1"/>
  <c r="AH48" i="161" s="1"/>
  <c r="AH49" i="161" s="1"/>
  <c r="AH50" i="161" s="1"/>
  <c r="AH51" i="161" s="1"/>
  <c r="AH52" i="161" s="1"/>
  <c r="AH53" i="161" s="1"/>
  <c r="AH54" i="161" s="1"/>
  <c r="AH55" i="161" s="1"/>
  <c r="AH56" i="161" s="1"/>
  <c r="AH57" i="161" s="1"/>
  <c r="AH58" i="161" s="1"/>
  <c r="AG40" i="161"/>
  <c r="AF40" i="161"/>
  <c r="AF41" i="161" s="1"/>
  <c r="AF42" i="161" s="1"/>
  <c r="AF43" i="161" s="1"/>
  <c r="AF44" i="161" s="1"/>
  <c r="AF45" i="161" s="1"/>
  <c r="AF46" i="161" s="1"/>
  <c r="AF47" i="161" s="1"/>
  <c r="AF48" i="161" s="1"/>
  <c r="AF49" i="161" s="1"/>
  <c r="AF50" i="161" s="1"/>
  <c r="AF51" i="161" s="1"/>
  <c r="AF52" i="161" s="1"/>
  <c r="AF53" i="161" s="1"/>
  <c r="AF54" i="161" s="1"/>
  <c r="AF55" i="161" s="1"/>
  <c r="AF56" i="161" s="1"/>
  <c r="AF57" i="161" s="1"/>
  <c r="AF58" i="161" s="1"/>
  <c r="G16" i="161"/>
  <c r="R10" i="161"/>
  <c r="R8" i="161"/>
  <c r="R6" i="161"/>
  <c r="AB6" i="161" s="1"/>
  <c r="B4" i="161"/>
  <c r="A1" i="161"/>
  <c r="B5" i="161" s="1"/>
  <c r="AG51" i="160"/>
  <c r="AG52" i="160" s="1"/>
  <c r="AG53" i="160" s="1"/>
  <c r="AG54" i="160" s="1"/>
  <c r="AG55" i="160" s="1"/>
  <c r="AG56" i="160" s="1"/>
  <c r="AG57" i="160" s="1"/>
  <c r="AG58" i="160" s="1"/>
  <c r="AG59" i="160" s="1"/>
  <c r="AG50" i="160"/>
  <c r="AH40" i="160"/>
  <c r="AH41" i="160" s="1"/>
  <c r="AH42" i="160" s="1"/>
  <c r="AH43" i="160" s="1"/>
  <c r="AH44" i="160" s="1"/>
  <c r="AH45" i="160" s="1"/>
  <c r="AH46" i="160" s="1"/>
  <c r="AH47" i="160" s="1"/>
  <c r="AH48" i="160" s="1"/>
  <c r="AH49" i="160" s="1"/>
  <c r="AH50" i="160" s="1"/>
  <c r="AH51" i="160" s="1"/>
  <c r="AH52" i="160" s="1"/>
  <c r="AH53" i="160" s="1"/>
  <c r="AH54" i="160" s="1"/>
  <c r="AH55" i="160" s="1"/>
  <c r="AH56" i="160" s="1"/>
  <c r="AH57" i="160" s="1"/>
  <c r="AH58" i="160" s="1"/>
  <c r="AH59" i="160" s="1"/>
  <c r="AG40" i="160"/>
  <c r="AG41" i="160" s="1"/>
  <c r="AG42" i="160" s="1"/>
  <c r="AG43" i="160" s="1"/>
  <c r="AG44" i="160" s="1"/>
  <c r="AG45" i="160" s="1"/>
  <c r="AG46" i="160" s="1"/>
  <c r="AG47" i="160" s="1"/>
  <c r="AG48" i="160" s="1"/>
  <c r="AF40" i="160"/>
  <c r="AF41" i="160" s="1"/>
  <c r="AF42" i="160" s="1"/>
  <c r="AF43" i="160" s="1"/>
  <c r="AF44" i="160" s="1"/>
  <c r="AF45" i="160" s="1"/>
  <c r="AF46" i="160" s="1"/>
  <c r="AF47" i="160" s="1"/>
  <c r="AF48" i="160" s="1"/>
  <c r="AF49" i="160" s="1"/>
  <c r="AF50" i="160" s="1"/>
  <c r="AF51" i="160" s="1"/>
  <c r="AF52" i="160" s="1"/>
  <c r="AF53" i="160" s="1"/>
  <c r="AF54" i="160" s="1"/>
  <c r="AF55" i="160" s="1"/>
  <c r="AF56" i="160" s="1"/>
  <c r="AF57" i="160" s="1"/>
  <c r="AF58" i="160" s="1"/>
  <c r="AF59" i="160" s="1"/>
  <c r="G16" i="160"/>
  <c r="R10" i="160"/>
  <c r="AJ10" i="160" s="1"/>
  <c r="R8" i="160"/>
  <c r="AJ8" i="160" s="1"/>
  <c r="R6" i="160"/>
  <c r="AJ6" i="160" s="1"/>
  <c r="B4" i="160"/>
  <c r="A1" i="160"/>
  <c r="B5" i="160" s="1"/>
  <c r="AB8" i="161" l="1"/>
  <c r="AB10" i="161"/>
  <c r="AF59" i="161"/>
  <c r="Z10" i="161"/>
  <c r="AH59" i="161"/>
  <c r="AJ10" i="161"/>
  <c r="AB8" i="160"/>
  <c r="Z8" i="160"/>
  <c r="Z6" i="160"/>
  <c r="Z10" i="160"/>
  <c r="AB6" i="160"/>
  <c r="AB10" i="160"/>
  <c r="AB11" i="159"/>
  <c r="AG51" i="159"/>
  <c r="AG52" i="159" s="1"/>
  <c r="AG53" i="159" s="1"/>
  <c r="AG54" i="159" s="1"/>
  <c r="AG55" i="159" s="1"/>
  <c r="AG56" i="159" s="1"/>
  <c r="AG57" i="159" s="1"/>
  <c r="AG58" i="159" s="1"/>
  <c r="AG59" i="159" s="1"/>
  <c r="AG50" i="159"/>
  <c r="AF43" i="159"/>
  <c r="AF44" i="159" s="1"/>
  <c r="AF45" i="159" s="1"/>
  <c r="AF46" i="159" s="1"/>
  <c r="AF47" i="159" s="1"/>
  <c r="AF48" i="159" s="1"/>
  <c r="AF49" i="159" s="1"/>
  <c r="AF50" i="159" s="1"/>
  <c r="AF51" i="159" s="1"/>
  <c r="AF52" i="159" s="1"/>
  <c r="AF53" i="159" s="1"/>
  <c r="AF54" i="159" s="1"/>
  <c r="AF55" i="159" s="1"/>
  <c r="AF56" i="159" s="1"/>
  <c r="AF57" i="159" s="1"/>
  <c r="AF58" i="159" s="1"/>
  <c r="AF59" i="159" s="1"/>
  <c r="AF42" i="159"/>
  <c r="AH41" i="159"/>
  <c r="AH42" i="159" s="1"/>
  <c r="AH43" i="159" s="1"/>
  <c r="AH44" i="159" s="1"/>
  <c r="AH45" i="159" s="1"/>
  <c r="AH46" i="159" s="1"/>
  <c r="AH47" i="159" s="1"/>
  <c r="AH48" i="159" s="1"/>
  <c r="AH49" i="159" s="1"/>
  <c r="AH50" i="159" s="1"/>
  <c r="AH51" i="159" s="1"/>
  <c r="AH52" i="159" s="1"/>
  <c r="AH53" i="159" s="1"/>
  <c r="AH54" i="159" s="1"/>
  <c r="AH55" i="159" s="1"/>
  <c r="AH56" i="159" s="1"/>
  <c r="AH57" i="159" s="1"/>
  <c r="AH58" i="159" s="1"/>
  <c r="AH59" i="159" s="1"/>
  <c r="AF41" i="159"/>
  <c r="AH40" i="159"/>
  <c r="AG40" i="159"/>
  <c r="AG41" i="159" s="1"/>
  <c r="AG42" i="159" s="1"/>
  <c r="AG43" i="159" s="1"/>
  <c r="AG44" i="159" s="1"/>
  <c r="AG45" i="159" s="1"/>
  <c r="AG46" i="159" s="1"/>
  <c r="AG47" i="159" s="1"/>
  <c r="AG48" i="159" s="1"/>
  <c r="AF40" i="159"/>
  <c r="G16" i="159"/>
  <c r="R11" i="159"/>
  <c r="R10" i="159"/>
  <c r="R6" i="159"/>
  <c r="B4" i="159"/>
  <c r="A1" i="159"/>
  <c r="B5" i="159" s="1"/>
  <c r="AB11" i="157"/>
  <c r="O7" i="157"/>
  <c r="AG51" i="157"/>
  <c r="AG52" i="157" s="1"/>
  <c r="AG53" i="157" s="1"/>
  <c r="AG50" i="157"/>
  <c r="AF43" i="157"/>
  <c r="AF44" i="157" s="1"/>
  <c r="AF45" i="157" s="1"/>
  <c r="AF46" i="157" s="1"/>
  <c r="AF47" i="157" s="1"/>
  <c r="AF48" i="157" s="1"/>
  <c r="AF49" i="157" s="1"/>
  <c r="AF50" i="157" s="1"/>
  <c r="AF51" i="157" s="1"/>
  <c r="AF52" i="157" s="1"/>
  <c r="AF53" i="157" s="1"/>
  <c r="AF42" i="157"/>
  <c r="AH41" i="157"/>
  <c r="AH42" i="157" s="1"/>
  <c r="AH43" i="157" s="1"/>
  <c r="AH44" i="157" s="1"/>
  <c r="AH45" i="157" s="1"/>
  <c r="AH46" i="157" s="1"/>
  <c r="AH47" i="157" s="1"/>
  <c r="AH48" i="157" s="1"/>
  <c r="AH49" i="157" s="1"/>
  <c r="AH50" i="157" s="1"/>
  <c r="AH51" i="157" s="1"/>
  <c r="AH52" i="157" s="1"/>
  <c r="AH53" i="157" s="1"/>
  <c r="AF41" i="157"/>
  <c r="AH40" i="157"/>
  <c r="AG40" i="157"/>
  <c r="AG41" i="157" s="1"/>
  <c r="AG42" i="157" s="1"/>
  <c r="AG43" i="157" s="1"/>
  <c r="AG44" i="157" s="1"/>
  <c r="AG45" i="157" s="1"/>
  <c r="AG46" i="157" s="1"/>
  <c r="AG47" i="157" s="1"/>
  <c r="AG48" i="157" s="1"/>
  <c r="AF40" i="157"/>
  <c r="G16" i="157"/>
  <c r="R11" i="157"/>
  <c r="R10" i="157"/>
  <c r="R6" i="157"/>
  <c r="B4" i="157"/>
  <c r="A1" i="157"/>
  <c r="B5" i="157" s="1"/>
  <c r="AB11" i="155"/>
  <c r="AJ11" i="156"/>
  <c r="Z11" i="155"/>
  <c r="Z11" i="156"/>
  <c r="R8" i="155"/>
  <c r="AB8" i="155" s="1"/>
  <c r="R9" i="155"/>
  <c r="R11" i="155"/>
  <c r="R6" i="155"/>
  <c r="AJ6" i="155" s="1"/>
  <c r="R11" i="156"/>
  <c r="R9" i="156"/>
  <c r="AB9" i="156" s="1"/>
  <c r="R8" i="156"/>
  <c r="AB8" i="156" s="1"/>
  <c r="R6" i="156"/>
  <c r="AG50" i="156"/>
  <c r="AG51" i="156" s="1"/>
  <c r="AG52" i="156" s="1"/>
  <c r="AG53" i="156" s="1"/>
  <c r="AG54" i="156" s="1"/>
  <c r="AG55" i="156" s="1"/>
  <c r="AG56" i="156" s="1"/>
  <c r="AG57" i="156" s="1"/>
  <c r="AG58" i="156" s="1"/>
  <c r="AG59" i="156" s="1"/>
  <c r="AG41" i="156"/>
  <c r="AG42" i="156" s="1"/>
  <c r="AG43" i="156" s="1"/>
  <c r="AG44" i="156" s="1"/>
  <c r="AG45" i="156" s="1"/>
  <c r="AG46" i="156" s="1"/>
  <c r="AG47" i="156" s="1"/>
  <c r="AG48" i="156" s="1"/>
  <c r="AF41" i="156"/>
  <c r="AF42" i="156" s="1"/>
  <c r="AF43" i="156" s="1"/>
  <c r="AF44" i="156" s="1"/>
  <c r="AF45" i="156" s="1"/>
  <c r="AF46" i="156" s="1"/>
  <c r="AF47" i="156" s="1"/>
  <c r="AF48" i="156" s="1"/>
  <c r="AF49" i="156" s="1"/>
  <c r="AF50" i="156" s="1"/>
  <c r="AF51" i="156" s="1"/>
  <c r="AF52" i="156" s="1"/>
  <c r="AF53" i="156" s="1"/>
  <c r="AF54" i="156" s="1"/>
  <c r="AF55" i="156" s="1"/>
  <c r="AF56" i="156" s="1"/>
  <c r="AF57" i="156" s="1"/>
  <c r="AF58" i="156" s="1"/>
  <c r="AF59" i="156" s="1"/>
  <c r="AH40" i="156"/>
  <c r="AH41" i="156" s="1"/>
  <c r="AH42" i="156" s="1"/>
  <c r="AH43" i="156" s="1"/>
  <c r="AH44" i="156" s="1"/>
  <c r="AH45" i="156" s="1"/>
  <c r="AH46" i="156" s="1"/>
  <c r="AH47" i="156" s="1"/>
  <c r="AH48" i="156" s="1"/>
  <c r="AH49" i="156" s="1"/>
  <c r="AH50" i="156" s="1"/>
  <c r="AH51" i="156" s="1"/>
  <c r="AH52" i="156" s="1"/>
  <c r="AH53" i="156" s="1"/>
  <c r="AH54" i="156" s="1"/>
  <c r="AH55" i="156" s="1"/>
  <c r="AH56" i="156" s="1"/>
  <c r="AH57" i="156" s="1"/>
  <c r="AH58" i="156" s="1"/>
  <c r="AH59" i="156" s="1"/>
  <c r="AG40" i="156"/>
  <c r="AF40" i="156"/>
  <c r="G16" i="156"/>
  <c r="AJ9" i="156"/>
  <c r="Z9" i="156"/>
  <c r="AB6" i="156"/>
  <c r="Z6" i="156"/>
  <c r="B4" i="156"/>
  <c r="A1" i="156"/>
  <c r="B5" i="156" s="1"/>
  <c r="AG51" i="155"/>
  <c r="AG52" i="155" s="1"/>
  <c r="AG53" i="155" s="1"/>
  <c r="AG54" i="155" s="1"/>
  <c r="AG55" i="155" s="1"/>
  <c r="AG56" i="155" s="1"/>
  <c r="AG57" i="155" s="1"/>
  <c r="AG58" i="155" s="1"/>
  <c r="AG59" i="155" s="1"/>
  <c r="AG50" i="155"/>
  <c r="AF41" i="155"/>
  <c r="AF42" i="155" s="1"/>
  <c r="AF43" i="155" s="1"/>
  <c r="AF44" i="155" s="1"/>
  <c r="AF45" i="155" s="1"/>
  <c r="AF46" i="155" s="1"/>
  <c r="AF47" i="155" s="1"/>
  <c r="AF48" i="155" s="1"/>
  <c r="AF49" i="155" s="1"/>
  <c r="AF50" i="155" s="1"/>
  <c r="AF51" i="155" s="1"/>
  <c r="AF52" i="155" s="1"/>
  <c r="AF53" i="155" s="1"/>
  <c r="AF54" i="155" s="1"/>
  <c r="AF55" i="155" s="1"/>
  <c r="AF56" i="155" s="1"/>
  <c r="AF57" i="155" s="1"/>
  <c r="AF58" i="155" s="1"/>
  <c r="AF59" i="155" s="1"/>
  <c r="AH40" i="155"/>
  <c r="AH41" i="155" s="1"/>
  <c r="AH42" i="155" s="1"/>
  <c r="AH43" i="155" s="1"/>
  <c r="AH44" i="155" s="1"/>
  <c r="AH45" i="155" s="1"/>
  <c r="AH46" i="155" s="1"/>
  <c r="AH47" i="155" s="1"/>
  <c r="AH48" i="155" s="1"/>
  <c r="AH49" i="155" s="1"/>
  <c r="AH50" i="155" s="1"/>
  <c r="AH51" i="155" s="1"/>
  <c r="AH52" i="155" s="1"/>
  <c r="AH53" i="155" s="1"/>
  <c r="AH54" i="155" s="1"/>
  <c r="AH55" i="155" s="1"/>
  <c r="AH56" i="155" s="1"/>
  <c r="AH57" i="155" s="1"/>
  <c r="AH58" i="155" s="1"/>
  <c r="AH59" i="155" s="1"/>
  <c r="AG40" i="155"/>
  <c r="AG41" i="155" s="1"/>
  <c r="AG42" i="155" s="1"/>
  <c r="AG43" i="155" s="1"/>
  <c r="AG44" i="155" s="1"/>
  <c r="AG45" i="155" s="1"/>
  <c r="AG46" i="155" s="1"/>
  <c r="AG47" i="155" s="1"/>
  <c r="AG48" i="155" s="1"/>
  <c r="AF40" i="155"/>
  <c r="G16" i="155"/>
  <c r="AJ9" i="155"/>
  <c r="AB9" i="155"/>
  <c r="Z9" i="155"/>
  <c r="Z8" i="155"/>
  <c r="AB6" i="155"/>
  <c r="Z6" i="155"/>
  <c r="B4" i="155"/>
  <c r="A1" i="155"/>
  <c r="B5" i="155" s="1"/>
  <c r="AJ6" i="161" l="1"/>
  <c r="AJ8" i="161"/>
  <c r="Z6" i="161"/>
  <c r="Z8" i="161"/>
  <c r="AB10" i="159"/>
  <c r="AB6" i="159"/>
  <c r="AJ6" i="159"/>
  <c r="AJ11" i="159"/>
  <c r="AJ10" i="159"/>
  <c r="Z10" i="159"/>
  <c r="Z11" i="159"/>
  <c r="Z6" i="159"/>
  <c r="AG54" i="157"/>
  <c r="AG55" i="157" s="1"/>
  <c r="AG56" i="157" s="1"/>
  <c r="AG57" i="157" s="1"/>
  <c r="AG58" i="157" s="1"/>
  <c r="AG59" i="157" s="1"/>
  <c r="AB6" i="157" s="1"/>
  <c r="AB10" i="157"/>
  <c r="AJ11" i="157"/>
  <c r="AH54" i="157"/>
  <c r="AH55" i="157" s="1"/>
  <c r="AH56" i="157" s="1"/>
  <c r="AH57" i="157" s="1"/>
  <c r="AH58" i="157" s="1"/>
  <c r="AH59" i="157" s="1"/>
  <c r="AJ6" i="157" s="1"/>
  <c r="AJ10" i="157"/>
  <c r="AF54" i="157"/>
  <c r="AF55" i="157" s="1"/>
  <c r="AF56" i="157" s="1"/>
  <c r="AF57" i="157" s="1"/>
  <c r="AF58" i="157" s="1"/>
  <c r="AF59" i="157" s="1"/>
  <c r="Z6" i="157" s="1"/>
  <c r="Z11" i="157"/>
  <c r="Z10" i="157"/>
  <c r="AJ8" i="155"/>
  <c r="Z8" i="156"/>
  <c r="AJ8" i="156"/>
  <c r="B19" i="16" l="1"/>
  <c r="R16" i="16"/>
  <c r="M16" i="16"/>
  <c r="R15" i="16"/>
  <c r="M15" i="16"/>
  <c r="R14" i="16"/>
  <c r="M14" i="16"/>
  <c r="R13" i="16"/>
  <c r="M13" i="16"/>
  <c r="R12" i="16"/>
  <c r="M12" i="16"/>
  <c r="R11" i="16"/>
  <c r="M11" i="16"/>
  <c r="R10" i="16"/>
  <c r="M10" i="16"/>
  <c r="R9" i="16"/>
  <c r="M9" i="16"/>
  <c r="R8" i="16"/>
  <c r="M8" i="16"/>
  <c r="R7" i="16"/>
  <c r="M7" i="16"/>
  <c r="R6" i="16"/>
  <c r="M6" i="16"/>
  <c r="B4" i="16"/>
  <c r="A1" i="16"/>
  <c r="B5" i="16" s="1"/>
  <c r="B19" i="12"/>
  <c r="R16" i="12"/>
  <c r="M16" i="12"/>
  <c r="R15" i="12"/>
  <c r="M15" i="12"/>
  <c r="R14" i="12"/>
  <c r="M14" i="12"/>
  <c r="R13" i="12"/>
  <c r="M13" i="12"/>
  <c r="R12" i="12"/>
  <c r="M12" i="12"/>
  <c r="R11" i="12"/>
  <c r="M11" i="12"/>
  <c r="R10" i="12"/>
  <c r="M10" i="12"/>
  <c r="R9" i="12"/>
  <c r="M9" i="12"/>
  <c r="R8" i="12"/>
  <c r="M8" i="12"/>
  <c r="R7" i="12"/>
  <c r="M7" i="12"/>
  <c r="R6" i="12"/>
  <c r="M6" i="12"/>
  <c r="B4" i="12"/>
  <c r="A1" i="12"/>
  <c r="B5" i="12" s="1"/>
  <c r="B19" i="15"/>
  <c r="R17" i="15"/>
  <c r="M17" i="15"/>
  <c r="R16" i="15"/>
  <c r="M16" i="15"/>
  <c r="R15" i="15"/>
  <c r="M15" i="15"/>
  <c r="R14" i="15"/>
  <c r="M14" i="15"/>
  <c r="R13" i="15"/>
  <c r="M13" i="15"/>
  <c r="R12" i="15"/>
  <c r="M12" i="15"/>
  <c r="R11" i="15"/>
  <c r="M11" i="15"/>
  <c r="R10" i="15"/>
  <c r="M10" i="15"/>
  <c r="R9" i="15"/>
  <c r="M9" i="15"/>
  <c r="R8" i="15"/>
  <c r="M8" i="15"/>
  <c r="R7" i="15"/>
  <c r="M7" i="15"/>
  <c r="R6" i="15"/>
  <c r="M6" i="15"/>
  <c r="B4" i="15"/>
  <c r="A1" i="15"/>
  <c r="B5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F5E3E96F-A920-40C5-ADC9-9249C0D7161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2819B4F8-4CB6-4250-88AC-688AC8D9A20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3575B608-A209-4884-AB7B-F69C2FE563BD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26DEC192-B17A-43C6-A6A2-91A64168E7C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720F7C2C-C475-450E-8646-491484DA1CD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C4BAE026-2ED8-49EB-B4A4-192FEBCE297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17067223-A8AA-4098-A8D1-8E35EB5AF1C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F0CE0C50-0A19-44BB-B15F-DC649A2C176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3250B18E-5AF2-4005-AAAD-585F0387AB7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55AC0C7E-EFB1-48D7-B75C-3437C2DF3FC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8A6A6177-11FE-4EB8-A028-378EAF02EFC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ED09F08B-FF5D-4411-88B7-FB357164F226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C7F27E7B-AEDF-437D-A988-109E3B25309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DDAEDC51-3997-4E87-AC09-22AB09E3E58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4E083669-293D-4726-AC3B-CC4712C93DC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91EE0A1E-A0B1-4C80-AB8E-BA91229867B1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0EF15755-7A43-40FC-B238-81751056838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D20FABCF-51AE-4CFF-86D6-0F0F94D5E6F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CEFBBDE0-D684-498C-8B2A-47BAD1CD4409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FF38B909-7AF8-4F27-8FE7-1BBEB364749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464FE539-953E-48E2-B0DE-0C373EE03FD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F4FF6801-056F-49CF-A50D-49F261837929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FEA94509-A5AA-4AC2-AE01-86D090E5530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3B8B109B-15BD-4EAF-8315-65857059510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39ADC86F-465F-4B3B-8188-B6D70C2D881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5B83E15B-25C7-4B9D-8E5D-BD34C019C4B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D44A4196-7C73-4CA9-BFDF-E1E443DDEFBB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95760929-2D4D-41BB-A5CF-DB1453E3FA1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606C633C-FBB2-4C9F-ADC0-33C69E11DC1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4F27A9E4-B60B-4A02-9840-2E160BE18A6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8D48DE63-3574-4581-B569-235BB39EF99D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23C95EDE-9AA9-446F-A908-94981BDE862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CB4F6FAC-A4D2-43FD-B14C-9834CCBFA9E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12351334-8ED3-423A-8C06-B5F37BF88499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638D2F36-8360-4D94-96DB-5D716B66C77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8B7CE4EF-361C-4CE0-BDD0-44805A1AACA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9E23B0E3-3EBE-4C2F-8344-E0BEE87A509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72CDFD71-FDAC-4205-B7E3-B719AFBA036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F64EB432-8DAE-4C7D-97F8-C19C51373F8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DE5AD202-D504-464D-A53E-828C69CB3F4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844A59E8-1FAB-45D3-A63B-33AAB97ED20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D36603CE-12DF-475D-BF78-BCD4D9B6810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CE9385A8-27BA-4BB2-AD81-926A8D10E28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CFF08817-6017-4999-B074-EE84E198575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E07CAC12-F866-4039-9ADF-0D576A8B703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DA06D828-C551-4A44-9DB0-37FC45F8475E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EC62BA0D-646A-4135-9350-4F0E962FD4B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529DA0CF-2D06-4D86-8ECD-DF4A97CF07A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D45F93AE-8D00-452F-9836-2633A0B1B372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8FEA9640-071F-482B-AAC1-2C5D663DE88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403F24BF-4F8B-4D9B-BEAF-C1D4C09F78B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D7A6AE3C-C9C0-4BB0-9FD0-B7344E36C100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8D73F49A-854E-4C20-BC38-22633F3D564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9A8014A6-72B5-4742-AB43-53E1A851F517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888C5E77-AE46-41D9-B4E1-6C81B704894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6E7C6366-9E0D-4A75-919D-DA873A09300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45153FAF-CD89-4673-A1E9-17B705B2EEB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190372E1-0EED-4CD9-80CB-9E3658BAAAB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8108DAB7-A00E-443B-BC38-22273FA98E6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1ADEB576-E7EF-472D-8BA9-B81BABEE828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FA2E6AA6-FC3D-4C73-94E3-F03F41F668F0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Evelina Vaitkunaitè</author>
  </authors>
  <commentList>
    <comment ref="A1" authorId="0" shapeId="0" xr:uid="{CA3134B6-5F23-48F0-9439-8BC92861F9D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7E4A0FE0-7707-4595-B57D-A206B60B326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61CBD393-5687-456B-B8C3-88A3A719B871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D078630E-1BDB-4C6C-860C-0AA3937BB43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46117E29-B549-4358-8558-C8CC304B5BB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0B83043C-E370-4F77-B17A-EBF2EF95DF7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3E3980BA-1581-4E3C-BC46-A5A810C1948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EE23546F-6118-451F-8759-E7AA2CADECD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B9C93A86-A37D-4D6B-9225-C7D3C39A520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2" shapeId="0" xr:uid="{FAAD565B-56C9-4756-BD12-32339144C99D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Evelina Vaitkunaitè</author>
  </authors>
  <commentList>
    <comment ref="A1" authorId="0" shapeId="0" xr:uid="{8659D340-3424-42FB-8470-7E6054E1656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444D068E-9D5A-4F29-B9E8-CC28016BAC8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1ADB6D6C-745A-4D8A-9367-E962E7D7E1D8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D6691440-2769-4555-A1B1-1A185C66ABE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13C98BFE-7FCB-4DC6-A838-036EFE71296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05B3DF71-B992-4C06-8900-9748FB4851C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DFC22917-73AC-4E7A-9D01-089615040EF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656E1490-E54F-4788-A201-46F1F37C708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4AA6FE10-BE09-480C-B7AF-D5C6C4A2FDA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2" shapeId="0" xr:uid="{B09C1C05-D5E5-4E04-A359-84C5BB6D7B24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Evelina Vaitkunaitè</author>
  </authors>
  <commentList>
    <comment ref="A1" authorId="0" shapeId="0" xr:uid="{56CBE3E9-CA88-4075-9FEC-8F6244AFAA7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9DF8BB2A-27FE-4753-BDD0-A3CF77393AB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49347E97-DEF5-45A8-A0B0-848FD9F74F40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A258E90E-C24B-4D8D-B3CA-0D4D840F674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8EABF12D-2D8A-43D1-A63B-EC94660E8D2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B8EFAA66-4C7E-4D5C-BCD8-4FE6D218F01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FBF82204-C664-47E4-A05E-CEC9A8B39EA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ACA7B9A8-7479-4740-BE61-65C5ED99878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40A8FA1E-D85D-443C-8DE2-48BF53FDBEE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2" shapeId="0" xr:uid="{5D530B67-8BC5-4D10-814C-3A497632F702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Evelina Vaitkunaitè</author>
  </authors>
  <commentList>
    <comment ref="A1" authorId="0" shapeId="0" xr:uid="{0E76B235-5ED9-473C-96FD-993E6D72C0A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D536794-4A47-4C47-A541-89BD47FC568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8ABBFB4B-270E-48A0-B578-F240983EC484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F243C86C-11F1-4496-B302-FBE54B5D4BA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D1532C10-8B41-45EC-927F-536A231BD75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73390DF8-C202-43DB-A5C9-15A97080541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C911E5EF-6B5C-43E7-B36E-259D48812B9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A840337D-5F58-4DF2-A417-50340BF9DC8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1C92FFF4-5BF5-4084-B4BF-9189763D91B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2" shapeId="0" xr:uid="{92E48469-356E-4D2B-9A1F-E2A4FD1F6039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Evelina Vaitkunaitè</author>
  </authors>
  <commentList>
    <comment ref="A1" authorId="0" shapeId="0" xr:uid="{08CCFD33-E4F2-4F8E-85E4-1D6226E16D5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5BF45526-973F-4DCA-B96F-E0DC6DC80E9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175A3A0E-D5EC-4258-850D-DD8CC87CC14B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1FA1A7AF-5245-4685-BE38-15DA4935015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B9295B5C-DD68-494A-AAEF-80AE6279F59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F3F91961-BCC0-4E96-9FFB-4F1025F36BD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B2FA3D26-3581-4550-8C66-FFA5A298A2D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20E19EE6-4B4A-4F59-B4BF-94CF43252D4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7397231C-9158-4350-9F72-F35EF8DDDF8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2" shapeId="0" xr:uid="{40E214A0-9A53-49BB-A06A-2C21DDF0A8EF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Evelina Vaitkunaitè</author>
  </authors>
  <commentList>
    <comment ref="A1" authorId="0" shapeId="0" xr:uid="{794901C0-754E-462F-AEC9-2966A8E413F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84768A0E-C5F6-4EF3-BF67-E0E4EE36295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F4539795-C992-43E7-9466-20C43DE89598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9601EBCF-2C25-4873-8393-C756E346426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3614FDC9-90CB-4602-91A5-BC27126AB6B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EB4E0EFB-A222-42A6-A59A-AA80838A486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41E201B9-69A4-4039-8CA0-93440C2828A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06C3C67F-BD50-418A-AFA3-05B6299C530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D07832CC-B125-400C-9A18-72BAB1EC2EC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2" shapeId="0" xr:uid="{E9CA4F49-C9C7-43A3-BEE1-92AE0D95C1E4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97457273-5985-4ED2-8BD1-46860B15357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B5BE8F31-EB17-496F-9595-E20F8F700E2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1938729-9A71-4591-A9E9-FE1AB871D15D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702465CE-C35D-474D-AEA5-AA7546A934F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903C7F6B-30E1-4F80-81DD-ABA3AF6F6CC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189CFE62-FAFE-4EB0-87DB-6A5FB9E6B5D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B530E61D-D226-4B0B-BF70-055B05346A1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1AB0D2F8-17ED-4EA1-AA9D-E6FD8DAD193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D1C847FB-3AA2-436A-8A40-20A3D1383AC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3E1BF42F-C24F-47FD-9EB8-A20A425C6A2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996F13E0-93EE-4BDE-94AC-C5E2E28F8450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4182A586-CE4F-4A47-A49A-24147EDADDB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DF359518-FFF7-4CAB-B9EE-532A1A746EC8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A2079213-9B2D-491D-B47E-1F7ACFB27E2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5B51F3E1-143A-4382-8671-12EE8EA59422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Evelina Vaitkunaitè</author>
  </authors>
  <commentList>
    <comment ref="A1" authorId="0" shapeId="0" xr:uid="{9500E3A5-A461-49CB-8A3E-8677520BE4C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AFA7A60-F7E7-4984-A2C3-A3E5077130D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7DF3277C-40E8-4F6C-9B97-ADABA2C0F76F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8C0A3F3C-BA06-43E3-ADFA-A6FECD667E1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1204AF52-AEA5-43E1-BAF6-0331BC65151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5F370053-3A4B-4921-B175-FC3D188CE4E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30FFCB6B-C378-4243-9448-94A8AE15289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10AFB1E4-852C-4B19-AE28-986C5248E32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1611E482-59E6-43DE-905B-6E1E6CFEBB7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2" shapeId="0" xr:uid="{7F234ABB-1863-4883-BD9D-6E957CEB42C0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Evelina Vaitkunaitè</author>
  </authors>
  <commentList>
    <comment ref="A1" authorId="0" shapeId="0" xr:uid="{7D96B653-6166-4070-9C14-5F9275FF6A9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6989CC0C-0E1C-429F-8E5F-9BBC21C1A64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ECCDAE26-4DC3-45F5-9179-9F5FCB7CC203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EE6471EB-527A-46FC-9F2D-72CF1E15D9D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26AC2143-031F-4222-9BA8-C860AD7C338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8FDF0ECE-B10A-4F52-AF14-FA5CF7170EA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AE4D43F8-D753-43B5-BCB5-DB9F6355C3D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A201AAF8-18C9-4DF5-9FC5-A44A1400494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88FF93DC-FCC7-4730-9AC3-385B7B8309A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2" shapeId="0" xr:uid="{D25949B2-E8AB-42FA-9A61-DE4AAE4BA8A1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Evelina Vaitkunaitè</author>
  </authors>
  <commentList>
    <comment ref="A1" authorId="0" shapeId="0" xr:uid="{E4EC1BF1-FBF3-43E0-AFD4-E6CB05E513C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B3D256CF-9D76-4D59-9EC0-27434D7C821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B619BB60-7B0A-4132-BB4C-C992329CC0FF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806B7513-EFDB-48C8-ACB6-7FF52728EB8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FB6352D7-E8B6-4AE0-9D19-879B5E1C2D1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ED63FDB2-E496-4C6F-B112-41069EB9793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FA800A37-3F2C-4F6E-B27F-EA77A5B7DDF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9D052547-B28F-464F-AFA0-7C459268BEE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D0442008-C4FE-4EB2-871C-649E7BA4FF9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2" shapeId="0" xr:uid="{9EE354EF-0C47-4169-B140-2B82D82466A5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Evelina Vaitkunaitè</author>
  </authors>
  <commentList>
    <comment ref="A1" authorId="0" shapeId="0" xr:uid="{0E30CF68-F978-4036-8B58-D67D868EFE9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5796A5D7-6E43-4729-BA2E-3075C70FF9A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D2201AC5-DB4F-49AE-A3FF-9267D693A8A6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1B238092-9D57-424E-B871-DF92C64107E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61971F34-B068-4C85-896D-EDB9D019F95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C9C655AD-897E-4095-8549-9D760FB77BA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E180F6E3-8BBD-4BAF-ADC8-4291BFC11DA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F4A0DB3F-1B48-4931-8B94-AE00CB107D9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EC3CA6D1-14FF-461B-AFA2-EA811930E64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2" shapeId="0" xr:uid="{66775B11-E43E-40A6-BDD4-90CEB561414D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tc={8991A492-03C0-4C9A-B1C5-128A6BD97A1A}</author>
    <author>Evelina Vaitkunaitè</author>
  </authors>
  <commentList>
    <comment ref="A1" authorId="0" shapeId="0" xr:uid="{22BD9912-6491-49B0-AED2-97852575D83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A326B69E-0E76-4A42-A80F-D9D88DFC19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FD1E5A5-EC22-4FB1-99BD-61B6FDDD4418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DC4E2D09-EEE2-448A-A9C9-EE9DEA19369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6312EAC8-DE61-482A-8311-23BE1640344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C198A76D-C1FB-4437-A1CB-E47F639E4D89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D5A3A4D5-5733-4AFB-B570-FB31B5F6E7DE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627A7B76-D29C-4A22-8446-3B39ECAFE29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DAA2C70D-BF0E-4B63-B05D-799E8B26288F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BC63DC8F-68E0-44F7-9341-473BD26077D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E755857E-0C20-4DCA-903C-E02E0059B75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X11" authorId="3" shapeId="0" xr:uid="{8991A492-03C0-4C9A-B1C5-128A6BD97A1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taken from WTG 1, zone 1 because it has a similar depth  = 39-55m. THere is also measurements from locations in zone 2, but depth here is higher than 60 m</t>
      </text>
    </comment>
    <comment ref="R12" authorId="2" shapeId="0" xr:uid="{80411A64-118F-44F6-974A-1CFED0D53B5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6FA8B99A-120D-4385-A947-E297807EF32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D7A1BBFF-F06F-40CE-BE37-BDD16A03401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48E0D38C-D326-47A4-BD52-F256E54DF4C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4" shapeId="0" xr:uid="{8488A304-9B97-496C-976B-1124CCEBF335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D5BEE0D0-732D-4AEA-89A4-DA4E701BBA5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5188C066-D470-4B43-9143-800DE9C7ADF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3E7E3F02-8015-4913-A194-3B3F3C200F52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CEA70CB7-931E-47E2-97E8-C84786F7A2F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C31F3B50-33AD-43FE-9C9C-0DC0EEAA147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FAE9D9E6-951B-4D79-ADEC-EBBA7EA9CA10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81FA1B4F-32B0-46D8-99E6-EAF83683FAF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C2AA8A18-F5B0-45AB-8054-FF2B0C88F33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A8A5590C-1483-4C19-AA63-9DE57064963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211D1784-D9A3-4D04-BEF4-E9DA92A3DEC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F4ACEB75-02FD-41C3-9E80-5180C7E57AB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E086324D-646A-4117-B4F5-AF261CEEE26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28141B54-5D1F-446E-A084-768239CE4A9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37C7B415-CF44-4C8A-ABF4-062CB0B9D3A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731C215B-C21D-437B-82CD-C3E7148B3223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5F77FC15-2B4B-4C3E-AA5B-DDEDB648E6F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B3B3F08C-4179-4C76-96D2-94D487F7606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1EF87DAD-AFCC-4FB3-8261-EF5E4A699539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386DDFDA-8D2D-4F90-B5EC-C717E171A72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15429F16-38BC-4184-9080-F87556A9598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FEA01B00-1639-4784-88B5-C26817B659B7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9FA9A7C1-A9F0-47CA-9624-7E4735DBB2F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2AD34191-F506-4735-BE67-674DFC70FC0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16A2C988-0DD0-4BC1-8B8B-0324BFBEF03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01A05875-DA9E-435E-9A39-4C9253EE3CA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036F742C-F4D6-4546-878B-3E95804B065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1D44845F-9640-43FA-A74D-6753D278FB6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7B5B197A-212D-4B99-8E0A-72385603FD6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2A145429-5B51-4A29-B115-AE9D9D8129C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68377A59-EA01-4A8F-8AA8-0950B2ADABD5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9A92AED0-1262-4DB8-9E1D-2E6EDC8C7A5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CB0B9873-F61E-4215-B697-D06E1F16B70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925683F3-18B9-4184-B7EC-E469B5E26CF4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79D9D74C-C279-461F-8CE7-F88B2090283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80413FE7-E8D7-4B44-9096-CD872833247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7E361FFB-C37E-4E71-BB7B-2E1A9D45840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834B2D9A-66B5-4AD5-879A-8BCCF219892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A3285736-1DB2-4D54-813B-F31959FBAD9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77F421F0-2FC1-463F-86EF-570528C6FBFF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F78D8E0D-81DA-4713-A16B-BA8FC36A33B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0C69930F-780B-47AB-8B20-506A4DB2716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1782A2E3-1D61-4B34-8D58-F749F7261CF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0A266893-78CF-493C-9796-18BDDF42B23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CCC0FC01-DC55-4A5F-A644-F3A5CA140DB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96CFF335-F80A-4EF5-A14D-8C2388CE136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7080603D-E38C-40F5-87CA-1F5EB14975F7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168BB396-03F1-457E-AB50-8CA5A079265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2664DC76-EE33-4AF3-8083-29DB475E84C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2BFA1426-292F-4C72-8658-C0357AE3A583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F7191EDD-551D-492E-8D6B-3BC00A2EEE2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45C002AC-56D9-4D9B-8FED-4A5641B34BA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F62175F6-B623-49FE-97EF-F20681B02C9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6566FAD9-C493-4830-9109-63CB7EA7F38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A86285FA-5148-443F-A10F-D7783413447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7E04D5C6-C869-4081-B72C-D309DE60EA08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0F05FBD8-E49E-415C-8F97-CBAA38144D7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C68C2E4C-B2C7-4481-BCBF-60991CB78CE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82E8976A-4976-4660-BA5F-265236EAB3CB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2F1C4A4C-36E9-49FB-AE74-C16ACFA6208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C634F702-0693-409F-B94F-B6A8B6379DCF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D8ABFB4E-9DA8-4FEE-915C-F1F0BB69341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E3EEBCCC-3CF5-4AA1-94B8-E63DB43D09D1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</authors>
  <commentList>
    <comment ref="A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</authors>
  <commentList>
    <comment ref="A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00000000-0006-0000-0700-000007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00000000-0006-0000-0700-000008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</authors>
  <commentList>
    <comment ref="A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0000000-0006-0000-0800-000003000000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00000000-0006-0000-0800-000007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00000000-0006-0000-0800-000008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<sst xmlns="http://schemas.openxmlformats.org/spreadsheetml/2006/main" count="4410" uniqueCount="287">
  <si>
    <t>layer</t>
  </si>
  <si>
    <t>model_py</t>
  </si>
  <si>
    <t>model_axial</t>
  </si>
  <si>
    <t>toplevel</t>
  </si>
  <si>
    <t>cu</t>
  </si>
  <si>
    <t>delta_cu</t>
  </si>
  <si>
    <t>gamma_eff</t>
  </si>
  <si>
    <t>phi</t>
  </si>
  <si>
    <t>epsilon50</t>
  </si>
  <si>
    <t>delta_epsilon50</t>
  </si>
  <si>
    <t>J</t>
  </si>
  <si>
    <t>G0</t>
  </si>
  <si>
    <t>delta_G0</t>
  </si>
  <si>
    <t>delta_eff</t>
  </si>
  <si>
    <t>c_eff</t>
  </si>
  <si>
    <t>limit_skin</t>
  </si>
  <si>
    <t>limit_alpha</t>
  </si>
  <si>
    <t>limit_tip</t>
  </si>
  <si>
    <t>poisson</t>
  </si>
  <si>
    <t>q_ur</t>
  </si>
  <si>
    <t>k_rm</t>
  </si>
  <si>
    <t>RQD</t>
  </si>
  <si>
    <t>Soil</t>
  </si>
  <si>
    <t>Pile</t>
  </si>
  <si>
    <t>head</t>
  </si>
  <si>
    <t>section</t>
  </si>
  <si>
    <t>cross_section.toplevel</t>
  </si>
  <si>
    <t>cross_section.thickness</t>
  </si>
  <si>
    <t>m</t>
  </si>
  <si>
    <t>m VREF</t>
  </si>
  <si>
    <t>[m VREF]</t>
  </si>
  <si>
    <t>[text]</t>
  </si>
  <si>
    <t>[kN/m³]</t>
  </si>
  <si>
    <t>[kPa]</t>
  </si>
  <si>
    <t>[-]</t>
  </si>
  <si>
    <t>[kPa/m]</t>
  </si>
  <si>
    <t>[degrees]</t>
  </si>
  <si>
    <t xml:space="preserve">delta_q_ur </t>
  </si>
  <si>
    <t>[number]</t>
  </si>
  <si>
    <t>Scour</t>
  </si>
  <si>
    <t>local</t>
  </si>
  <si>
    <t>ORD</t>
  </si>
  <si>
    <t>density</t>
  </si>
  <si>
    <t>sigma_y</t>
  </si>
  <si>
    <t>E</t>
  </si>
  <si>
    <t>G</t>
  </si>
  <si>
    <t>kN/m³</t>
  </si>
  <si>
    <t>kPa</t>
  </si>
  <si>
    <t>Loads</t>
  </si>
  <si>
    <t>H</t>
  </si>
  <si>
    <t>M</t>
  </si>
  <si>
    <t>Vc</t>
  </si>
  <si>
    <t>Vt</t>
  </si>
  <si>
    <t>kN</t>
  </si>
  <si>
    <t>kNm</t>
  </si>
  <si>
    <t>Settings</t>
  </si>
  <si>
    <t>pile_type</t>
  </si>
  <si>
    <t>open</t>
  </si>
  <si>
    <t>-</t>
  </si>
  <si>
    <t>[m]</t>
  </si>
  <si>
    <t>n_layers</t>
  </si>
  <si>
    <t>n_sections</t>
  </si>
  <si>
    <r>
      <t>[m</t>
    </r>
    <r>
      <rPr>
        <vertAlign val="superscript"/>
        <sz val="11"/>
        <color theme="0" tint="-0.14999847407452621"/>
        <rFont val="Calibri"/>
        <family val="2"/>
        <scheme val="minor"/>
      </rPr>
      <t>-1</t>
    </r>
    <r>
      <rPr>
        <sz val="11"/>
        <color theme="0" tint="-0.14999847407452621"/>
        <rFont val="Calibri"/>
        <family val="2"/>
        <scheme val="minor"/>
      </rPr>
      <t>]</t>
    </r>
  </si>
  <si>
    <t>text</t>
  </si>
  <si>
    <t>API sand</t>
  </si>
  <si>
    <t>API clay</t>
  </si>
  <si>
    <t>Nq</t>
  </si>
  <si>
    <t>water depth</t>
  </si>
  <si>
    <t>length (start)</t>
  </si>
  <si>
    <t>length (end)</t>
  </si>
  <si>
    <t>length (increment)</t>
  </si>
  <si>
    <t>Axial degradation factor</t>
  </si>
  <si>
    <t>t-multiplier</t>
  </si>
  <si>
    <t>K0</t>
  </si>
  <si>
    <t>outer diameter</t>
  </si>
  <si>
    <t>model_py = 'API sand'</t>
  </si>
  <si>
    <t>model_py = 'Weak rock'</t>
  </si>
  <si>
    <t>model_axial = 'API sand'</t>
  </si>
  <si>
    <r>
      <t>model_axial = 'API clay' (</t>
    </r>
    <r>
      <rPr>
        <sz val="11"/>
        <color theme="0" tint="-0.14999847407452621"/>
        <rFont val="Calibri"/>
        <family val="2"/>
      </rPr>
      <t>β</t>
    </r>
    <r>
      <rPr>
        <sz val="11"/>
        <color theme="0" tint="-0.14999847407452621"/>
        <rFont val="Calibri"/>
        <family val="2"/>
        <scheme val="minor"/>
      </rPr>
      <t>), 'API sand'</t>
    </r>
  </si>
  <si>
    <t xml:space="preserve"> model_py = 'API clay', 'Reese stiff clay', 'Stiff clay w/o free water'</t>
  </si>
  <si>
    <t>model_py = 'API clay', 'Stiff clay w/o free water'</t>
  </si>
  <si>
    <t>model_axial = 'API clay' (β)</t>
  </si>
  <si>
    <r>
      <t>model_axial = 'API clay' (</t>
    </r>
    <r>
      <rPr>
        <sz val="11"/>
        <color theme="0" tint="-0.14999847407452621"/>
        <rFont val="Calibri"/>
        <family val="2"/>
      </rPr>
      <t>α</t>
    </r>
    <r>
      <rPr>
        <sz val="11"/>
        <color theme="0" tint="-0.14999847407452621"/>
        <rFont val="Calibri"/>
        <family val="2"/>
        <scheme val="minor"/>
      </rPr>
      <t>)</t>
    </r>
  </si>
  <si>
    <r>
      <t>model_axial = 'API clay' (</t>
    </r>
    <r>
      <rPr>
        <sz val="11"/>
        <color theme="0" tint="-0.14999847407452621"/>
        <rFont val="Calibri"/>
        <family val="2"/>
      </rPr>
      <t>α, β</t>
    </r>
    <r>
      <rPr>
        <sz val="11"/>
        <color theme="0" tint="-0.14999847407452621"/>
        <rFont val="Calibri"/>
        <family val="2"/>
        <scheme val="minor"/>
      </rPr>
      <t>), 'API sand'</t>
    </r>
  </si>
  <si>
    <t>very loose</t>
  </si>
  <si>
    <t>loose-medium</t>
  </si>
  <si>
    <t>very dense</t>
  </si>
  <si>
    <t>stiff</t>
  </si>
  <si>
    <t>medium dense</t>
  </si>
  <si>
    <t>loose</t>
  </si>
  <si>
    <t>Es</t>
  </si>
  <si>
    <t>z-multiplier</t>
  </si>
  <si>
    <t>p-multiplier</t>
  </si>
  <si>
    <t>y-multiplier</t>
  </si>
  <si>
    <t/>
  </si>
  <si>
    <t>delta_Es</t>
  </si>
  <si>
    <t>Mxy</t>
  </si>
  <si>
    <t>Mz</t>
  </si>
  <si>
    <t>ksf</t>
  </si>
  <si>
    <t>delta</t>
  </si>
  <si>
    <t>f1</t>
  </si>
  <si>
    <t>q1</t>
  </si>
  <si>
    <t>delta_phi</t>
  </si>
  <si>
    <t>[degrees/m]</t>
  </si>
  <si>
    <t>skin</t>
  </si>
  <si>
    <t>tip</t>
  </si>
  <si>
    <t>Kirsch sand</t>
  </si>
  <si>
    <t>Kirsch soft clay</t>
  </si>
  <si>
    <t>m-multiplier</t>
  </si>
  <si>
    <t>theta-multiplier</t>
  </si>
  <si>
    <t>EW_sand_70</t>
  </si>
  <si>
    <t>Sand</t>
  </si>
  <si>
    <t>Kirsch Sand</t>
  </si>
  <si>
    <t>prelim</t>
  </si>
  <si>
    <t>CLIENT</t>
  </si>
  <si>
    <t>SDNN</t>
  </si>
  <si>
    <t>Clay</t>
  </si>
  <si>
    <t>Z2_L12</t>
  </si>
  <si>
    <t>Z3_L32</t>
  </si>
  <si>
    <t>Z4_L11</t>
  </si>
  <si>
    <t>Z5_57</t>
  </si>
  <si>
    <t>id</t>
  </si>
  <si>
    <t>rev</t>
  </si>
  <si>
    <t>top level</t>
  </si>
  <si>
    <t>bot level</t>
  </si>
  <si>
    <t>description</t>
  </si>
  <si>
    <t>legend</t>
  </si>
  <si>
    <t>model py</t>
  </si>
  <si>
    <t>model axial</t>
  </si>
  <si>
    <t>gamma eff</t>
  </si>
  <si>
    <t>cu lb</t>
  </si>
  <si>
    <t>cu ub</t>
  </si>
  <si>
    <t>delta cu</t>
  </si>
  <si>
    <t>delta cu lb</t>
  </si>
  <si>
    <t>delta cu ub</t>
  </si>
  <si>
    <t>c eff</t>
  </si>
  <si>
    <t>phi lb</t>
  </si>
  <si>
    <t>phi ub</t>
  </si>
  <si>
    <t>delta eff</t>
  </si>
  <si>
    <t>delta eff lb</t>
  </si>
  <si>
    <t>delta eff ub</t>
  </si>
  <si>
    <t>delta Es</t>
  </si>
  <si>
    <t>Es lb</t>
  </si>
  <si>
    <t>Es ub</t>
  </si>
  <si>
    <t>k0</t>
  </si>
  <si>
    <t>epsilon0 lb</t>
  </si>
  <si>
    <t>epsilon50 ub</t>
  </si>
  <si>
    <t>unit skin</t>
  </si>
  <si>
    <t>unit tip</t>
  </si>
  <si>
    <t>limit skin</t>
  </si>
  <si>
    <t>limit tip</t>
  </si>
  <si>
    <t>limit skin lb</t>
  </si>
  <si>
    <t>limit skin ub</t>
  </si>
  <si>
    <t>limit alpha</t>
  </si>
  <si>
    <t>limit tip lb</t>
  </si>
  <si>
    <t>limit tip ub</t>
  </si>
  <si>
    <t>g0 lb</t>
  </si>
  <si>
    <t>G0 ub</t>
  </si>
  <si>
    <t>delta G0</t>
  </si>
  <si>
    <t>delta G0 lb</t>
  </si>
  <si>
    <t>delta G0 ub</t>
  </si>
  <si>
    <t>delta epsilon50</t>
  </si>
  <si>
    <t>qur py</t>
  </si>
  <si>
    <t>qur py lb</t>
  </si>
  <si>
    <t>qur py ub</t>
  </si>
  <si>
    <t>qur axial</t>
  </si>
  <si>
    <t>qur axial lb</t>
  </si>
  <si>
    <t>qur axial ub</t>
  </si>
  <si>
    <t>krm</t>
  </si>
  <si>
    <t>Nq lb</t>
  </si>
  <si>
    <t>Nq ub</t>
  </si>
  <si>
    <t>t multi</t>
  </si>
  <si>
    <t>z ulti</t>
  </si>
  <si>
    <t>p multi</t>
  </si>
  <si>
    <t>y multi</t>
  </si>
  <si>
    <t>y multi 100000</t>
  </si>
  <si>
    <t>A factor</t>
  </si>
  <si>
    <t>Dr</t>
  </si>
  <si>
    <t>[%]</t>
  </si>
  <si>
    <t>zone 1</t>
  </si>
  <si>
    <t>zone 3</t>
  </si>
  <si>
    <t>zone 2</t>
  </si>
  <si>
    <t>zone 4</t>
  </si>
  <si>
    <t>EW_sand_71</t>
  </si>
  <si>
    <t>EW_sand_77</t>
  </si>
  <si>
    <t>EW_sand_76</t>
  </si>
  <si>
    <t>EW_sand_22</t>
  </si>
  <si>
    <t>EW_sand_32</t>
  </si>
  <si>
    <t>EW_sand_99</t>
  </si>
  <si>
    <t>EW_sand_100</t>
  </si>
  <si>
    <t>EW_sand_64</t>
  </si>
  <si>
    <t>EW_sand_89</t>
  </si>
  <si>
    <t>EW_sand_82</t>
  </si>
  <si>
    <t>EW_sand_84</t>
  </si>
  <si>
    <t>EW_sand_79</t>
  </si>
  <si>
    <t>EW_sand_67</t>
  </si>
  <si>
    <t>EW_sand_66</t>
  </si>
  <si>
    <t>EW_sand_68</t>
  </si>
  <si>
    <t>EW_sand_50</t>
  </si>
  <si>
    <t>EW_sand_60</t>
  </si>
  <si>
    <t>EW_sand_51</t>
  </si>
  <si>
    <t>EW_sand_42</t>
  </si>
  <si>
    <t>EW_sand_81</t>
  </si>
  <si>
    <t>EW_sand_65</t>
  </si>
  <si>
    <t>EW_sand_57</t>
  </si>
  <si>
    <t>EW_sand_74</t>
  </si>
  <si>
    <t>EW_sand_62</t>
  </si>
  <si>
    <t>EW_sand_94</t>
  </si>
  <si>
    <t>EW_sand_59</t>
  </si>
  <si>
    <t>zone 5</t>
  </si>
  <si>
    <t>Location</t>
  </si>
  <si>
    <t>Our zone</t>
  </si>
  <si>
    <t>NGI zone</t>
  </si>
  <si>
    <t>Cyclic_Pisa_Multiplier_P_M</t>
  </si>
  <si>
    <t>Cyclic_Pisa_Multiplier_Y_Thehta</t>
  </si>
  <si>
    <t>1a</t>
  </si>
  <si>
    <t>21c</t>
  </si>
  <si>
    <t>21d</t>
  </si>
  <si>
    <t>23i</t>
  </si>
  <si>
    <t>23k</t>
  </si>
  <si>
    <t>23l</t>
  </si>
  <si>
    <t>23m</t>
  </si>
  <si>
    <t>Depth, (m bsf)</t>
  </si>
  <si>
    <t>Unit</t>
  </si>
  <si>
    <t>w, (%)</t>
  </si>
  <si>
    <t>Gam, (kN/m3)</t>
  </si>
  <si>
    <t>Ip, (%)</t>
  </si>
  <si>
    <t>FC, (%)</t>
  </si>
  <si>
    <t>St, (‐)</t>
  </si>
  <si>
    <t>qt LE, (MPa)</t>
  </si>
  <si>
    <t>qt CLBE, (MPa)</t>
  </si>
  <si>
    <t>qt BE, (MPa)</t>
  </si>
  <si>
    <t>qt CHBE, (MPa)</t>
  </si>
  <si>
    <t>qt HE, (MPa)</t>
  </si>
  <si>
    <t>su LE, (kPa)</t>
  </si>
  <si>
    <t>su CLBE, (kPa)</t>
  </si>
  <si>
    <t>su BE, (kPa)</t>
  </si>
  <si>
    <t>su CHBE, (kPa)</t>
  </si>
  <si>
    <t>su HE, (kPa)</t>
  </si>
  <si>
    <t>Dr, (%)</t>
  </si>
  <si>
    <t>phi LE, (deg)</t>
  </si>
  <si>
    <t>phi CLBE, (deg)</t>
  </si>
  <si>
    <t>phi BE, (deg)</t>
  </si>
  <si>
    <t>phi CHBE, (deg)</t>
  </si>
  <si>
    <t>phi HE, (deg)</t>
  </si>
  <si>
    <t>Gmax LE, (MPa)</t>
  </si>
  <si>
    <t>Gmax CLBE, (MPa)</t>
  </si>
  <si>
    <t>Gmax BE, (MPa)</t>
  </si>
  <si>
    <t>Gmax CHBE, (MPa)</t>
  </si>
  <si>
    <t>Gmax HE, (MPa)</t>
  </si>
  <si>
    <t>M0, (MPa)</t>
  </si>
  <si>
    <t>OCR, (‐)</t>
  </si>
  <si>
    <t>K0, (‐)</t>
  </si>
  <si>
    <t>k, (m/s</t>
  </si>
  <si>
    <t>eps50, (%)</t>
  </si>
  <si>
    <t>02a</t>
  </si>
  <si>
    <t>3E‐07</t>
  </si>
  <si>
    <t>02b</t>
  </si>
  <si>
    <t>6E‐05</t>
  </si>
  <si>
    <t>10a</t>
  </si>
  <si>
    <t>1E‐06</t>
  </si>
  <si>
    <t>10b</t>
  </si>
  <si>
    <t>3E‐06</t>
  </si>
  <si>
    <t>1E‐05</t>
  </si>
  <si>
    <t>14a</t>
  </si>
  <si>
    <t>6E‐09</t>
  </si>
  <si>
    <t>14b</t>
  </si>
  <si>
    <t>8E‐11</t>
  </si>
  <si>
    <t>15b</t>
  </si>
  <si>
    <t>5E‐07</t>
  </si>
  <si>
    <t>2E‐10</t>
  </si>
  <si>
    <t>21a</t>
  </si>
  <si>
    <t>3E‐10</t>
  </si>
  <si>
    <t>23d</t>
  </si>
  <si>
    <t>4E‐12</t>
  </si>
  <si>
    <t>Cowden Clay</t>
  </si>
  <si>
    <t>Cyclic_Multiplier</t>
  </si>
  <si>
    <t>2a</t>
  </si>
  <si>
    <t>20a</t>
  </si>
  <si>
    <t>01a</t>
  </si>
  <si>
    <t>EW_sand_90</t>
  </si>
  <si>
    <t>EW_sand_69</t>
  </si>
  <si>
    <t>N_SPT</t>
  </si>
  <si>
    <t>Sr</t>
  </si>
  <si>
    <t>Ns</t>
  </si>
  <si>
    <t>Ms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</si>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</sst>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"/>
    <numFmt numFmtId="166" formatCode="0.000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vertAlign val="superscript"/>
      <sz val="11"/>
      <color theme="0" tint="-0.149998474074526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color rgb="FF333333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1499984740745262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3" fillId="0" borderId="0"/>
    <xf numFmtId="0" fontId="3" fillId="0" borderId="0"/>
    <xf numFmtId="0" fontId="2" fillId="0" borderId="0"/>
    <xf numFmtId="0" fontId="13" fillId="0" borderId="0"/>
    <xf numFmtId="0" fontId="1" fillId="0" borderId="0"/>
  </cellStyleXfs>
  <cellXfs count="1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/>
    <xf numFmtId="1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4" fillId="0" borderId="0" xfId="0" quotePrefix="1" applyFont="1" applyAlignment="1">
      <alignment horizontal="right"/>
    </xf>
    <xf numFmtId="2" fontId="4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2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4" fillId="0" borderId="0" xfId="0" applyFont="1" applyAlignment="1">
      <alignment vertical="center"/>
    </xf>
    <xf numFmtId="164" fontId="4" fillId="0" borderId="0" xfId="0" applyNumberFormat="1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2" fontId="0" fillId="0" borderId="0" xfId="0" applyNumberFormat="1"/>
    <xf numFmtId="0" fontId="13" fillId="0" borderId="0" xfId="1"/>
    <xf numFmtId="0" fontId="9" fillId="0" borderId="0" xfId="1" applyFont="1"/>
    <xf numFmtId="0" fontId="13" fillId="0" borderId="0" xfId="1" applyAlignment="1">
      <alignment horizontal="center" vertical="center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13" fillId="0" borderId="0" xfId="1" applyAlignment="1">
      <alignment horizontal="left"/>
    </xf>
    <xf numFmtId="0" fontId="13" fillId="0" borderId="0" xfId="1" applyAlignment="1"/>
    <xf numFmtId="0" fontId="5" fillId="0" borderId="0" xfId="1" applyFont="1" applyAlignment="1"/>
    <xf numFmtId="0" fontId="13" fillId="0" borderId="0" xfId="1" applyAlignment="1">
      <alignment horizontal="center"/>
    </xf>
    <xf numFmtId="0" fontId="4" fillId="0" borderId="0" xfId="1" applyFont="1" applyAlignment="1"/>
    <xf numFmtId="0" fontId="5" fillId="0" borderId="0" xfId="1" applyFont="1"/>
    <xf numFmtId="0" fontId="4" fillId="0" borderId="0" xfId="1" applyFont="1" applyFill="1"/>
    <xf numFmtId="0" fontId="4" fillId="0" borderId="0" xfId="1" applyFont="1" applyAlignment="1">
      <alignment horizontal="center" vertical="center"/>
    </xf>
    <xf numFmtId="0" fontId="4" fillId="0" borderId="0" xfId="1" quotePrefix="1" applyFont="1" applyAlignment="1" applyProtection="1">
      <alignment horizontal="center" vertical="center"/>
    </xf>
    <xf numFmtId="0" fontId="4" fillId="0" borderId="0" xfId="1" quotePrefix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2" fontId="4" fillId="0" borderId="0" xfId="1" applyNumberFormat="1" applyFont="1" applyFill="1" applyAlignment="1">
      <alignment horizontal="center" vertical="center"/>
    </xf>
    <xf numFmtId="166" fontId="4" fillId="0" borderId="0" xfId="1" applyNumberFormat="1" applyFont="1" applyFill="1" applyAlignment="1">
      <alignment horizontal="center" vertical="center"/>
    </xf>
    <xf numFmtId="0" fontId="4" fillId="0" borderId="0" xfId="1" applyNumberFormat="1" applyFont="1" applyFill="1" applyAlignment="1">
      <alignment horizontal="center" vertical="center"/>
    </xf>
    <xf numFmtId="0" fontId="7" fillId="0" borderId="0" xfId="1" applyFont="1"/>
    <xf numFmtId="0" fontId="7" fillId="0" borderId="0" xfId="1" applyFont="1" applyAlignment="1">
      <alignment vertical="center"/>
    </xf>
    <xf numFmtId="0" fontId="13" fillId="0" borderId="0" xfId="1" applyAlignment="1">
      <alignment vertical="center"/>
    </xf>
    <xf numFmtId="0" fontId="4" fillId="0" borderId="0" xfId="1" applyFont="1"/>
    <xf numFmtId="0" fontId="4" fillId="0" borderId="0" xfId="1" applyFont="1" applyAlignment="1">
      <alignment vertical="center"/>
    </xf>
    <xf numFmtId="1" fontId="4" fillId="0" borderId="0" xfId="1" applyNumberFormat="1" applyFont="1"/>
    <xf numFmtId="0" fontId="4" fillId="0" borderId="0" xfId="1" quotePrefix="1" applyFont="1" applyAlignment="1">
      <alignment horizontal="right"/>
    </xf>
    <xf numFmtId="164" fontId="4" fillId="0" borderId="0" xfId="1" applyNumberFormat="1" applyFont="1"/>
    <xf numFmtId="0" fontId="13" fillId="0" borderId="0" xfId="1" applyAlignment="1">
      <alignment vertical="center" wrapText="1"/>
    </xf>
    <xf numFmtId="2" fontId="4" fillId="0" borderId="0" xfId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0" fontId="13" fillId="0" borderId="0" xfId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4" fillId="2" borderId="0" xfId="1" applyFont="1" applyFill="1" applyAlignment="1">
      <alignment horizontal="center"/>
    </xf>
    <xf numFmtId="0" fontId="0" fillId="0" borderId="0" xfId="1" applyFont="1" applyAlignment="1"/>
    <xf numFmtId="0" fontId="4" fillId="0" borderId="0" xfId="1" applyFont="1" applyAlignment="1">
      <alignment horizontal="center" vertical="center" wrapText="1"/>
    </xf>
    <xf numFmtId="0" fontId="0" fillId="0" borderId="0" xfId="1" applyFont="1"/>
    <xf numFmtId="165" fontId="4" fillId="0" borderId="0" xfId="1" applyNumberFormat="1" applyFont="1"/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66" fontId="4" fillId="0" borderId="0" xfId="1" applyNumberFormat="1" applyFont="1" applyAlignment="1">
      <alignment horizontal="center" vertical="center"/>
    </xf>
    <xf numFmtId="165" fontId="0" fillId="0" borderId="1" xfId="0" applyNumberFormat="1" applyBorder="1"/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2" fontId="13" fillId="0" borderId="0" xfId="1" applyNumberFormat="1"/>
    <xf numFmtId="0" fontId="4" fillId="0" borderId="0" xfId="3" applyFont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2" borderId="0" xfId="0" applyFill="1"/>
    <xf numFmtId="22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13" fillId="0" borderId="0" xfId="1" applyFill="1"/>
    <xf numFmtId="0" fontId="13" fillId="0" borderId="0" xfId="1" applyFill="1" applyAlignment="1">
      <alignment vertical="center"/>
    </xf>
    <xf numFmtId="0" fontId="14" fillId="6" borderId="2" xfId="0" applyFont="1" applyFill="1" applyBorder="1"/>
    <xf numFmtId="0" fontId="14" fillId="6" borderId="4" xfId="0" applyFont="1" applyFill="1" applyBorder="1"/>
    <xf numFmtId="0" fontId="14" fillId="6" borderId="3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4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4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4" borderId="13" xfId="0" applyFill="1" applyBorder="1"/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4" fillId="0" borderId="0" xfId="4" quotePrefix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4" fillId="0" borderId="0" xfId="5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4" fillId="0" borderId="0" xfId="1" quotePrefix="1" applyFont="1" applyAlignment="1">
      <alignment horizontal="left"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6">
    <cellStyle name="Normal" xfId="0" builtinId="0"/>
    <cellStyle name="Normal 2" xfId="1" xr:uid="{552F32EA-5476-4460-A856-A7400DE53AEF}"/>
    <cellStyle name="Normal 2 2" xfId="2" xr:uid="{8081F8D7-64DD-4731-9D5D-EB57B48E81BB}"/>
    <cellStyle name="Normal 2 4" xfId="4" xr:uid="{4AF76F3E-4A52-4141-8125-A3F030D2F28C}"/>
    <cellStyle name="Normal 3" xfId="3" xr:uid="{CC751CDE-DB87-4608-B195-B5D52AEE4E22}"/>
    <cellStyle name="Normal 4" xfId="5" xr:uid="{B6465EF0-735A-479C-8ED4-81BEFF4C5615}"/>
  </cellStyles>
  <dxfs count="2472"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F3E66-AD47-4CAB-B481-DBD1E0D68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336313</xdr:colOff>
      <xdr:row>60</xdr:row>
      <xdr:rowOff>145790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93F92B-DC01-4FF3-AFEE-939800223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4763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333375</xdr:colOff>
      <xdr:row>23</xdr:row>
      <xdr:rowOff>28575</xdr:rowOff>
    </xdr:from>
    <xdr:to>
      <xdr:col>20</xdr:col>
      <xdr:colOff>331233</xdr:colOff>
      <xdr:row>60</xdr:row>
      <xdr:rowOff>140710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121744-AEB9-46AE-BC09-2B6C554F9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8325" y="5010150"/>
          <a:ext cx="6979683" cy="7160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331233</xdr:colOff>
      <xdr:row>60</xdr:row>
      <xdr:rowOff>140710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D9E79-9C11-4411-A093-ACA2FC176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8325" y="5010150"/>
          <a:ext cx="6979683" cy="71606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336313</xdr:colOff>
      <xdr:row>60</xdr:row>
      <xdr:rowOff>145790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57E851-6F5E-4B25-9DBC-D7F57B8D6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4763" cy="71657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336313</xdr:colOff>
      <xdr:row>60</xdr:row>
      <xdr:rowOff>145790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8037D3-81A8-48BF-8384-B3347BF4F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4763" cy="71657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428781-F26C-499B-A616-B5E1DA793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6AAA03-3BFA-4A72-836D-67E2DF9E0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67E9A5-2A97-4D94-A891-23B57B524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D0C1F4-F4F9-4375-AD4F-368BEB551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B9B2D4-079E-4C3C-923D-0D5F02EC4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øren Dam Nielsen" id="{0B95801C-883E-42F1-B0E8-D42327B1A83D}" userId="S::SDNN@COWI.Com::07ff2b87-a297-48b6-83d6-41c330a8b83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1" dT="2021-03-06T07:51:50.90" personId="{0B95801C-883E-42F1-B0E8-D42327B1A83D}" id="{8991A492-03C0-4C9A-B1C5-128A6BD97A1A}">
    <text>This is taken from WTG 1, zone 1 because it has a similar depth  = 39-55m. THere is also measurements from locations in zone 2, but depth here is higher than 60 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6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4A8B-8397-4934-B6E1-EBBEBD3C8892}">
  <sheetPr>
    <tabColor theme="2"/>
  </sheetPr>
  <dimension ref="A1:AO255"/>
  <sheetViews>
    <sheetView zoomScaleNormal="100" workbookViewId="0">
      <selection activeCell="F23" sqref="F23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Zone_2_LE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112"/>
      <c r="S3" s="112"/>
      <c r="T3" s="72"/>
      <c r="U3" s="112"/>
      <c r="V3" s="112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23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38</v>
      </c>
      <c r="R6" s="50">
        <f>Q6-5</f>
        <v>33</v>
      </c>
      <c r="S6" s="50">
        <v>0.5</v>
      </c>
      <c r="T6" s="50">
        <v>0</v>
      </c>
      <c r="U6" s="52"/>
      <c r="V6" s="52"/>
      <c r="W6" s="50">
        <v>0.5</v>
      </c>
      <c r="X6" s="50">
        <v>26200</v>
      </c>
      <c r="Y6" s="50">
        <v>0</v>
      </c>
      <c r="Z6" s="50">
        <f>VLOOKUP(R6,$AE$39:$AF$59,2)</f>
        <v>107.39999999999996</v>
      </c>
      <c r="AA6" s="53"/>
      <c r="AB6" s="50">
        <f>VLOOKUP(R6,$AE$39:$AG$59,3)</f>
        <v>11040</v>
      </c>
      <c r="AC6" s="51"/>
      <c r="AD6" s="51"/>
      <c r="AE6" s="51"/>
      <c r="AF6" s="51"/>
      <c r="AG6" s="51"/>
      <c r="AH6" s="51"/>
      <c r="AI6" s="51"/>
      <c r="AJ6" s="50">
        <f t="shared" ref="AJ6:AJ9" si="0">VLOOKUP(R6,$AE$39:$AH$59,4)</f>
        <v>46.000000000000007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v>30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/>
      <c r="AB7" s="50"/>
      <c r="AC7" s="51">
        <v>7410</v>
      </c>
      <c r="AD7" s="51">
        <v>0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-1.8</v>
      </c>
      <c r="L8" s="70" t="s">
        <v>106</v>
      </c>
      <c r="M8" s="49" t="s">
        <v>64</v>
      </c>
      <c r="N8" s="50">
        <v>9.8000000000000007</v>
      </c>
      <c r="O8" s="51"/>
      <c r="P8" s="51"/>
      <c r="Q8" s="50">
        <v>36</v>
      </c>
      <c r="R8" s="50">
        <f t="shared" ref="R8:R11" si="1">Q8-5</f>
        <v>31</v>
      </c>
      <c r="S8" s="50">
        <v>2.4</v>
      </c>
      <c r="T8" s="50">
        <v>0</v>
      </c>
      <c r="U8" s="52"/>
      <c r="V8" s="52"/>
      <c r="W8" s="50">
        <v>0.5</v>
      </c>
      <c r="X8" s="50">
        <v>12700</v>
      </c>
      <c r="Y8" s="50">
        <v>0</v>
      </c>
      <c r="Z8" s="50">
        <f>VLOOKUP(R8,$AE$39:$AF$59,2)</f>
        <v>99.799999999999969</v>
      </c>
      <c r="AA8" s="53"/>
      <c r="AB8" s="50">
        <f t="shared" ref="AB8:AB11" si="2">VLOOKUP(R8,$AE$39:$AG$59,3)</f>
        <v>10080</v>
      </c>
      <c r="AC8" s="51"/>
      <c r="AD8" s="51"/>
      <c r="AE8" s="51"/>
      <c r="AF8" s="51"/>
      <c r="AG8" s="51"/>
      <c r="AH8" s="51"/>
      <c r="AI8" s="51"/>
      <c r="AJ8" s="50">
        <f t="shared" si="0"/>
        <v>42.000000000000007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-5</v>
      </c>
      <c r="L9" s="70" t="s">
        <v>106</v>
      </c>
      <c r="M9" s="49" t="s">
        <v>64</v>
      </c>
      <c r="N9" s="50">
        <v>9.8000000000000007</v>
      </c>
      <c r="O9" s="51"/>
      <c r="P9" s="51"/>
      <c r="Q9" s="50">
        <v>34</v>
      </c>
      <c r="R9" s="50">
        <f t="shared" si="1"/>
        <v>29</v>
      </c>
      <c r="S9" s="50">
        <v>1.6</v>
      </c>
      <c r="T9" s="50">
        <v>0</v>
      </c>
      <c r="U9" s="52"/>
      <c r="V9" s="52"/>
      <c r="W9" s="50">
        <v>0.5</v>
      </c>
      <c r="X9" s="50">
        <v>22500</v>
      </c>
      <c r="Y9" s="50">
        <v>0</v>
      </c>
      <c r="Z9" s="50">
        <f t="shared" ref="Z9:Z11" si="3">VLOOKUP(R9,$AE$39:$AF$59,2)</f>
        <v>92.999999999999972</v>
      </c>
      <c r="AA9" s="53"/>
      <c r="AB9" s="50">
        <f t="shared" si="2"/>
        <v>8640</v>
      </c>
      <c r="AC9" s="51"/>
      <c r="AD9" s="51"/>
      <c r="AE9" s="51"/>
      <c r="AF9" s="51"/>
      <c r="AG9" s="51"/>
      <c r="AH9" s="51"/>
      <c r="AI9" s="51"/>
      <c r="AJ9" s="50">
        <f t="shared" si="0"/>
        <v>36.000000000000007</v>
      </c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-17</v>
      </c>
      <c r="L10" s="33" t="s">
        <v>107</v>
      </c>
      <c r="M10" s="49" t="s">
        <v>65</v>
      </c>
      <c r="N10" s="50">
        <v>8.6</v>
      </c>
      <c r="O10" s="51">
        <v>89.5</v>
      </c>
      <c r="P10" s="51">
        <v>5.3</v>
      </c>
      <c r="Q10" s="50"/>
      <c r="R10" s="50"/>
      <c r="S10" s="50"/>
      <c r="T10" s="50"/>
      <c r="U10" s="52">
        <v>1.7999999999999999E-2</v>
      </c>
      <c r="V10" s="52">
        <v>0</v>
      </c>
      <c r="W10" s="50"/>
      <c r="X10" s="50"/>
      <c r="Y10" s="50"/>
      <c r="Z10" s="50"/>
      <c r="AA10" s="53"/>
      <c r="AB10" s="50"/>
      <c r="AC10" s="51">
        <v>85730</v>
      </c>
      <c r="AD10" s="51">
        <v>6777</v>
      </c>
      <c r="AE10" s="51">
        <v>0.46</v>
      </c>
      <c r="AF10" s="51">
        <v>0</v>
      </c>
      <c r="AG10" s="51">
        <v>0</v>
      </c>
      <c r="AH10" s="51">
        <v>0</v>
      </c>
      <c r="AI10" s="51">
        <v>0</v>
      </c>
      <c r="AJ10" s="50"/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-27</v>
      </c>
      <c r="L11" s="33" t="s">
        <v>106</v>
      </c>
      <c r="M11" s="49" t="s">
        <v>64</v>
      </c>
      <c r="N11" s="50">
        <v>8.6999999999999993</v>
      </c>
      <c r="O11" s="51"/>
      <c r="P11" s="51"/>
      <c r="Q11" s="50">
        <v>34</v>
      </c>
      <c r="R11" s="50">
        <f t="shared" si="1"/>
        <v>29</v>
      </c>
      <c r="S11" s="50">
        <v>0.8</v>
      </c>
      <c r="T11" s="50">
        <v>0</v>
      </c>
      <c r="U11" s="52"/>
      <c r="V11" s="52"/>
      <c r="W11" s="50">
        <v>0.5</v>
      </c>
      <c r="X11" s="50">
        <v>28900</v>
      </c>
      <c r="Y11" s="50">
        <v>0</v>
      </c>
      <c r="Z11" s="50">
        <f t="shared" si="3"/>
        <v>92.999999999999972</v>
      </c>
      <c r="AA11" s="53"/>
      <c r="AB11" s="50">
        <f t="shared" si="2"/>
        <v>8640</v>
      </c>
      <c r="AC11" s="51"/>
      <c r="AD11" s="51"/>
      <c r="AE11" s="51"/>
      <c r="AF11" s="51"/>
      <c r="AG11" s="51"/>
      <c r="AH11" s="51"/>
      <c r="AI11" s="51"/>
      <c r="AJ11" s="50">
        <v>0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-31</v>
      </c>
      <c r="L12" s="33" t="s">
        <v>107</v>
      </c>
      <c r="M12" s="49" t="s">
        <v>65</v>
      </c>
      <c r="N12" s="50">
        <v>9</v>
      </c>
      <c r="O12" s="51">
        <v>163.9</v>
      </c>
      <c r="P12" s="51">
        <v>5.3</v>
      </c>
      <c r="Q12" s="50"/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/>
      <c r="AB12" s="50"/>
      <c r="AC12" s="51">
        <v>187000</v>
      </c>
      <c r="AD12" s="51">
        <v>7844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0" x14ac:dyDescent="0.25">
      <c r="L42" s="48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0" x14ac:dyDescent="0.25">
      <c r="L43" s="48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0" x14ac:dyDescent="0.25">
      <c r="L44" s="48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0" x14ac:dyDescent="0.25">
      <c r="L47" s="48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0" x14ac:dyDescent="0.25">
      <c r="L48" s="48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8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8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8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8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8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8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8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0 AJ6:AJ15 N6:N14 AM6:AO14 S10:T13 Q6:R14 Z6:Z15 AB6:AB15 W12:Y13 W11 Y11">
    <cfRule type="expression" dxfId="2471" priority="204">
      <formula>$L6="API sand"</formula>
    </cfRule>
  </conditionalFormatting>
  <conditionalFormatting sqref="R18:S20 R29:S36 S21:S28 AD21:AD28 AB18:AB35 AK6:AL14 N6:N14">
    <cfRule type="expression" dxfId="2470" priority="203">
      <formula>$M6="API sand"</formula>
    </cfRule>
  </conditionalFormatting>
  <conditionalFormatting sqref="R18:T20 R29:T36 S21:T28 AD21:AD28 AB18:AB35 AK6:AL14 N6:N14">
    <cfRule type="expression" dxfId="2469" priority="202">
      <formula>$M6="API clay"</formula>
    </cfRule>
  </conditionalFormatting>
  <conditionalFormatting sqref="U18:W36 AM6:AN14 N6:P14 AC6:AI13 AA6:AA14 U6:V14">
    <cfRule type="expression" dxfId="2468" priority="199">
      <formula>$L6="Stiff clay w/o free water"</formula>
    </cfRule>
    <cfRule type="expression" dxfId="2467" priority="201">
      <formula>$L6="API clay"</formula>
    </cfRule>
  </conditionalFormatting>
  <conditionalFormatting sqref="U18:Y36 AM6:AN14 N6:P14 AC6:AI13 AA6:AA14 U6:V14">
    <cfRule type="expression" dxfId="2466" priority="200">
      <formula>$L6="Kirsch soft clay"</formula>
    </cfRule>
  </conditionalFormatting>
  <conditionalFormatting sqref="U18:Y36 AM6:AN14 N6:P14 AC6:AI13 AA6:AA14 U6:V14">
    <cfRule type="expression" dxfId="2465" priority="198">
      <formula>$L6="Kirsch stiff clay"</formula>
    </cfRule>
  </conditionalFormatting>
  <conditionalFormatting sqref="W10:Y10 AJ6:AJ15 N6:N14 AM6:AO14 S10:T13 Q6:R14 Z6:Z15 AB6:AB15 W12:Y13 W11 Y11">
    <cfRule type="expression" dxfId="2464" priority="197">
      <formula>$L6="Kirsch sand"</formula>
    </cfRule>
  </conditionalFormatting>
  <conditionalFormatting sqref="AC18:AI18 AC19:AD19 AI19 AM6:AN14 N6:N14">
    <cfRule type="expression" dxfId="2463" priority="196">
      <formula>$L6="Modified Weak rock"</formula>
    </cfRule>
  </conditionalFormatting>
  <conditionalFormatting sqref="U18:V36 AM6:AN14 N6:P14 AC6:AI13 AA6:AA14 U6:V14">
    <cfRule type="expression" dxfId="2462" priority="195">
      <formula>$L6="Reese stiff clay"</formula>
    </cfRule>
  </conditionalFormatting>
  <conditionalFormatting sqref="N18:N36 Q18:Q36 AM18:AN36">
    <cfRule type="expression" dxfId="2461" priority="194">
      <formula>$L18="API sand"</formula>
    </cfRule>
  </conditionalFormatting>
  <conditionalFormatting sqref="N18:N36 AB36 AJ18:AL36 Z18:Z36">
    <cfRule type="expression" dxfId="2460" priority="193">
      <formula>$M18="API sand"</formula>
    </cfRule>
  </conditionalFormatting>
  <conditionalFormatting sqref="Z36:AB36 AK18:AL36 N18:N36 Z18:AA35">
    <cfRule type="expression" dxfId="2459" priority="192">
      <formula>$M18="API clay"</formula>
    </cfRule>
  </conditionalFormatting>
  <conditionalFormatting sqref="N18:P18 AM18:AN36 N29:P36 N19:N28 P19:P28">
    <cfRule type="expression" dxfId="2458" priority="189">
      <formula>$L18="Stiff clay w/o free water"</formula>
    </cfRule>
    <cfRule type="expression" dxfId="2457" priority="191">
      <formula>$L18="API clay"</formula>
    </cfRule>
  </conditionalFormatting>
  <conditionalFormatting sqref="N18:P18 AM18:AN36 N29:P36 N19:N28 P19:P28">
    <cfRule type="expression" dxfId="2456" priority="190">
      <formula>$L18="Kirsch soft clay"</formula>
    </cfRule>
  </conditionalFormatting>
  <conditionalFormatting sqref="N18:P18 AM18:AN36 N29:P36 N19:N28 P19:P28">
    <cfRule type="expression" dxfId="2455" priority="188">
      <formula>$L18="Kirsch stiff clay"</formula>
    </cfRule>
  </conditionalFormatting>
  <conditionalFormatting sqref="N18:N36 Q18:Q36 X18:Y36 AM18:AN36">
    <cfRule type="expression" dxfId="2454" priority="187">
      <formula>$L18="Kirsch sand"</formula>
    </cfRule>
  </conditionalFormatting>
  <conditionalFormatting sqref="N18:N36 AM18:AN36 AC20:AD36 AI20:AI36">
    <cfRule type="expression" dxfId="2453" priority="186">
      <formula>$L18="Modified Weak rock"</formula>
    </cfRule>
  </conditionalFormatting>
  <conditionalFormatting sqref="N18:P18 AM18:AN36 N29:P36 N19:N28 P19:P28">
    <cfRule type="expression" dxfId="2452" priority="185">
      <formula>$L18="Reese stiff clay"</formula>
    </cfRule>
  </conditionalFormatting>
  <conditionalFormatting sqref="AM6:AN14 N6:P14 AC6:AI13 AA6:AA14 U6:V14">
    <cfRule type="expression" dxfId="2451" priority="184">
      <formula>$L6="PISA clay"</formula>
    </cfRule>
  </conditionalFormatting>
  <conditionalFormatting sqref="AM6:AN14 N6:N14">
    <cfRule type="expression" dxfId="2450" priority="183">
      <formula>$L6="PISA sand"</formula>
    </cfRule>
  </conditionalFormatting>
  <conditionalFormatting sqref="O19:O21">
    <cfRule type="expression" dxfId="2449" priority="182">
      <formula>$L19="API sand"</formula>
    </cfRule>
  </conditionalFormatting>
  <conditionalFormatting sqref="O19:O21">
    <cfRule type="expression" dxfId="2448" priority="181">
      <formula>$L19="Kirsch sand"</formula>
    </cfRule>
  </conditionalFormatting>
  <conditionalFormatting sqref="O22:O28">
    <cfRule type="expression" dxfId="2447" priority="180">
      <formula>$L22="API sand"</formula>
    </cfRule>
  </conditionalFormatting>
  <conditionalFormatting sqref="O22:O28">
    <cfRule type="expression" dxfId="2446" priority="179">
      <formula>$L22="Kirsch sand"</formula>
    </cfRule>
  </conditionalFormatting>
  <conditionalFormatting sqref="S6:T9 W6:Y9">
    <cfRule type="expression" dxfId="2445" priority="178">
      <formula>$L6="API sand"</formula>
    </cfRule>
  </conditionalFormatting>
  <conditionalFormatting sqref="S6:T9 W6:Y9">
    <cfRule type="expression" dxfId="2444" priority="177">
      <formula>$L6="Kirsch sand"</formula>
    </cfRule>
  </conditionalFormatting>
  <conditionalFormatting sqref="AE37:AH37">
    <cfRule type="expression" dxfId="2443" priority="205">
      <formula>$L19="Modified Weak rock"</formula>
    </cfRule>
  </conditionalFormatting>
  <conditionalFormatting sqref="S14:T14 W14:Y14">
    <cfRule type="expression" dxfId="2442" priority="176">
      <formula>$L14="API sand"</formula>
    </cfRule>
  </conditionalFormatting>
  <conditionalFormatting sqref="S14:T14 W14:Y14">
    <cfRule type="expression" dxfId="2441" priority="175">
      <formula>$L14="Kirsch sand"</formula>
    </cfRule>
  </conditionalFormatting>
  <conditionalFormatting sqref="AD14:AI14">
    <cfRule type="expression" dxfId="2440" priority="172">
      <formula>$L14="Stiff clay w/o free water"</formula>
    </cfRule>
    <cfRule type="expression" dxfId="2439" priority="174">
      <formula>$L14="API clay"</formula>
    </cfRule>
  </conditionalFormatting>
  <conditionalFormatting sqref="AD14:AI14">
    <cfRule type="expression" dxfId="2438" priority="173">
      <formula>$L14="Kirsch soft clay"</formula>
    </cfRule>
  </conditionalFormatting>
  <conditionalFormatting sqref="AD14:AI14">
    <cfRule type="expression" dxfId="2437" priority="171">
      <formula>$L14="Kirsch stiff clay"</formula>
    </cfRule>
  </conditionalFormatting>
  <conditionalFormatting sqref="AD14:AI14">
    <cfRule type="expression" dxfId="2436" priority="170">
      <formula>$L14="Reese stiff clay"</formula>
    </cfRule>
  </conditionalFormatting>
  <conditionalFormatting sqref="AD14:AI14">
    <cfRule type="expression" dxfId="2435" priority="169">
      <formula>$L14="PISA clay"</formula>
    </cfRule>
  </conditionalFormatting>
  <conditionalFormatting sqref="AM15:AN15">
    <cfRule type="expression" dxfId="2434" priority="168">
      <formula>$L15="API sand"</formula>
    </cfRule>
  </conditionalFormatting>
  <conditionalFormatting sqref="AK15:AL15">
    <cfRule type="expression" dxfId="2433" priority="167">
      <formula>$M15="API sand"</formula>
    </cfRule>
  </conditionalFormatting>
  <conditionalFormatting sqref="AK15:AL15">
    <cfRule type="expression" dxfId="2432" priority="166">
      <formula>$M15="API clay"</formula>
    </cfRule>
  </conditionalFormatting>
  <conditionalFormatting sqref="AM15:AN15">
    <cfRule type="expression" dxfId="2431" priority="163">
      <formula>$L15="Stiff clay w/o free water"</formula>
    </cfRule>
    <cfRule type="expression" dxfId="2430" priority="165">
      <formula>$L15="API clay"</formula>
    </cfRule>
  </conditionalFormatting>
  <conditionalFormatting sqref="AM15:AN15">
    <cfRule type="expression" dxfId="2429" priority="164">
      <formula>$L15="Kirsch soft clay"</formula>
    </cfRule>
  </conditionalFormatting>
  <conditionalFormatting sqref="AM15:AN15">
    <cfRule type="expression" dxfId="2428" priority="162">
      <formula>$L15="Kirsch stiff clay"</formula>
    </cfRule>
  </conditionalFormatting>
  <conditionalFormatting sqref="AM15:AN15">
    <cfRule type="expression" dxfId="2427" priority="161">
      <formula>$L15="Kirsch sand"</formula>
    </cfRule>
  </conditionalFormatting>
  <conditionalFormatting sqref="AM15:AN15">
    <cfRule type="expression" dxfId="2426" priority="160">
      <formula>$L15="Modified Weak rock"</formula>
    </cfRule>
  </conditionalFormatting>
  <conditionalFormatting sqref="AM15:AN15">
    <cfRule type="expression" dxfId="2425" priority="159">
      <formula>$L15="Reese stiff clay"</formula>
    </cfRule>
  </conditionalFormatting>
  <conditionalFormatting sqref="AM15:AN15">
    <cfRule type="expression" dxfId="2424" priority="158">
      <formula>$L15="PISA clay"</formula>
    </cfRule>
  </conditionalFormatting>
  <conditionalFormatting sqref="AM15:AN15">
    <cfRule type="expression" dxfId="2423" priority="157">
      <formula>$L15="PISA sand"</formula>
    </cfRule>
  </conditionalFormatting>
  <conditionalFormatting sqref="N15 Q15 S15:T15 W15 Y15">
    <cfRule type="expression" dxfId="2422" priority="156">
      <formula>$L15="API sand"</formula>
    </cfRule>
  </conditionalFormatting>
  <conditionalFormatting sqref="N15">
    <cfRule type="expression" dxfId="2421" priority="155">
      <formula>$M15="API sand"</formula>
    </cfRule>
  </conditionalFormatting>
  <conditionalFormatting sqref="N15">
    <cfRule type="expression" dxfId="2420" priority="154">
      <formula>$M15="API clay"</formula>
    </cfRule>
  </conditionalFormatting>
  <conditionalFormatting sqref="N15:P15">
    <cfRule type="expression" dxfId="2419" priority="151">
      <formula>$L15="Stiff clay w/o free water"</formula>
    </cfRule>
    <cfRule type="expression" dxfId="2418" priority="153">
      <formula>$L15="API clay"</formula>
    </cfRule>
  </conditionalFormatting>
  <conditionalFormatting sqref="N15:P15">
    <cfRule type="expression" dxfId="2417" priority="152">
      <formula>$L15="Kirsch soft clay"</formula>
    </cfRule>
  </conditionalFormatting>
  <conditionalFormatting sqref="N15:P15">
    <cfRule type="expression" dxfId="2416" priority="150">
      <formula>$L15="Kirsch stiff clay"</formula>
    </cfRule>
  </conditionalFormatting>
  <conditionalFormatting sqref="N15 Q15 S15:T15 W15 Y15">
    <cfRule type="expression" dxfId="2415" priority="149">
      <formula>$L15="Kirsch sand"</formula>
    </cfRule>
  </conditionalFormatting>
  <conditionalFormatting sqref="N15">
    <cfRule type="expression" dxfId="2414" priority="148">
      <formula>$L15="Modified Weak rock"</formula>
    </cfRule>
  </conditionalFormatting>
  <conditionalFormatting sqref="N15:P15">
    <cfRule type="expression" dxfId="2413" priority="147">
      <formula>$L15="Reese stiff clay"</formula>
    </cfRule>
  </conditionalFormatting>
  <conditionalFormatting sqref="N15:P15">
    <cfRule type="expression" dxfId="2412" priority="146">
      <formula>$L15="PISA clay"</formula>
    </cfRule>
  </conditionalFormatting>
  <conditionalFormatting sqref="N15">
    <cfRule type="expression" dxfId="2411" priority="145">
      <formula>$L15="PISA sand"</formula>
    </cfRule>
  </conditionalFormatting>
  <conditionalFormatting sqref="R15">
    <cfRule type="expression" dxfId="2410" priority="144">
      <formula>$L15="API sand"</formula>
    </cfRule>
  </conditionalFormatting>
  <conditionalFormatting sqref="R15">
    <cfRule type="expression" dxfId="2409" priority="143">
      <formula>$L15="Kirsch sand"</formula>
    </cfRule>
  </conditionalFormatting>
  <conditionalFormatting sqref="AD15:AI15">
    <cfRule type="expression" dxfId="2408" priority="140">
      <formula>$L15="Stiff clay w/o free water"</formula>
    </cfRule>
    <cfRule type="expression" dxfId="2407" priority="142">
      <formula>$L15="API clay"</formula>
    </cfRule>
  </conditionalFormatting>
  <conditionalFormatting sqref="AD15:AI15">
    <cfRule type="expression" dxfId="2406" priority="141">
      <formula>$L15="Kirsch soft clay"</formula>
    </cfRule>
  </conditionalFormatting>
  <conditionalFormatting sqref="AD15:AI15">
    <cfRule type="expression" dxfId="2405" priority="139">
      <formula>$L15="Kirsch stiff clay"</formula>
    </cfRule>
  </conditionalFormatting>
  <conditionalFormatting sqref="AD15:AI15">
    <cfRule type="expression" dxfId="2404" priority="138">
      <formula>$L15="Reese stiff clay"</formula>
    </cfRule>
  </conditionalFormatting>
  <conditionalFormatting sqref="AD15:AI15">
    <cfRule type="expression" dxfId="2403" priority="137">
      <formula>$L15="PISA clay"</formula>
    </cfRule>
  </conditionalFormatting>
  <conditionalFormatting sqref="AA15">
    <cfRule type="expression" dxfId="2402" priority="134">
      <formula>$L15="Stiff clay w/o free water"</formula>
    </cfRule>
    <cfRule type="expression" dxfId="2401" priority="136">
      <formula>$L15="API clay"</formula>
    </cfRule>
  </conditionalFormatting>
  <conditionalFormatting sqref="AA15">
    <cfRule type="expression" dxfId="2400" priority="135">
      <formula>$L15="Kirsch soft clay"</formula>
    </cfRule>
  </conditionalFormatting>
  <conditionalFormatting sqref="AA15">
    <cfRule type="expression" dxfId="2399" priority="133">
      <formula>$L15="Kirsch stiff clay"</formula>
    </cfRule>
  </conditionalFormatting>
  <conditionalFormatting sqref="AA15">
    <cfRule type="expression" dxfId="2398" priority="132">
      <formula>$L15="Reese stiff clay"</formula>
    </cfRule>
  </conditionalFormatting>
  <conditionalFormatting sqref="AA15">
    <cfRule type="expression" dxfId="2397" priority="131">
      <formula>$L15="PISA clay"</formula>
    </cfRule>
  </conditionalFormatting>
  <conditionalFormatting sqref="AC15">
    <cfRule type="expression" dxfId="2396" priority="128">
      <formula>$L15="Stiff clay w/o free water"</formula>
    </cfRule>
    <cfRule type="expression" dxfId="2395" priority="130">
      <formula>$L15="API clay"</formula>
    </cfRule>
  </conditionalFormatting>
  <conditionalFormatting sqref="AC15">
    <cfRule type="expression" dxfId="2394" priority="129">
      <formula>$L15="Kirsch soft clay"</formula>
    </cfRule>
  </conditionalFormatting>
  <conditionalFormatting sqref="AC15">
    <cfRule type="expression" dxfId="2393" priority="127">
      <formula>$L15="Kirsch stiff clay"</formula>
    </cfRule>
  </conditionalFormatting>
  <conditionalFormatting sqref="AC15">
    <cfRule type="expression" dxfId="2392" priority="126">
      <formula>$L15="Reese stiff clay"</formula>
    </cfRule>
  </conditionalFormatting>
  <conditionalFormatting sqref="AC15">
    <cfRule type="expression" dxfId="2391" priority="125">
      <formula>$L15="PISA clay"</formula>
    </cfRule>
  </conditionalFormatting>
  <conditionalFormatting sqref="X15">
    <cfRule type="expression" dxfId="2390" priority="124">
      <formula>$L15="API sand"</formula>
    </cfRule>
  </conditionalFormatting>
  <conditionalFormatting sqref="X15">
    <cfRule type="expression" dxfId="2389" priority="123">
      <formula>$L15="Kirsch sand"</formula>
    </cfRule>
  </conditionalFormatting>
  <conditionalFormatting sqref="AM16:AN16">
    <cfRule type="expression" dxfId="2388" priority="122">
      <formula>$L16="API sand"</formula>
    </cfRule>
  </conditionalFormatting>
  <conditionalFormatting sqref="AK16:AL16">
    <cfRule type="expression" dxfId="2387" priority="121">
      <formula>$M16="API sand"</formula>
    </cfRule>
  </conditionalFormatting>
  <conditionalFormatting sqref="AK16:AL16">
    <cfRule type="expression" dxfId="2386" priority="120">
      <formula>$M16="API clay"</formula>
    </cfRule>
  </conditionalFormatting>
  <conditionalFormatting sqref="AM16:AN16">
    <cfRule type="expression" dxfId="2385" priority="117">
      <formula>$L16="Stiff clay w/o free water"</formula>
    </cfRule>
    <cfRule type="expression" dxfId="2384" priority="119">
      <formula>$L16="API clay"</formula>
    </cfRule>
  </conditionalFormatting>
  <conditionalFormatting sqref="AM16:AN16">
    <cfRule type="expression" dxfId="2383" priority="118">
      <formula>$L16="Kirsch soft clay"</formula>
    </cfRule>
  </conditionalFormatting>
  <conditionalFormatting sqref="AM16:AN16">
    <cfRule type="expression" dxfId="2382" priority="116">
      <formula>$L16="Kirsch stiff clay"</formula>
    </cfRule>
  </conditionalFormatting>
  <conditionalFormatting sqref="AM16:AN16">
    <cfRule type="expression" dxfId="2381" priority="115">
      <formula>$L16="Kirsch sand"</formula>
    </cfRule>
  </conditionalFormatting>
  <conditionalFormatting sqref="AM16:AN16">
    <cfRule type="expression" dxfId="2380" priority="114">
      <formula>$L16="Modified Weak rock"</formula>
    </cfRule>
  </conditionalFormatting>
  <conditionalFormatting sqref="AM16:AN16">
    <cfRule type="expression" dxfId="2379" priority="113">
      <formula>$L16="Reese stiff clay"</formula>
    </cfRule>
  </conditionalFormatting>
  <conditionalFormatting sqref="AM16:AN16">
    <cfRule type="expression" dxfId="2378" priority="112">
      <formula>$L16="PISA clay"</formula>
    </cfRule>
  </conditionalFormatting>
  <conditionalFormatting sqref="AM16:AN16">
    <cfRule type="expression" dxfId="2377" priority="111">
      <formula>$L16="PISA sand"</formula>
    </cfRule>
  </conditionalFormatting>
  <conditionalFormatting sqref="N16 Q16 S16:T16 W16:Y16">
    <cfRule type="expression" dxfId="2376" priority="110">
      <formula>$L16="API sand"</formula>
    </cfRule>
  </conditionalFormatting>
  <conditionalFormatting sqref="N16">
    <cfRule type="expression" dxfId="2375" priority="109">
      <formula>$M16="API sand"</formula>
    </cfRule>
  </conditionalFormatting>
  <conditionalFormatting sqref="N16">
    <cfRule type="expression" dxfId="2374" priority="108">
      <formula>$M16="API clay"</formula>
    </cfRule>
  </conditionalFormatting>
  <conditionalFormatting sqref="N16:P16">
    <cfRule type="expression" dxfId="2373" priority="105">
      <formula>$L16="Stiff clay w/o free water"</formula>
    </cfRule>
    <cfRule type="expression" dxfId="2372" priority="107">
      <formula>$L16="API clay"</formula>
    </cfRule>
  </conditionalFormatting>
  <conditionalFormatting sqref="N16:P16">
    <cfRule type="expression" dxfId="2371" priority="106">
      <formula>$L16="Kirsch soft clay"</formula>
    </cfRule>
  </conditionalFormatting>
  <conditionalFormatting sqref="N16:P16">
    <cfRule type="expression" dxfId="2370" priority="104">
      <formula>$L16="Kirsch stiff clay"</formula>
    </cfRule>
  </conditionalFormatting>
  <conditionalFormatting sqref="N16 Q16 S16:T16 W16:Y16">
    <cfRule type="expression" dxfId="2369" priority="103">
      <formula>$L16="Kirsch sand"</formula>
    </cfRule>
  </conditionalFormatting>
  <conditionalFormatting sqref="N16">
    <cfRule type="expression" dxfId="2368" priority="102">
      <formula>$L16="Modified Weak rock"</formula>
    </cfRule>
  </conditionalFormatting>
  <conditionalFormatting sqref="N16:P16">
    <cfRule type="expression" dxfId="2367" priority="101">
      <formula>$L16="Reese stiff clay"</formula>
    </cfRule>
  </conditionalFormatting>
  <conditionalFormatting sqref="N16:P16">
    <cfRule type="expression" dxfId="2366" priority="100">
      <formula>$L16="PISA clay"</formula>
    </cfRule>
  </conditionalFormatting>
  <conditionalFormatting sqref="N16">
    <cfRule type="expression" dxfId="2365" priority="99">
      <formula>$L16="PISA sand"</formula>
    </cfRule>
  </conditionalFormatting>
  <conditionalFormatting sqref="R16">
    <cfRule type="expression" dxfId="2364" priority="98">
      <formula>$L16="API sand"</formula>
    </cfRule>
  </conditionalFormatting>
  <conditionalFormatting sqref="R16">
    <cfRule type="expression" dxfId="2363" priority="97">
      <formula>$L16="Kirsch sand"</formula>
    </cfRule>
  </conditionalFormatting>
  <conditionalFormatting sqref="AC16:AI16">
    <cfRule type="expression" dxfId="2362" priority="94">
      <formula>$L16="Stiff clay w/o free water"</formula>
    </cfRule>
    <cfRule type="expression" dxfId="2361" priority="96">
      <formula>$L16="API clay"</formula>
    </cfRule>
  </conditionalFormatting>
  <conditionalFormatting sqref="AC16:AI16">
    <cfRule type="expression" dxfId="2360" priority="95">
      <formula>$L16="Kirsch soft clay"</formula>
    </cfRule>
  </conditionalFormatting>
  <conditionalFormatting sqref="AC16:AI16">
    <cfRule type="expression" dxfId="2359" priority="93">
      <formula>$L16="Kirsch stiff clay"</formula>
    </cfRule>
  </conditionalFormatting>
  <conditionalFormatting sqref="AC16:AI16">
    <cfRule type="expression" dxfId="2358" priority="92">
      <formula>$L16="Reese stiff clay"</formula>
    </cfRule>
  </conditionalFormatting>
  <conditionalFormatting sqref="AC16:AI16">
    <cfRule type="expression" dxfId="2357" priority="91">
      <formula>$L16="PISA clay"</formula>
    </cfRule>
  </conditionalFormatting>
  <conditionalFormatting sqref="AA16">
    <cfRule type="expression" dxfId="2356" priority="88">
      <formula>$L16="Stiff clay w/o free water"</formula>
    </cfRule>
    <cfRule type="expression" dxfId="2355" priority="90">
      <formula>$L16="API clay"</formula>
    </cfRule>
  </conditionalFormatting>
  <conditionalFormatting sqref="AA16">
    <cfRule type="expression" dxfId="2354" priority="89">
      <formula>$L16="Kirsch soft clay"</formula>
    </cfRule>
  </conditionalFormatting>
  <conditionalFormatting sqref="AA16">
    <cfRule type="expression" dxfId="2353" priority="87">
      <formula>$L16="Kirsch stiff clay"</formula>
    </cfRule>
  </conditionalFormatting>
  <conditionalFormatting sqref="AA16">
    <cfRule type="expression" dxfId="2352" priority="86">
      <formula>$L16="Reese stiff clay"</formula>
    </cfRule>
  </conditionalFormatting>
  <conditionalFormatting sqref="AA16">
    <cfRule type="expression" dxfId="2351" priority="85">
      <formula>$L16="PISA clay"</formula>
    </cfRule>
  </conditionalFormatting>
  <conditionalFormatting sqref="AM17:AN17">
    <cfRule type="expression" dxfId="2350" priority="84">
      <formula>$L17="API sand"</formula>
    </cfRule>
  </conditionalFormatting>
  <conditionalFormatting sqref="AK17:AL17">
    <cfRule type="expression" dxfId="2349" priority="83">
      <formula>$M17="API sand"</formula>
    </cfRule>
  </conditionalFormatting>
  <conditionalFormatting sqref="AK17:AL17">
    <cfRule type="expression" dxfId="2348" priority="82">
      <formula>$M17="API clay"</formula>
    </cfRule>
  </conditionalFormatting>
  <conditionalFormatting sqref="AM17:AN17">
    <cfRule type="expression" dxfId="2347" priority="79">
      <formula>$L17="Stiff clay w/o free water"</formula>
    </cfRule>
    <cfRule type="expression" dxfId="2346" priority="81">
      <formula>$L17="API clay"</formula>
    </cfRule>
  </conditionalFormatting>
  <conditionalFormatting sqref="AM17:AN17">
    <cfRule type="expression" dxfId="2345" priority="80">
      <formula>$L17="Kirsch soft clay"</formula>
    </cfRule>
  </conditionalFormatting>
  <conditionalFormatting sqref="AM17:AN17">
    <cfRule type="expression" dxfId="2344" priority="78">
      <formula>$L17="Kirsch stiff clay"</formula>
    </cfRule>
  </conditionalFormatting>
  <conditionalFormatting sqref="AM17:AN17">
    <cfRule type="expression" dxfId="2343" priority="77">
      <formula>$L17="Kirsch sand"</formula>
    </cfRule>
  </conditionalFormatting>
  <conditionalFormatting sqref="AM17:AN17">
    <cfRule type="expression" dxfId="2342" priority="76">
      <formula>$L17="Modified Weak rock"</formula>
    </cfRule>
  </conditionalFormatting>
  <conditionalFormatting sqref="AM17:AN17">
    <cfRule type="expression" dxfId="2341" priority="75">
      <formula>$L17="Reese stiff clay"</formula>
    </cfRule>
  </conditionalFormatting>
  <conditionalFormatting sqref="AM17:AN17">
    <cfRule type="expression" dxfId="2340" priority="74">
      <formula>$L17="PISA clay"</formula>
    </cfRule>
  </conditionalFormatting>
  <conditionalFormatting sqref="AM17:AN17">
    <cfRule type="expression" dxfId="2339" priority="73">
      <formula>$L17="PISA sand"</formula>
    </cfRule>
  </conditionalFormatting>
  <conditionalFormatting sqref="N17 Q17 S17:T17 W17 Y17">
    <cfRule type="expression" dxfId="2338" priority="72">
      <formula>$L17="API sand"</formula>
    </cfRule>
  </conditionalFormatting>
  <conditionalFormatting sqref="N17">
    <cfRule type="expression" dxfId="2337" priority="71">
      <formula>$M17="API sand"</formula>
    </cfRule>
  </conditionalFormatting>
  <conditionalFormatting sqref="N17">
    <cfRule type="expression" dxfId="2336" priority="70">
      <formula>$M17="API clay"</formula>
    </cfRule>
  </conditionalFormatting>
  <conditionalFormatting sqref="N17:P17">
    <cfRule type="expression" dxfId="2335" priority="67">
      <formula>$L17="Stiff clay w/o free water"</formula>
    </cfRule>
    <cfRule type="expression" dxfId="2334" priority="69">
      <formula>$L17="API clay"</formula>
    </cfRule>
  </conditionalFormatting>
  <conditionalFormatting sqref="N17:P17">
    <cfRule type="expression" dxfId="2333" priority="68">
      <formula>$L17="Kirsch soft clay"</formula>
    </cfRule>
  </conditionalFormatting>
  <conditionalFormatting sqref="N17:P17">
    <cfRule type="expression" dxfId="2332" priority="66">
      <formula>$L17="Kirsch stiff clay"</formula>
    </cfRule>
  </conditionalFormatting>
  <conditionalFormatting sqref="N17 Q17 S17:T17 W17 Y17">
    <cfRule type="expression" dxfId="2331" priority="65">
      <formula>$L17="Kirsch sand"</formula>
    </cfRule>
  </conditionalFormatting>
  <conditionalFormatting sqref="N17">
    <cfRule type="expression" dxfId="2330" priority="64">
      <formula>$L17="Modified Weak rock"</formula>
    </cfRule>
  </conditionalFormatting>
  <conditionalFormatting sqref="N17:P17">
    <cfRule type="expression" dxfId="2329" priority="63">
      <formula>$L17="Reese stiff clay"</formula>
    </cfRule>
  </conditionalFormatting>
  <conditionalFormatting sqref="N17:P17">
    <cfRule type="expression" dxfId="2328" priority="62">
      <formula>$L17="PISA clay"</formula>
    </cfRule>
  </conditionalFormatting>
  <conditionalFormatting sqref="N17">
    <cfRule type="expression" dxfId="2327" priority="61">
      <formula>$L17="PISA sand"</formula>
    </cfRule>
  </conditionalFormatting>
  <conditionalFormatting sqref="R17">
    <cfRule type="expression" dxfId="2326" priority="60">
      <formula>$L17="API sand"</formula>
    </cfRule>
  </conditionalFormatting>
  <conditionalFormatting sqref="R17">
    <cfRule type="expression" dxfId="2325" priority="59">
      <formula>$L17="Kirsch sand"</formula>
    </cfRule>
  </conditionalFormatting>
  <conditionalFormatting sqref="AD17:AI17">
    <cfRule type="expression" dxfId="2324" priority="56">
      <formula>$L17="Stiff clay w/o free water"</formula>
    </cfRule>
    <cfRule type="expression" dxfId="2323" priority="58">
      <formula>$L17="API clay"</formula>
    </cfRule>
  </conditionalFormatting>
  <conditionalFormatting sqref="AD17:AI17">
    <cfRule type="expression" dxfId="2322" priority="57">
      <formula>$L17="Kirsch soft clay"</formula>
    </cfRule>
  </conditionalFormatting>
  <conditionalFormatting sqref="AD17:AI17">
    <cfRule type="expression" dxfId="2321" priority="55">
      <formula>$L17="Kirsch stiff clay"</formula>
    </cfRule>
  </conditionalFormatting>
  <conditionalFormatting sqref="AD17:AI17">
    <cfRule type="expression" dxfId="2320" priority="54">
      <formula>$L17="Reese stiff clay"</formula>
    </cfRule>
  </conditionalFormatting>
  <conditionalFormatting sqref="AD17:AI17">
    <cfRule type="expression" dxfId="2319" priority="53">
      <formula>$L17="PISA clay"</formula>
    </cfRule>
  </conditionalFormatting>
  <conditionalFormatting sqref="AA17">
    <cfRule type="expression" dxfId="2318" priority="50">
      <formula>$L17="Stiff clay w/o free water"</formula>
    </cfRule>
    <cfRule type="expression" dxfId="2317" priority="52">
      <formula>$L17="API clay"</formula>
    </cfRule>
  </conditionalFormatting>
  <conditionalFormatting sqref="AA17">
    <cfRule type="expression" dxfId="2316" priority="51">
      <formula>$L17="Kirsch soft clay"</formula>
    </cfRule>
  </conditionalFormatting>
  <conditionalFormatting sqref="AA17">
    <cfRule type="expression" dxfId="2315" priority="49">
      <formula>$L17="Kirsch stiff clay"</formula>
    </cfRule>
  </conditionalFormatting>
  <conditionalFormatting sqref="AA17">
    <cfRule type="expression" dxfId="2314" priority="48">
      <formula>$L17="Reese stiff clay"</formula>
    </cfRule>
  </conditionalFormatting>
  <conditionalFormatting sqref="AA17">
    <cfRule type="expression" dxfId="2313" priority="47">
      <formula>$L17="PISA clay"</formula>
    </cfRule>
  </conditionalFormatting>
  <conditionalFormatting sqref="AC17">
    <cfRule type="expression" dxfId="2312" priority="44">
      <formula>$L17="Stiff clay w/o free water"</formula>
    </cfRule>
    <cfRule type="expression" dxfId="2311" priority="46">
      <formula>$L17="API clay"</formula>
    </cfRule>
  </conditionalFormatting>
  <conditionalFormatting sqref="AC17">
    <cfRule type="expression" dxfId="2310" priority="45">
      <formula>$L17="Kirsch soft clay"</formula>
    </cfRule>
  </conditionalFormatting>
  <conditionalFormatting sqref="AC17">
    <cfRule type="expression" dxfId="2309" priority="43">
      <formula>$L17="Kirsch stiff clay"</formula>
    </cfRule>
  </conditionalFormatting>
  <conditionalFormatting sqref="AC17">
    <cfRule type="expression" dxfId="2308" priority="42">
      <formula>$L17="Reese stiff clay"</formula>
    </cfRule>
  </conditionalFormatting>
  <conditionalFormatting sqref="AC17">
    <cfRule type="expression" dxfId="2307" priority="41">
      <formula>$L17="PISA clay"</formula>
    </cfRule>
  </conditionalFormatting>
  <conditionalFormatting sqref="X17">
    <cfRule type="expression" dxfId="2306" priority="40">
      <formula>$L17="API sand"</formula>
    </cfRule>
  </conditionalFormatting>
  <conditionalFormatting sqref="X17">
    <cfRule type="expression" dxfId="2305" priority="39">
      <formula>$L17="Kirsch sand"</formula>
    </cfRule>
  </conditionalFormatting>
  <conditionalFormatting sqref="Z16:Z17">
    <cfRule type="expression" dxfId="2304" priority="38">
      <formula>$L16="API sand"</formula>
    </cfRule>
  </conditionalFormatting>
  <conditionalFormatting sqref="Z16:Z17">
    <cfRule type="expression" dxfId="2303" priority="37">
      <formula>$L16="Kirsch sand"</formula>
    </cfRule>
  </conditionalFormatting>
  <conditionalFormatting sqref="AB16:AB17">
    <cfRule type="expression" dxfId="2302" priority="36">
      <formula>$L16="API sand"</formula>
    </cfRule>
  </conditionalFormatting>
  <conditionalFormatting sqref="AB16:AB17">
    <cfRule type="expression" dxfId="2301" priority="35">
      <formula>$L16="Kirsch sand"</formula>
    </cfRule>
  </conditionalFormatting>
  <conditionalFormatting sqref="AJ16:AJ17">
    <cfRule type="expression" dxfId="2300" priority="34">
      <formula>$L16="API sand"</formula>
    </cfRule>
  </conditionalFormatting>
  <conditionalFormatting sqref="AJ16:AJ17">
    <cfRule type="expression" dxfId="2299" priority="33">
      <formula>$L16="Kirsch sand"</formula>
    </cfRule>
  </conditionalFormatting>
  <conditionalFormatting sqref="U15:V15">
    <cfRule type="expression" dxfId="2298" priority="30">
      <formula>$L15="Stiff clay w/o free water"</formula>
    </cfRule>
    <cfRule type="expression" dxfId="2297" priority="32">
      <formula>$L15="API clay"</formula>
    </cfRule>
  </conditionalFormatting>
  <conditionalFormatting sqref="U15:V15">
    <cfRule type="expression" dxfId="2296" priority="31">
      <formula>$L15="Kirsch soft clay"</formula>
    </cfRule>
  </conditionalFormatting>
  <conditionalFormatting sqref="U15:V15">
    <cfRule type="expression" dxfId="2295" priority="29">
      <formula>$L15="Kirsch stiff clay"</formula>
    </cfRule>
  </conditionalFormatting>
  <conditionalFormatting sqref="U15:V15">
    <cfRule type="expression" dxfId="2294" priority="28">
      <formula>$L15="Reese stiff clay"</formula>
    </cfRule>
  </conditionalFormatting>
  <conditionalFormatting sqref="U15:V15">
    <cfRule type="expression" dxfId="2293" priority="27">
      <formula>$L15="PISA clay"</formula>
    </cfRule>
  </conditionalFormatting>
  <conditionalFormatting sqref="U16:V16">
    <cfRule type="expression" dxfId="2292" priority="24">
      <formula>$L16="Stiff clay w/o free water"</formula>
    </cfRule>
    <cfRule type="expression" dxfId="2291" priority="26">
      <formula>$L16="API clay"</formula>
    </cfRule>
  </conditionalFormatting>
  <conditionalFormatting sqref="U16:V16">
    <cfRule type="expression" dxfId="2290" priority="25">
      <formula>$L16="Kirsch soft clay"</formula>
    </cfRule>
  </conditionalFormatting>
  <conditionalFormatting sqref="U16:V16">
    <cfRule type="expression" dxfId="2289" priority="23">
      <formula>$L16="Kirsch stiff clay"</formula>
    </cfRule>
  </conditionalFormatting>
  <conditionalFormatting sqref="U16:V16">
    <cfRule type="expression" dxfId="2288" priority="22">
      <formula>$L16="Reese stiff clay"</formula>
    </cfRule>
  </conditionalFormatting>
  <conditionalFormatting sqref="U16:V16">
    <cfRule type="expression" dxfId="2287" priority="21">
      <formula>$L16="PISA clay"</formula>
    </cfRule>
  </conditionalFormatting>
  <conditionalFormatting sqref="U17:V17">
    <cfRule type="expression" dxfId="2286" priority="18">
      <formula>$L17="Stiff clay w/o free water"</formula>
    </cfRule>
    <cfRule type="expression" dxfId="2285" priority="20">
      <formula>$L17="API clay"</formula>
    </cfRule>
  </conditionalFormatting>
  <conditionalFormatting sqref="U17:V17">
    <cfRule type="expression" dxfId="2284" priority="19">
      <formula>$L17="Kirsch soft clay"</formula>
    </cfRule>
  </conditionalFormatting>
  <conditionalFormatting sqref="U17:V17">
    <cfRule type="expression" dxfId="2283" priority="17">
      <formula>$L17="Kirsch stiff clay"</formula>
    </cfRule>
  </conditionalFormatting>
  <conditionalFormatting sqref="U17:V17">
    <cfRule type="expression" dxfId="2282" priority="16">
      <formula>$L17="Reese stiff clay"</formula>
    </cfRule>
  </conditionalFormatting>
  <conditionalFormatting sqref="U17:V17">
    <cfRule type="expression" dxfId="2281" priority="15">
      <formula>$L17="PISA clay"</formula>
    </cfRule>
  </conditionalFormatting>
  <conditionalFormatting sqref="AO15">
    <cfRule type="expression" dxfId="2280" priority="14">
      <formula>$L15="API sand"</formula>
    </cfRule>
  </conditionalFormatting>
  <conditionalFormatting sqref="AO15">
    <cfRule type="expression" dxfId="2279" priority="13">
      <formula>$L15="Kirsch sand"</formula>
    </cfRule>
  </conditionalFormatting>
  <conditionalFormatting sqref="AO16">
    <cfRule type="expression" dxfId="2278" priority="12">
      <formula>$L16="API sand"</formula>
    </cfRule>
  </conditionalFormatting>
  <conditionalFormatting sqref="AO16">
    <cfRule type="expression" dxfId="2277" priority="11">
      <formula>$L16="Kirsch sand"</formula>
    </cfRule>
  </conditionalFormatting>
  <conditionalFormatting sqref="AO17">
    <cfRule type="expression" dxfId="2276" priority="10">
      <formula>$L17="API sand"</formula>
    </cfRule>
  </conditionalFormatting>
  <conditionalFormatting sqref="AO17">
    <cfRule type="expression" dxfId="2275" priority="9">
      <formula>$L17="Kirsch sand"</formula>
    </cfRule>
  </conditionalFormatting>
  <conditionalFormatting sqref="AC14">
    <cfRule type="expression" dxfId="2274" priority="6">
      <formula>$L14="Stiff clay w/o free water"</formula>
    </cfRule>
    <cfRule type="expression" dxfId="2273" priority="8">
      <formula>$L14="API clay"</formula>
    </cfRule>
  </conditionalFormatting>
  <conditionalFormatting sqref="AC14">
    <cfRule type="expression" dxfId="2272" priority="7">
      <formula>$L14="Kirsch soft clay"</formula>
    </cfRule>
  </conditionalFormatting>
  <conditionalFormatting sqref="AC14">
    <cfRule type="expression" dxfId="2271" priority="5">
      <formula>$L14="Kirsch stiff clay"</formula>
    </cfRule>
  </conditionalFormatting>
  <conditionalFormatting sqref="AC14">
    <cfRule type="expression" dxfId="2270" priority="4">
      <formula>$L14="Reese stiff clay"</formula>
    </cfRule>
  </conditionalFormatting>
  <conditionalFormatting sqref="AC14">
    <cfRule type="expression" dxfId="2269" priority="3">
      <formula>$L14="PISA clay"</formula>
    </cfRule>
  </conditionalFormatting>
  <conditionalFormatting sqref="X11">
    <cfRule type="expression" dxfId="2268" priority="2">
      <formula>$L11="API sand"</formula>
    </cfRule>
  </conditionalFormatting>
  <conditionalFormatting sqref="X11">
    <cfRule type="expression" dxfId="2267" priority="1">
      <formula>$L11="Kirsch sand"</formula>
    </cfRule>
  </conditionalFormatting>
  <dataValidations count="3">
    <dataValidation type="list" showInputMessage="1" showErrorMessage="1" sqref="M6:M17" xr:uid="{29B37991-9890-4272-ABFE-549ADDDA2ADD}">
      <formula1>"Zero soil,API sand,API clay"</formula1>
    </dataValidation>
    <dataValidation type="list" showInputMessage="1" showErrorMessage="1" sqref="L6:L255" xr:uid="{41B09CF0-2C99-4385-9A58-DA691EA51850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5CB61DA1-FC26-4D2A-9FDD-7D8A9BBD3CAC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A37C-7816-41EE-A8C6-02E5304D8438}">
  <sheetPr>
    <tabColor theme="7" tint="0.59999389629810485"/>
  </sheetPr>
  <dimension ref="A1:AS255"/>
  <sheetViews>
    <sheetView zoomScaleNormal="100" workbookViewId="0">
      <selection activeCell="AO25" sqref="AO25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18.2851562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43" width="9.28515625" style="33"/>
    <col min="44" max="16384" width="9.140625" style="33"/>
  </cols>
  <sheetData>
    <row r="1" spans="1:45" x14ac:dyDescent="0.25">
      <c r="A1" s="34" t="str">
        <f ca="1">TRIM(MID(CELL("filename",A1),FIND("]",CELL("filename",A1),1)+1,255))</f>
        <v>EW69_Ak_Pisa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109"/>
      <c r="R3" s="112"/>
      <c r="S3" s="112"/>
      <c r="T3" s="109"/>
      <c r="U3" s="112"/>
      <c r="V3" s="112"/>
      <c r="W3" s="109"/>
      <c r="X3" s="69"/>
      <c r="Y3" s="109"/>
      <c r="Z3" s="109"/>
      <c r="AA3" s="109"/>
      <c r="AB3" s="109"/>
      <c r="AC3" s="69"/>
      <c r="AD3" s="39"/>
      <c r="AE3" s="39"/>
      <c r="AF3" s="39"/>
      <c r="AG3" s="39"/>
      <c r="AH3" s="39"/>
      <c r="AI3" s="39"/>
      <c r="AJ3" s="109"/>
      <c r="AK3" s="109"/>
      <c r="AL3" s="109"/>
      <c r="AM3" s="109"/>
      <c r="AN3" s="109"/>
      <c r="AO3" s="109"/>
      <c r="AP3" s="109"/>
    </row>
    <row r="4" spans="1:45" x14ac:dyDescent="0.25">
      <c r="A4" s="40" t="s">
        <v>60</v>
      </c>
      <c r="B4" s="33">
        <f>COUNTIF(J:J,"&gt;0")</f>
        <v>11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213</v>
      </c>
      <c r="AP4" s="43" t="s">
        <v>214</v>
      </c>
      <c r="AQ4" s="70" t="s">
        <v>102</v>
      </c>
      <c r="AR4" s="43" t="s">
        <v>177</v>
      </c>
      <c r="AS4" s="33" t="s">
        <v>276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110" t="s">
        <v>38</v>
      </c>
      <c r="K5" s="110" t="s">
        <v>30</v>
      </c>
      <c r="L5" s="110" t="s">
        <v>31</v>
      </c>
      <c r="M5" s="110" t="s">
        <v>31</v>
      </c>
      <c r="N5" s="110" t="s">
        <v>32</v>
      </c>
      <c r="O5" s="110" t="s">
        <v>33</v>
      </c>
      <c r="P5" s="110" t="s">
        <v>35</v>
      </c>
      <c r="Q5" s="110" t="s">
        <v>36</v>
      </c>
      <c r="R5" s="110" t="s">
        <v>36</v>
      </c>
      <c r="S5" s="110" t="s">
        <v>34</v>
      </c>
      <c r="T5" s="110" t="s">
        <v>33</v>
      </c>
      <c r="U5" s="110" t="s">
        <v>34</v>
      </c>
      <c r="V5" s="110" t="s">
        <v>62</v>
      </c>
      <c r="W5" s="110" t="s">
        <v>34</v>
      </c>
      <c r="X5" s="110" t="s">
        <v>33</v>
      </c>
      <c r="Y5" s="110" t="s">
        <v>35</v>
      </c>
      <c r="Z5" s="110" t="s">
        <v>33</v>
      </c>
      <c r="AA5" s="110" t="s">
        <v>34</v>
      </c>
      <c r="AB5" s="110" t="s">
        <v>33</v>
      </c>
      <c r="AC5" s="110" t="s">
        <v>33</v>
      </c>
      <c r="AD5" s="110" t="s">
        <v>35</v>
      </c>
      <c r="AE5" s="110" t="s">
        <v>34</v>
      </c>
      <c r="AF5" s="110" t="s">
        <v>33</v>
      </c>
      <c r="AG5" s="110" t="s">
        <v>35</v>
      </c>
      <c r="AH5" s="110" t="s">
        <v>34</v>
      </c>
      <c r="AI5" s="110" t="s">
        <v>34</v>
      </c>
      <c r="AJ5" s="110" t="s">
        <v>34</v>
      </c>
      <c r="AK5" s="110" t="s">
        <v>34</v>
      </c>
      <c r="AL5" s="110" t="s">
        <v>34</v>
      </c>
      <c r="AM5" s="110" t="s">
        <v>34</v>
      </c>
      <c r="AN5" s="110" t="s">
        <v>34</v>
      </c>
      <c r="AO5" s="110" t="s">
        <v>34</v>
      </c>
      <c r="AP5" s="110" t="s">
        <v>34</v>
      </c>
      <c r="AQ5" s="110" t="s">
        <v>103</v>
      </c>
      <c r="AR5" s="110" t="s">
        <v>178</v>
      </c>
    </row>
    <row r="6" spans="1:45" x14ac:dyDescent="0.25">
      <c r="C6" s="45"/>
      <c r="F6" s="33" t="s">
        <v>67</v>
      </c>
      <c r="G6" s="57">
        <v>23</v>
      </c>
      <c r="H6" s="45" t="s">
        <v>28</v>
      </c>
      <c r="I6" s="33" t="s">
        <v>255</v>
      </c>
      <c r="J6" s="47">
        <v>1</v>
      </c>
      <c r="K6" s="19">
        <v>0</v>
      </c>
      <c r="L6" s="33" t="s">
        <v>275</v>
      </c>
      <c r="M6" s="105" t="s">
        <v>65</v>
      </c>
      <c r="N6" s="47">
        <v>10.199999999999999</v>
      </c>
      <c r="O6" s="63">
        <v>0</v>
      </c>
      <c r="P6" s="63">
        <v>40</v>
      </c>
      <c r="Q6" s="47">
        <v>0</v>
      </c>
      <c r="R6" s="47" t="e">
        <f>IF(Q6&lt;&gt;0,Q6-5,NA())</f>
        <v>#N/A</v>
      </c>
      <c r="S6" s="47">
        <v>3</v>
      </c>
      <c r="T6" s="47">
        <v>0</v>
      </c>
      <c r="U6" s="75">
        <v>1.7999999999999999E-2</v>
      </c>
      <c r="V6" s="75">
        <v>0</v>
      </c>
      <c r="W6" s="47">
        <v>0.25</v>
      </c>
      <c r="X6" s="47">
        <v>12800</v>
      </c>
      <c r="Y6" s="47">
        <v>0</v>
      </c>
      <c r="Z6" s="47">
        <v>0</v>
      </c>
      <c r="AA6" s="47">
        <v>1</v>
      </c>
      <c r="AB6" s="47">
        <v>0</v>
      </c>
      <c r="AC6" s="63">
        <v>6000</v>
      </c>
      <c r="AD6" s="63">
        <v>33333.300000000003</v>
      </c>
      <c r="AE6" s="63">
        <v>0.3</v>
      </c>
      <c r="AF6" s="63">
        <v>0</v>
      </c>
      <c r="AG6" s="63">
        <v>0</v>
      </c>
      <c r="AH6" s="63">
        <v>0</v>
      </c>
      <c r="AI6" s="63">
        <v>0</v>
      </c>
      <c r="AJ6" s="47">
        <v>0</v>
      </c>
      <c r="AK6" s="47">
        <v>1</v>
      </c>
      <c r="AL6" s="47">
        <v>1</v>
      </c>
      <c r="AM6" s="47">
        <v>1</v>
      </c>
      <c r="AN6" s="47">
        <v>1</v>
      </c>
      <c r="AO6" s="47">
        <v>1</v>
      </c>
      <c r="AP6" s="47">
        <v>1</v>
      </c>
      <c r="AQ6" s="47">
        <v>0</v>
      </c>
      <c r="AR6" s="47">
        <v>0</v>
      </c>
      <c r="AS6" s="33">
        <v>0.4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257</v>
      </c>
      <c r="J7" s="47">
        <v>2</v>
      </c>
      <c r="K7" s="19">
        <v>-0.65</v>
      </c>
      <c r="L7" s="33" t="str">
        <f>"EW_sand_69"&amp;"_"&amp;AR7</f>
        <v>EW_sand_69_75</v>
      </c>
      <c r="M7" s="105" t="s">
        <v>64</v>
      </c>
      <c r="N7" s="47">
        <v>9.4</v>
      </c>
      <c r="O7" s="63">
        <v>0</v>
      </c>
      <c r="P7" s="63">
        <v>0</v>
      </c>
      <c r="Q7" s="47">
        <v>40</v>
      </c>
      <c r="R7" s="47">
        <f>IF(Q7&lt;&gt;0,Q7-5,NA())</f>
        <v>35</v>
      </c>
      <c r="S7" s="47">
        <v>2.6</v>
      </c>
      <c r="T7" s="47">
        <v>0</v>
      </c>
      <c r="U7" s="75">
        <v>0</v>
      </c>
      <c r="V7" s="75">
        <v>0</v>
      </c>
      <c r="W7" s="47">
        <v>0</v>
      </c>
      <c r="X7" s="47">
        <v>26200</v>
      </c>
      <c r="Y7" s="47">
        <v>0</v>
      </c>
      <c r="Z7" s="47">
        <f t="shared" ref="Z7:Z15" si="0">VLOOKUP(R7,$AE$39:$AF$59,2)</f>
        <v>114.99999999999996</v>
      </c>
      <c r="AA7" s="47">
        <v>1</v>
      </c>
      <c r="AB7" s="47">
        <f t="shared" ref="AB7:AB15" si="1">VLOOKUP(R7,$AE$39:$AG$59,3)</f>
        <v>12000</v>
      </c>
      <c r="AC7" s="63">
        <v>39000</v>
      </c>
      <c r="AD7" s="63">
        <v>1111.0999999999999</v>
      </c>
      <c r="AE7" s="63">
        <v>0.3</v>
      </c>
      <c r="AF7" s="63">
        <v>0</v>
      </c>
      <c r="AG7" s="63">
        <v>0</v>
      </c>
      <c r="AH7" s="63">
        <v>0</v>
      </c>
      <c r="AI7" s="63">
        <v>0</v>
      </c>
      <c r="AJ7" s="47">
        <f t="shared" ref="AJ7:AJ15" si="2">VLOOKUP(R7,$AE$39:$AH$59,4)</f>
        <v>50.000000000000007</v>
      </c>
      <c r="AK7" s="47">
        <v>1</v>
      </c>
      <c r="AL7" s="47">
        <v>1</v>
      </c>
      <c r="AM7" s="47">
        <v>1</v>
      </c>
      <c r="AN7" s="47">
        <v>1</v>
      </c>
      <c r="AO7" s="47">
        <v>1</v>
      </c>
      <c r="AP7" s="47">
        <v>1</v>
      </c>
      <c r="AQ7" s="47">
        <v>0</v>
      </c>
      <c r="AR7" s="47">
        <v>75</v>
      </c>
      <c r="AS7" s="33">
        <v>0.4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15778.957475994512</v>
      </c>
      <c r="H8" s="45" t="s">
        <v>53</v>
      </c>
      <c r="I8" s="56" t="s">
        <v>259</v>
      </c>
      <c r="J8" s="47">
        <v>3</v>
      </c>
      <c r="K8" s="19">
        <v>-4.2</v>
      </c>
      <c r="L8" s="33" t="str">
        <f t="shared" ref="L8:L15" si="3">"EW_sand_69"&amp;"_"&amp;AR8</f>
        <v>EW_sand_69_56</v>
      </c>
      <c r="M8" s="105" t="s">
        <v>64</v>
      </c>
      <c r="N8" s="47">
        <v>10</v>
      </c>
      <c r="O8" s="63">
        <v>0</v>
      </c>
      <c r="P8" s="63">
        <v>0</v>
      </c>
      <c r="Q8" s="47">
        <v>37</v>
      </c>
      <c r="R8" s="47">
        <f t="shared" ref="R8:R16" si="4">IF(Q8&lt;&gt;0,Q8-5,NA())</f>
        <v>32</v>
      </c>
      <c r="S8" s="47">
        <v>1.2</v>
      </c>
      <c r="T8" s="47">
        <v>0</v>
      </c>
      <c r="U8" s="75">
        <v>0</v>
      </c>
      <c r="V8" s="75">
        <v>0</v>
      </c>
      <c r="W8" s="47">
        <v>0</v>
      </c>
      <c r="X8" s="47">
        <v>15900</v>
      </c>
      <c r="Y8" s="47">
        <v>0</v>
      </c>
      <c r="Z8" s="47">
        <f t="shared" si="0"/>
        <v>103.59999999999997</v>
      </c>
      <c r="AA8" s="47">
        <v>1</v>
      </c>
      <c r="AB8" s="47">
        <f t="shared" si="1"/>
        <v>10560</v>
      </c>
      <c r="AC8" s="63">
        <v>40000</v>
      </c>
      <c r="AD8" s="63">
        <v>-3333.3</v>
      </c>
      <c r="AE8" s="63">
        <v>0.3</v>
      </c>
      <c r="AF8" s="63">
        <v>0</v>
      </c>
      <c r="AG8" s="63">
        <v>0</v>
      </c>
      <c r="AH8" s="63">
        <v>0</v>
      </c>
      <c r="AI8" s="63">
        <v>0</v>
      </c>
      <c r="AJ8" s="47">
        <f t="shared" si="2"/>
        <v>44.000000000000007</v>
      </c>
      <c r="AK8" s="47">
        <v>1</v>
      </c>
      <c r="AL8" s="47">
        <v>1</v>
      </c>
      <c r="AM8" s="47">
        <v>1</v>
      </c>
      <c r="AN8" s="47">
        <v>1</v>
      </c>
      <c r="AO8" s="47">
        <v>1</v>
      </c>
      <c r="AP8" s="47">
        <v>1</v>
      </c>
      <c r="AQ8" s="47">
        <v>0</v>
      </c>
      <c r="AR8" s="47">
        <v>56</v>
      </c>
      <c r="AS8" s="33">
        <v>0.4</v>
      </c>
    </row>
    <row r="9" spans="1:45" x14ac:dyDescent="0.25">
      <c r="A9" s="33" t="s">
        <v>68</v>
      </c>
      <c r="B9" s="57">
        <v>40</v>
      </c>
      <c r="C9" s="45" t="s">
        <v>28</v>
      </c>
      <c r="D9" s="57">
        <v>28</v>
      </c>
      <c r="F9" s="33" t="s">
        <v>96</v>
      </c>
      <c r="G9" s="76">
        <v>-666224.96570644702</v>
      </c>
      <c r="H9" s="45" t="s">
        <v>54</v>
      </c>
      <c r="I9" s="33" t="s">
        <v>261</v>
      </c>
      <c r="J9" s="47">
        <v>4</v>
      </c>
      <c r="K9" s="19">
        <v>-6</v>
      </c>
      <c r="L9" s="33" t="str">
        <f t="shared" si="3"/>
        <v>EW_sand_69_68</v>
      </c>
      <c r="M9" s="105" t="s">
        <v>64</v>
      </c>
      <c r="N9" s="47">
        <v>9.9</v>
      </c>
      <c r="O9" s="63">
        <v>0</v>
      </c>
      <c r="P9" s="63">
        <v>0</v>
      </c>
      <c r="Q9" s="47">
        <v>39</v>
      </c>
      <c r="R9" s="47">
        <f t="shared" si="4"/>
        <v>34</v>
      </c>
      <c r="S9" s="47">
        <v>1.2</v>
      </c>
      <c r="T9" s="47">
        <v>0</v>
      </c>
      <c r="U9" s="75">
        <v>0</v>
      </c>
      <c r="V9" s="75">
        <v>0</v>
      </c>
      <c r="W9" s="47">
        <v>0</v>
      </c>
      <c r="X9" s="47">
        <v>2900</v>
      </c>
      <c r="Y9" s="47">
        <v>0</v>
      </c>
      <c r="Z9" s="47">
        <f t="shared" si="0"/>
        <v>111.19999999999996</v>
      </c>
      <c r="AA9" s="47">
        <v>1</v>
      </c>
      <c r="AB9" s="47">
        <f t="shared" si="1"/>
        <v>11520</v>
      </c>
      <c r="AC9" s="63">
        <v>18000</v>
      </c>
      <c r="AD9" s="63">
        <v>19000</v>
      </c>
      <c r="AE9" s="63">
        <v>0.3</v>
      </c>
      <c r="AF9" s="63">
        <v>0</v>
      </c>
      <c r="AG9" s="63">
        <v>0</v>
      </c>
      <c r="AH9" s="63">
        <v>0</v>
      </c>
      <c r="AI9" s="63">
        <v>0</v>
      </c>
      <c r="AJ9" s="47">
        <f t="shared" si="2"/>
        <v>48.000000000000007</v>
      </c>
      <c r="AK9" s="47">
        <v>1</v>
      </c>
      <c r="AL9" s="47">
        <v>1</v>
      </c>
      <c r="AM9" s="47">
        <v>1</v>
      </c>
      <c r="AN9" s="47">
        <v>1</v>
      </c>
      <c r="AO9" s="47">
        <v>1</v>
      </c>
      <c r="AP9" s="47">
        <v>1</v>
      </c>
      <c r="AQ9" s="47">
        <v>0</v>
      </c>
      <c r="AR9" s="47">
        <v>68</v>
      </c>
      <c r="AS9" s="33">
        <v>0.4</v>
      </c>
    </row>
    <row r="10" spans="1:45" s="56" customFormat="1" x14ac:dyDescent="0.25">
      <c r="A10" s="56" t="s">
        <v>69</v>
      </c>
      <c r="B10" s="58">
        <v>40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261</v>
      </c>
      <c r="J10" s="47">
        <v>5</v>
      </c>
      <c r="K10" s="19">
        <v>-9</v>
      </c>
      <c r="L10" s="33" t="str">
        <f t="shared" si="3"/>
        <v>EW_sand_69_79</v>
      </c>
      <c r="M10" s="105" t="s">
        <v>64</v>
      </c>
      <c r="N10" s="47">
        <v>9.9</v>
      </c>
      <c r="O10" s="63">
        <v>0</v>
      </c>
      <c r="P10" s="63">
        <v>0</v>
      </c>
      <c r="Q10" s="47">
        <v>40</v>
      </c>
      <c r="R10" s="47">
        <f t="shared" si="4"/>
        <v>35</v>
      </c>
      <c r="S10" s="47">
        <v>1.2</v>
      </c>
      <c r="T10" s="47">
        <v>0</v>
      </c>
      <c r="U10" s="75">
        <v>0</v>
      </c>
      <c r="V10" s="75">
        <v>0</v>
      </c>
      <c r="W10" s="47">
        <v>0</v>
      </c>
      <c r="X10" s="47">
        <v>13700</v>
      </c>
      <c r="Y10" s="47">
        <v>0</v>
      </c>
      <c r="Z10" s="47">
        <f t="shared" si="0"/>
        <v>114.99999999999996</v>
      </c>
      <c r="AA10" s="47">
        <v>1</v>
      </c>
      <c r="AB10" s="47">
        <f t="shared" si="1"/>
        <v>12000</v>
      </c>
      <c r="AC10" s="63">
        <v>57000</v>
      </c>
      <c r="AD10" s="63">
        <v>6071.4</v>
      </c>
      <c r="AE10" s="63">
        <v>0.3</v>
      </c>
      <c r="AF10" s="63">
        <v>0</v>
      </c>
      <c r="AG10" s="63">
        <v>0</v>
      </c>
      <c r="AH10" s="63">
        <v>0</v>
      </c>
      <c r="AI10" s="63">
        <v>0</v>
      </c>
      <c r="AJ10" s="47">
        <f t="shared" si="2"/>
        <v>50.000000000000007</v>
      </c>
      <c r="AK10" s="47">
        <v>1</v>
      </c>
      <c r="AL10" s="47">
        <v>1</v>
      </c>
      <c r="AM10" s="47">
        <v>1</v>
      </c>
      <c r="AN10" s="47">
        <v>1</v>
      </c>
      <c r="AO10" s="47">
        <v>1</v>
      </c>
      <c r="AP10" s="47">
        <v>1</v>
      </c>
      <c r="AQ10" s="47">
        <v>0</v>
      </c>
      <c r="AR10" s="47">
        <v>79</v>
      </c>
      <c r="AS10" s="33">
        <v>0.4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264</v>
      </c>
      <c r="J11" s="47">
        <v>6</v>
      </c>
      <c r="K11" s="19">
        <v>-12.9</v>
      </c>
      <c r="L11" s="33" t="str">
        <f t="shared" si="3"/>
        <v>EW_sand_69_59</v>
      </c>
      <c r="M11" s="105" t="s">
        <v>64</v>
      </c>
      <c r="N11" s="47">
        <v>8.5</v>
      </c>
      <c r="O11" s="63">
        <v>0</v>
      </c>
      <c r="P11" s="63">
        <v>0</v>
      </c>
      <c r="Q11" s="47">
        <v>26</v>
      </c>
      <c r="R11" s="47">
        <f t="shared" si="4"/>
        <v>21</v>
      </c>
      <c r="S11" s="47">
        <v>0.9</v>
      </c>
      <c r="T11" s="47">
        <v>0</v>
      </c>
      <c r="U11" s="75">
        <v>0</v>
      </c>
      <c r="V11" s="75">
        <v>0</v>
      </c>
      <c r="W11" s="47">
        <v>0</v>
      </c>
      <c r="X11" s="47">
        <v>25400</v>
      </c>
      <c r="Y11" s="47">
        <v>0</v>
      </c>
      <c r="Z11" s="47">
        <f t="shared" si="0"/>
        <v>69.799999999999983</v>
      </c>
      <c r="AA11" s="47">
        <v>1</v>
      </c>
      <c r="AB11" s="47">
        <f t="shared" si="1"/>
        <v>3280</v>
      </c>
      <c r="AC11" s="63">
        <v>96000</v>
      </c>
      <c r="AD11" s="63">
        <v>5689.7</v>
      </c>
      <c r="AE11" s="63">
        <v>0.3</v>
      </c>
      <c r="AF11" s="63">
        <v>0</v>
      </c>
      <c r="AG11" s="63">
        <v>0</v>
      </c>
      <c r="AH11" s="63">
        <v>0</v>
      </c>
      <c r="AI11" s="63">
        <v>0</v>
      </c>
      <c r="AJ11" s="47">
        <f>VLOOKUP(R11,$AE$39:$AH$59,4)</f>
        <v>13.600000000000003</v>
      </c>
      <c r="AK11" s="47">
        <v>1</v>
      </c>
      <c r="AL11" s="47">
        <v>1</v>
      </c>
      <c r="AM11" s="47">
        <v>1</v>
      </c>
      <c r="AN11" s="47">
        <v>1</v>
      </c>
      <c r="AO11" s="47">
        <v>1</v>
      </c>
      <c r="AP11" s="47">
        <v>1</v>
      </c>
      <c r="AQ11" s="47">
        <v>0</v>
      </c>
      <c r="AR11" s="47">
        <v>59</v>
      </c>
      <c r="AS11" s="33">
        <v>0.4</v>
      </c>
    </row>
    <row r="12" spans="1:45" x14ac:dyDescent="0.25">
      <c r="A12" s="33" t="s">
        <v>74</v>
      </c>
      <c r="B12" s="57">
        <v>9.6999999999999993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266</v>
      </c>
      <c r="J12" s="47">
        <v>7</v>
      </c>
      <c r="K12" s="19">
        <v>-25</v>
      </c>
      <c r="L12" s="33" t="s">
        <v>275</v>
      </c>
      <c r="M12" s="105" t="s">
        <v>65</v>
      </c>
      <c r="N12" s="47">
        <v>8.5</v>
      </c>
      <c r="O12" s="63">
        <v>168</v>
      </c>
      <c r="P12" s="63">
        <v>10.992366412213739</v>
      </c>
      <c r="Q12" s="47">
        <v>0</v>
      </c>
      <c r="R12" s="47" t="e">
        <f t="shared" si="4"/>
        <v>#N/A</v>
      </c>
      <c r="S12" s="47">
        <v>1.9</v>
      </c>
      <c r="T12" s="47">
        <v>0</v>
      </c>
      <c r="U12" s="75">
        <v>1.7999999999999999E-2</v>
      </c>
      <c r="V12" s="75">
        <v>0</v>
      </c>
      <c r="W12" s="47">
        <v>0.25</v>
      </c>
      <c r="X12" s="47">
        <v>17300</v>
      </c>
      <c r="Y12" s="47">
        <v>0</v>
      </c>
      <c r="Z12" s="47">
        <v>0</v>
      </c>
      <c r="AA12" s="47">
        <v>1</v>
      </c>
      <c r="AB12" s="47">
        <v>0</v>
      </c>
      <c r="AC12" s="63">
        <v>159000</v>
      </c>
      <c r="AD12" s="63">
        <v>10000</v>
      </c>
      <c r="AE12" s="63">
        <v>0.3</v>
      </c>
      <c r="AF12" s="63">
        <v>0</v>
      </c>
      <c r="AG12" s="63">
        <v>0</v>
      </c>
      <c r="AH12" s="63">
        <v>0</v>
      </c>
      <c r="AI12" s="63">
        <v>0</v>
      </c>
      <c r="AJ12" s="47">
        <v>0</v>
      </c>
      <c r="AK12" s="47">
        <v>1</v>
      </c>
      <c r="AL12" s="47">
        <v>1</v>
      </c>
      <c r="AM12" s="47">
        <v>1</v>
      </c>
      <c r="AN12" s="47">
        <v>1</v>
      </c>
      <c r="AO12" s="47">
        <v>1</v>
      </c>
      <c r="AP12" s="47">
        <v>1</v>
      </c>
      <c r="AQ12" s="47">
        <v>0</v>
      </c>
      <c r="AR12" s="47">
        <v>0</v>
      </c>
      <c r="AS12" s="33">
        <v>0.4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268</v>
      </c>
      <c r="J13" s="47">
        <v>8</v>
      </c>
      <c r="K13" s="19">
        <v>-38.1</v>
      </c>
      <c r="L13" s="33" t="str">
        <f t="shared" si="3"/>
        <v>EW_sand_69_80</v>
      </c>
      <c r="M13" s="105" t="s">
        <v>64</v>
      </c>
      <c r="N13" s="47">
        <v>9</v>
      </c>
      <c r="O13" s="63">
        <v>0</v>
      </c>
      <c r="P13" s="63">
        <v>0</v>
      </c>
      <c r="Q13" s="47">
        <v>28</v>
      </c>
      <c r="R13" s="47">
        <f t="shared" si="4"/>
        <v>23</v>
      </c>
      <c r="S13" s="47">
        <v>1</v>
      </c>
      <c r="T13" s="47">
        <v>0</v>
      </c>
      <c r="U13" s="75">
        <v>0</v>
      </c>
      <c r="V13" s="75">
        <v>0</v>
      </c>
      <c r="W13" s="47">
        <v>0</v>
      </c>
      <c r="X13" s="47">
        <v>31000</v>
      </c>
      <c r="Y13" s="47">
        <v>0</v>
      </c>
      <c r="Z13" s="47">
        <f t="shared" si="0"/>
        <v>75.399999999999977</v>
      </c>
      <c r="AA13" s="47">
        <v>1</v>
      </c>
      <c r="AB13" s="47">
        <f t="shared" si="1"/>
        <v>4040</v>
      </c>
      <c r="AC13" s="63">
        <v>568000</v>
      </c>
      <c r="AD13" s="63">
        <v>-39500</v>
      </c>
      <c r="AE13" s="63">
        <v>0.3</v>
      </c>
      <c r="AF13" s="63">
        <v>0</v>
      </c>
      <c r="AG13" s="63">
        <v>0</v>
      </c>
      <c r="AH13" s="63">
        <v>0</v>
      </c>
      <c r="AI13" s="63">
        <v>0</v>
      </c>
      <c r="AJ13" s="47">
        <f t="shared" si="2"/>
        <v>16.800000000000004</v>
      </c>
      <c r="AK13" s="47">
        <v>1</v>
      </c>
      <c r="AL13" s="47">
        <v>1</v>
      </c>
      <c r="AM13" s="47">
        <v>1</v>
      </c>
      <c r="AN13" s="47">
        <v>1</v>
      </c>
      <c r="AO13" s="47">
        <v>1</v>
      </c>
      <c r="AP13" s="47">
        <v>1</v>
      </c>
      <c r="AQ13" s="47">
        <v>0</v>
      </c>
      <c r="AR13" s="47">
        <v>80</v>
      </c>
      <c r="AS13" s="33">
        <v>0.4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268</v>
      </c>
      <c r="J14" s="47">
        <v>9</v>
      </c>
      <c r="K14" s="19">
        <v>-44</v>
      </c>
      <c r="L14" s="33" t="str">
        <f t="shared" si="3"/>
        <v>EW_sand_69_80</v>
      </c>
      <c r="M14" s="105" t="s">
        <v>64</v>
      </c>
      <c r="N14" s="47">
        <v>9</v>
      </c>
      <c r="O14" s="63">
        <v>0</v>
      </c>
      <c r="P14" s="63">
        <v>0</v>
      </c>
      <c r="Q14" s="47">
        <v>28</v>
      </c>
      <c r="R14" s="47">
        <f t="shared" si="4"/>
        <v>23</v>
      </c>
      <c r="S14" s="47">
        <v>1</v>
      </c>
      <c r="T14" s="47">
        <v>0</v>
      </c>
      <c r="U14" s="75">
        <v>0</v>
      </c>
      <c r="V14" s="75">
        <v>0</v>
      </c>
      <c r="W14" s="47">
        <v>0</v>
      </c>
      <c r="X14" s="47">
        <v>69900</v>
      </c>
      <c r="Y14" s="47">
        <v>0</v>
      </c>
      <c r="Z14" s="47">
        <f t="shared" si="0"/>
        <v>75.399999999999977</v>
      </c>
      <c r="AA14" s="47">
        <v>1</v>
      </c>
      <c r="AB14" s="47">
        <f t="shared" si="1"/>
        <v>4040</v>
      </c>
      <c r="AC14" s="63">
        <v>1282000</v>
      </c>
      <c r="AD14" s="63">
        <v>0</v>
      </c>
      <c r="AE14" s="63">
        <v>0.3</v>
      </c>
      <c r="AF14" s="63">
        <v>0</v>
      </c>
      <c r="AG14" s="63">
        <v>0</v>
      </c>
      <c r="AH14" s="63">
        <v>0</v>
      </c>
      <c r="AI14" s="63">
        <v>0</v>
      </c>
      <c r="AJ14" s="47">
        <f t="shared" si="2"/>
        <v>16.800000000000004</v>
      </c>
      <c r="AK14" s="47">
        <v>1</v>
      </c>
      <c r="AL14" s="47">
        <v>1</v>
      </c>
      <c r="AM14" s="47">
        <v>1</v>
      </c>
      <c r="AN14" s="47">
        <v>1</v>
      </c>
      <c r="AO14" s="47">
        <v>1</v>
      </c>
      <c r="AP14" s="47">
        <v>1</v>
      </c>
      <c r="AQ14" s="47">
        <v>0</v>
      </c>
      <c r="AR14" s="47">
        <v>80</v>
      </c>
      <c r="AS14" s="33">
        <v>0.4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271</v>
      </c>
      <c r="J15" s="47">
        <v>10</v>
      </c>
      <c r="K15" s="19">
        <v>-48.8</v>
      </c>
      <c r="L15" s="33" t="str">
        <f t="shared" si="3"/>
        <v>EW_sand_69_68</v>
      </c>
      <c r="M15" s="105" t="s">
        <v>64</v>
      </c>
      <c r="N15" s="47">
        <v>9.8000000000000007</v>
      </c>
      <c r="O15" s="63">
        <v>0</v>
      </c>
      <c r="P15" s="63">
        <v>0</v>
      </c>
      <c r="Q15" s="47">
        <v>28</v>
      </c>
      <c r="R15" s="47">
        <f t="shared" si="4"/>
        <v>23</v>
      </c>
      <c r="S15" s="47">
        <v>0.9</v>
      </c>
      <c r="T15" s="47">
        <v>0</v>
      </c>
      <c r="U15" s="75">
        <v>0</v>
      </c>
      <c r="V15" s="75">
        <v>0</v>
      </c>
      <c r="W15" s="47">
        <v>0</v>
      </c>
      <c r="X15" s="47">
        <v>40800</v>
      </c>
      <c r="Y15" s="47">
        <v>0</v>
      </c>
      <c r="Z15" s="47">
        <f t="shared" si="0"/>
        <v>75.399999999999977</v>
      </c>
      <c r="AA15" s="47">
        <v>1</v>
      </c>
      <c r="AB15" s="47">
        <f t="shared" si="1"/>
        <v>4040</v>
      </c>
      <c r="AC15" s="63">
        <v>596000</v>
      </c>
      <c r="AD15" s="63">
        <v>4536.7</v>
      </c>
      <c r="AE15" s="63">
        <v>0.3</v>
      </c>
      <c r="AF15" s="63">
        <v>0</v>
      </c>
      <c r="AG15" s="63">
        <v>0</v>
      </c>
      <c r="AH15" s="63">
        <v>0</v>
      </c>
      <c r="AI15" s="63">
        <v>0</v>
      </c>
      <c r="AJ15" s="47">
        <f t="shared" si="2"/>
        <v>16.800000000000004</v>
      </c>
      <c r="AK15" s="47">
        <v>1</v>
      </c>
      <c r="AL15" s="47">
        <v>1</v>
      </c>
      <c r="AM15" s="47">
        <v>1</v>
      </c>
      <c r="AN15" s="47">
        <v>1</v>
      </c>
      <c r="AO15" s="47">
        <v>1</v>
      </c>
      <c r="AP15" s="47">
        <v>1</v>
      </c>
      <c r="AQ15" s="47">
        <v>0</v>
      </c>
      <c r="AR15" s="47">
        <v>68</v>
      </c>
      <c r="AS15" s="33">
        <v>0.4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 t="s">
        <v>273</v>
      </c>
      <c r="J16" s="47">
        <v>11</v>
      </c>
      <c r="K16" s="19">
        <v>-65.5</v>
      </c>
      <c r="L16" s="33" t="s">
        <v>275</v>
      </c>
      <c r="M16" s="105" t="s">
        <v>65</v>
      </c>
      <c r="N16" s="47">
        <v>9.8000000000000007</v>
      </c>
      <c r="O16" s="63">
        <v>488</v>
      </c>
      <c r="P16" s="63">
        <v>5.5172413793103452</v>
      </c>
      <c r="Q16" s="47">
        <v>0</v>
      </c>
      <c r="R16" s="47" t="e">
        <f t="shared" si="4"/>
        <v>#N/A</v>
      </c>
      <c r="S16" s="47">
        <v>1.8</v>
      </c>
      <c r="T16" s="47">
        <v>0</v>
      </c>
      <c r="U16" s="75">
        <v>1.7999999999999999E-2</v>
      </c>
      <c r="V16" s="75">
        <v>0</v>
      </c>
      <c r="W16" s="47">
        <v>0.25</v>
      </c>
      <c r="X16" s="47">
        <v>101700</v>
      </c>
      <c r="Y16" s="47">
        <v>0</v>
      </c>
      <c r="Z16" s="47">
        <v>0</v>
      </c>
      <c r="AA16" s="47">
        <v>1</v>
      </c>
      <c r="AB16" s="47">
        <v>0</v>
      </c>
      <c r="AC16" s="63">
        <v>2042000</v>
      </c>
      <c r="AD16" s="63">
        <v>0</v>
      </c>
      <c r="AE16" s="63">
        <v>0.3</v>
      </c>
      <c r="AF16" s="63">
        <v>0</v>
      </c>
      <c r="AG16" s="63">
        <v>0</v>
      </c>
      <c r="AH16" s="63">
        <v>0</v>
      </c>
      <c r="AI16" s="63">
        <v>0</v>
      </c>
      <c r="AJ16" s="47">
        <v>0</v>
      </c>
      <c r="AK16" s="47">
        <v>1</v>
      </c>
      <c r="AL16" s="47">
        <v>1</v>
      </c>
      <c r="AM16" s="47">
        <v>1</v>
      </c>
      <c r="AN16" s="47">
        <v>1</v>
      </c>
      <c r="AO16" s="47">
        <v>1</v>
      </c>
      <c r="AP16" s="47">
        <v>1</v>
      </c>
      <c r="AQ16" s="47">
        <v>0</v>
      </c>
      <c r="AR16" s="47">
        <v>0</v>
      </c>
      <c r="AS16" s="33">
        <v>0.4</v>
      </c>
    </row>
    <row r="17" spans="1:45" s="56" customFormat="1" x14ac:dyDescent="0.25">
      <c r="A17" s="33" t="s">
        <v>98</v>
      </c>
      <c r="B17" s="57">
        <v>0.53</v>
      </c>
      <c r="C17" s="45"/>
      <c r="D17" s="110"/>
      <c r="E17" s="110"/>
      <c r="J17" s="47"/>
      <c r="K17" s="19"/>
      <c r="L17"/>
      <c r="M17" s="49"/>
      <c r="N17" s="47"/>
      <c r="O17" s="63"/>
      <c r="P17" s="63"/>
      <c r="Q17" s="47"/>
      <c r="R17" s="47"/>
      <c r="S17" s="47"/>
      <c r="T17" s="47"/>
      <c r="U17" s="75"/>
      <c r="V17" s="75"/>
      <c r="W17" s="47"/>
      <c r="X17" s="47"/>
      <c r="Y17" s="47"/>
      <c r="Z17" s="47"/>
      <c r="AA17" s="47"/>
      <c r="AB17" s="47"/>
      <c r="AC17" s="63"/>
      <c r="AD17" s="63"/>
      <c r="AE17" s="63"/>
      <c r="AF17" s="63"/>
      <c r="AG17" s="63"/>
      <c r="AH17" s="63"/>
      <c r="AI17" s="63"/>
      <c r="AJ17" s="47"/>
      <c r="AK17" s="47"/>
      <c r="AL17" s="47"/>
      <c r="AM17" s="47"/>
      <c r="AN17" s="47"/>
      <c r="AO17" s="47"/>
      <c r="AP17" s="47"/>
      <c r="AQ17" s="47"/>
      <c r="AR17" s="47"/>
      <c r="AS17" s="33"/>
    </row>
    <row r="18" spans="1:45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K18" s="19"/>
      <c r="L18"/>
      <c r="M18" s="49"/>
      <c r="N18" s="47"/>
      <c r="O18" s="63"/>
      <c r="P18" s="47"/>
      <c r="Q18" s="47"/>
      <c r="R18" s="47"/>
      <c r="S18" s="47"/>
      <c r="T18" s="47"/>
      <c r="U18" s="47"/>
      <c r="V18" s="75"/>
      <c r="W18" s="47"/>
      <c r="X18" s="47"/>
      <c r="Y18" s="47"/>
      <c r="Z18" s="47"/>
      <c r="AA18" s="47"/>
      <c r="AB18" s="47"/>
      <c r="AC18" s="47"/>
      <c r="AD18" s="47"/>
      <c r="AE18" s="63"/>
      <c r="AF18" s="63"/>
      <c r="AG18" s="63"/>
      <c r="AH18" s="63"/>
      <c r="AI18" s="63"/>
      <c r="AJ18" s="47"/>
      <c r="AK18" s="47"/>
      <c r="AL18" s="47"/>
      <c r="AM18" s="47"/>
      <c r="AN18" s="47"/>
      <c r="AO18" s="47"/>
      <c r="AP18" s="47"/>
      <c r="AQ18" s="47"/>
      <c r="AR18" s="47"/>
    </row>
    <row r="19" spans="1:45" x14ac:dyDescent="0.25">
      <c r="A19" s="110" t="s">
        <v>38</v>
      </c>
      <c r="B19" s="110" t="s">
        <v>30</v>
      </c>
      <c r="C19" s="110" t="s">
        <v>59</v>
      </c>
      <c r="D19" s="43"/>
      <c r="E19" s="35"/>
      <c r="L19" s="49"/>
      <c r="M19" s="49" t="s">
        <v>94</v>
      </c>
      <c r="N19" s="47"/>
      <c r="O19" s="47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  <c r="AO19" s="47"/>
      <c r="AP19" s="47"/>
    </row>
    <row r="20" spans="1:45" x14ac:dyDescent="0.25">
      <c r="A20" s="66">
        <v>1</v>
      </c>
      <c r="B20" s="66">
        <v>0</v>
      </c>
      <c r="C20" s="67">
        <v>0.09</v>
      </c>
      <c r="D20" s="43"/>
      <c r="L20" s="49"/>
      <c r="M20" s="49" t="s">
        <v>94</v>
      </c>
      <c r="N20" s="47"/>
      <c r="O20" s="47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  <c r="AO20" s="47"/>
      <c r="AP20" s="47"/>
    </row>
    <row r="21" spans="1:45" x14ac:dyDescent="0.25">
      <c r="A21" s="66"/>
      <c r="B21" s="66"/>
      <c r="C21" s="67"/>
      <c r="D21" s="43"/>
      <c r="L21" s="49"/>
      <c r="M21" s="49" t="s">
        <v>94</v>
      </c>
      <c r="N21" s="47"/>
      <c r="O21" s="47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  <c r="AO21" s="47"/>
      <c r="AP21" s="47"/>
    </row>
    <row r="22" spans="1:45" x14ac:dyDescent="0.25">
      <c r="A22" s="66"/>
      <c r="B22" s="66"/>
      <c r="C22" s="67"/>
      <c r="D22" s="35"/>
      <c r="L22" s="49"/>
      <c r="M22" s="49" t="s">
        <v>94</v>
      </c>
      <c r="N22" s="47"/>
      <c r="O22" s="47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  <c r="AO22" s="47"/>
      <c r="AP22" s="47"/>
    </row>
    <row r="23" spans="1:45" x14ac:dyDescent="0.25">
      <c r="A23" s="66"/>
      <c r="B23" s="66"/>
      <c r="C23" s="67"/>
      <c r="D23" s="35"/>
      <c r="L23" s="49"/>
      <c r="M23" s="49" t="s">
        <v>94</v>
      </c>
      <c r="N23" s="47"/>
      <c r="O23" s="47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  <c r="AO23" s="47"/>
      <c r="AP23" s="47"/>
    </row>
    <row r="24" spans="1:45" x14ac:dyDescent="0.25">
      <c r="A24" s="66"/>
      <c r="B24" s="66"/>
      <c r="C24" s="67"/>
      <c r="D24" s="35"/>
      <c r="L24" s="49"/>
      <c r="M24" s="49" t="s">
        <v>94</v>
      </c>
      <c r="N24" s="47"/>
      <c r="O24" s="47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  <c r="AO24" s="47"/>
      <c r="AP24" s="47"/>
    </row>
    <row r="25" spans="1:45" x14ac:dyDescent="0.25">
      <c r="A25" s="66"/>
      <c r="B25" s="66"/>
      <c r="C25" s="67"/>
      <c r="D25" s="35"/>
      <c r="L25" s="49"/>
      <c r="M25" s="49" t="s">
        <v>94</v>
      </c>
      <c r="N25" s="47"/>
      <c r="O25" s="47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  <c r="AO25" s="47"/>
      <c r="AP25" s="47"/>
    </row>
    <row r="26" spans="1:45" x14ac:dyDescent="0.25">
      <c r="A26" s="66"/>
      <c r="B26" s="66"/>
      <c r="C26" s="67"/>
      <c r="D26" s="35"/>
      <c r="L26" s="49"/>
      <c r="M26" s="49" t="s">
        <v>94</v>
      </c>
      <c r="N26" s="47"/>
      <c r="O26" s="47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  <c r="AO26" s="47"/>
      <c r="AP26" s="47"/>
    </row>
    <row r="27" spans="1:45" x14ac:dyDescent="0.25">
      <c r="A27" s="66"/>
      <c r="B27" s="66"/>
      <c r="C27" s="67"/>
      <c r="D27" s="35"/>
      <c r="E27" s="33" t="s">
        <v>181</v>
      </c>
      <c r="L27" s="49"/>
      <c r="M27" s="49" t="s">
        <v>94</v>
      </c>
      <c r="N27" s="47"/>
      <c r="O27" s="47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  <c r="AO27" s="47"/>
      <c r="AP27" s="47"/>
    </row>
    <row r="28" spans="1:45" x14ac:dyDescent="0.25">
      <c r="A28" s="66"/>
      <c r="B28" s="66"/>
      <c r="C28" s="67"/>
      <c r="D28" s="35"/>
      <c r="L28" s="49"/>
      <c r="M28" s="49" t="s">
        <v>94</v>
      </c>
      <c r="N28" s="47"/>
      <c r="O28" s="47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  <c r="AO28" s="47"/>
      <c r="AP28" s="47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2" x14ac:dyDescent="0.25">
      <c r="L42" s="49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2" x14ac:dyDescent="0.25">
      <c r="L43" s="49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2" x14ac:dyDescent="0.25">
      <c r="L44" s="49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2" x14ac:dyDescent="0.25">
      <c r="L47" s="49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2" x14ac:dyDescent="0.25">
      <c r="L48" s="49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9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9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9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9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9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9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9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W10:Y10 N6:N14 S10:T12 Q6:R6 W12:Y12 W11 Y11 Q7:Q14 S13 T17:T18 W13:X13 Y17:Y18 AJ6:AJ18 R7:R18 AB6:AB18 Z6:Z18 AM6:AQ18 AM19:AP36">
    <cfRule type="expression" dxfId="2266" priority="146">
      <formula>$L6="API sand"</formula>
    </cfRule>
  </conditionalFormatting>
  <conditionalFormatting sqref="R19:S20 R29:S36 S21:S28 AD21:AD28 AB19:AB35 N6:N14 S18 AK6:AL18">
    <cfRule type="expression" dxfId="2265" priority="145">
      <formula>$M6="API sand"</formula>
    </cfRule>
  </conditionalFormatting>
  <conditionalFormatting sqref="R19:T20 R29:T36 S21:T28 AD21:AD28 AB19:AB35 N6:N14 S18 AK6:AL18">
    <cfRule type="expression" dxfId="2264" priority="144">
      <formula>$M6="API clay"</formula>
    </cfRule>
  </conditionalFormatting>
  <conditionalFormatting sqref="U19:W36 N6:P14 U7:V7 AC6:AI6 U18 W18 AA6:AA18 AC7:AD13 AE7:AI18 V8:V18 V6 AM6:AP36">
    <cfRule type="expression" dxfId="2263" priority="141">
      <formula>$L6="Stiff clay w/o free water"</formula>
    </cfRule>
    <cfRule type="expression" dxfId="2262" priority="143">
      <formula>$L6="API clay"</formula>
    </cfRule>
  </conditionalFormatting>
  <conditionalFormatting sqref="U19:Y36 N6:P14 U7:V7 AC6:AI6 U18 W18:X18 AA6:AA18 AC7:AD13 AE7:AI18 V8:V18 V6 AM6:AP36">
    <cfRule type="expression" dxfId="2261" priority="142">
      <formula>$L6="Kirsch soft clay"</formula>
    </cfRule>
  </conditionalFormatting>
  <conditionalFormatting sqref="U19:Y36 N6:P14 U7:V7 AC6:AI6 U18 W18:X18 AA6:AA18 AC7:AD13 AE7:AI18 V8:V18 V6 AM6:AP36">
    <cfRule type="expression" dxfId="2260" priority="140">
      <formula>$L6="Kirsch stiff clay"</formula>
    </cfRule>
  </conditionalFormatting>
  <conditionalFormatting sqref="W10:Y10 N6:N14 S10:T12 Q6:R6 W12:Y12 W11 Y11 Q7:Q14 S13 T17:T18 W13:X13 Y17:Y18 AJ6:AJ18 R7:R18 AB6:AB18 Z6:Z18 AM6:AQ18 AM19:AP36">
    <cfRule type="expression" dxfId="2259" priority="139">
      <formula>$L6="Kirsch sand"</formula>
    </cfRule>
  </conditionalFormatting>
  <conditionalFormatting sqref="AC18:AD19 AI19 N6:N14 AM6:AP36">
    <cfRule type="expression" dxfId="2258" priority="138">
      <formula>$L6="Modified Weak rock"</formula>
    </cfRule>
  </conditionalFormatting>
  <conditionalFormatting sqref="U19:V36 N6:P14 U7:V7 AC6:AI6 U18 AA6:AA18 AC7:AD13 AE7:AI18 V8:V18 V6 AM6:AP36">
    <cfRule type="expression" dxfId="2257" priority="137">
      <formula>$L6="Reese stiff clay"</formula>
    </cfRule>
  </conditionalFormatting>
  <conditionalFormatting sqref="N18:N36 Q18:Q36">
    <cfRule type="expression" dxfId="2256" priority="136">
      <formula>$L18="API sand"</formula>
    </cfRule>
  </conditionalFormatting>
  <conditionalFormatting sqref="N18:N36 AB36 AJ19:AL36 Z19:Z36">
    <cfRule type="expression" dxfId="2255" priority="135">
      <formula>$M18="API sand"</formula>
    </cfRule>
  </conditionalFormatting>
  <conditionalFormatting sqref="Z36:AB36 AK19:AL36 N18:N36 Z19:AA35">
    <cfRule type="expression" dxfId="2254" priority="134">
      <formula>$M18="API clay"</formula>
    </cfRule>
  </conditionalFormatting>
  <conditionalFormatting sqref="N18:P18 N29:P36 N19:N28 P19:P28">
    <cfRule type="expression" dxfId="2253" priority="131">
      <formula>$L18="Stiff clay w/o free water"</formula>
    </cfRule>
    <cfRule type="expression" dxfId="2252" priority="133">
      <formula>$L18="API clay"</formula>
    </cfRule>
  </conditionalFormatting>
  <conditionalFormatting sqref="N18:P18 N29:P36 N19:N28 P19:P28">
    <cfRule type="expression" dxfId="2251" priority="132">
      <formula>$L18="Kirsch soft clay"</formula>
    </cfRule>
  </conditionalFormatting>
  <conditionalFormatting sqref="N18:P18 N29:P36 N19:N28 P19:P28">
    <cfRule type="expression" dxfId="2250" priority="130">
      <formula>$L18="Kirsch stiff clay"</formula>
    </cfRule>
  </conditionalFormatting>
  <conditionalFormatting sqref="N18:N36 Q18:Q36 X19:Y36 X18">
    <cfRule type="expression" dxfId="2249" priority="129">
      <formula>$L18="Kirsch sand"</formula>
    </cfRule>
  </conditionalFormatting>
  <conditionalFormatting sqref="N18:N36 AC20:AD36 AI20:AI36">
    <cfRule type="expression" dxfId="2248" priority="128">
      <formula>$L18="Modified Weak rock"</formula>
    </cfRule>
  </conditionalFormatting>
  <conditionalFormatting sqref="N18:P18 N29:P36 N19:N28 P19:P28">
    <cfRule type="expression" dxfId="2247" priority="127">
      <formula>$L18="Reese stiff clay"</formula>
    </cfRule>
  </conditionalFormatting>
  <conditionalFormatting sqref="N6:P14 U7:V7 AC6:AI6 AA6:AA18 AC7:AD13 AE7:AI18 V8:V18 V6 AM6:AP18">
    <cfRule type="expression" dxfId="2246" priority="126">
      <formula>$L6="PISA clay"</formula>
    </cfRule>
  </conditionalFormatting>
  <conditionalFormatting sqref="N6:N14 AM6:AP18">
    <cfRule type="expression" dxfId="2245" priority="125">
      <formula>$L6="PISA sand"</formula>
    </cfRule>
  </conditionalFormatting>
  <conditionalFormatting sqref="O19:O21">
    <cfRule type="expression" dxfId="2244" priority="124">
      <formula>$L19="API sand"</formula>
    </cfRule>
  </conditionalFormatting>
  <conditionalFormatting sqref="O19:O21">
    <cfRule type="expression" dxfId="2243" priority="123">
      <formula>$L19="Kirsch sand"</formula>
    </cfRule>
  </conditionalFormatting>
  <conditionalFormatting sqref="O22:O28">
    <cfRule type="expression" dxfId="2242" priority="122">
      <formula>$L22="API sand"</formula>
    </cfRule>
  </conditionalFormatting>
  <conditionalFormatting sqref="O22:O28">
    <cfRule type="expression" dxfId="2241" priority="121">
      <formula>$L22="Kirsch sand"</formula>
    </cfRule>
  </conditionalFormatting>
  <conditionalFormatting sqref="S6:T9 W6:Y9 T13:T16 Y13:Y16">
    <cfRule type="expression" dxfId="2240" priority="120">
      <formula>$L6="API sand"</formula>
    </cfRule>
  </conditionalFormatting>
  <conditionalFormatting sqref="S6:T9 W6:Y9 T13:T16 Y13:Y16">
    <cfRule type="expression" dxfId="2239" priority="119">
      <formula>$L6="Kirsch sand"</formula>
    </cfRule>
  </conditionalFormatting>
  <conditionalFormatting sqref="AE37:AH37">
    <cfRule type="expression" dxfId="2238" priority="147">
      <formula>$L19="Modified Weak rock"</formula>
    </cfRule>
  </conditionalFormatting>
  <conditionalFormatting sqref="S14 W14:X14">
    <cfRule type="expression" dxfId="2237" priority="118">
      <formula>$L14="API sand"</formula>
    </cfRule>
  </conditionalFormatting>
  <conditionalFormatting sqref="S14 W14:X14">
    <cfRule type="expression" dxfId="2236" priority="117">
      <formula>$L14="Kirsch sand"</formula>
    </cfRule>
  </conditionalFormatting>
  <conditionalFormatting sqref="AD14">
    <cfRule type="expression" dxfId="2235" priority="114">
      <formula>$L14="Stiff clay w/o free water"</formula>
    </cfRule>
    <cfRule type="expression" dxfId="2234" priority="116">
      <formula>$L14="API clay"</formula>
    </cfRule>
  </conditionalFormatting>
  <conditionalFormatting sqref="AD14">
    <cfRule type="expression" dxfId="2233" priority="115">
      <formula>$L14="Kirsch soft clay"</formula>
    </cfRule>
  </conditionalFormatting>
  <conditionalFormatting sqref="AD14">
    <cfRule type="expression" dxfId="2232" priority="113">
      <formula>$L14="Kirsch stiff clay"</formula>
    </cfRule>
  </conditionalFormatting>
  <conditionalFormatting sqref="AD14">
    <cfRule type="expression" dxfId="2231" priority="112">
      <formula>$L14="Reese stiff clay"</formula>
    </cfRule>
  </conditionalFormatting>
  <conditionalFormatting sqref="AD14">
    <cfRule type="expression" dxfId="2230" priority="111">
      <formula>$L14="PISA clay"</formula>
    </cfRule>
  </conditionalFormatting>
  <conditionalFormatting sqref="N15 Q15 S15 W15">
    <cfRule type="expression" dxfId="2229" priority="110">
      <formula>$L15="API sand"</formula>
    </cfRule>
  </conditionalFormatting>
  <conditionalFormatting sqref="N15">
    <cfRule type="expression" dxfId="2228" priority="109">
      <formula>$M15="API sand"</formula>
    </cfRule>
  </conditionalFormatting>
  <conditionalFormatting sqref="N15">
    <cfRule type="expression" dxfId="2227" priority="108">
      <formula>$M15="API clay"</formula>
    </cfRule>
  </conditionalFormatting>
  <conditionalFormatting sqref="N15:P15">
    <cfRule type="expression" dxfId="2226" priority="105">
      <formula>$L15="Stiff clay w/o free water"</formula>
    </cfRule>
    <cfRule type="expression" dxfId="2225" priority="107">
      <formula>$L15="API clay"</formula>
    </cfRule>
  </conditionalFormatting>
  <conditionalFormatting sqref="N15:P15">
    <cfRule type="expression" dxfId="2224" priority="106">
      <formula>$L15="Kirsch soft clay"</formula>
    </cfRule>
  </conditionalFormatting>
  <conditionalFormatting sqref="N15:P15">
    <cfRule type="expression" dxfId="2223" priority="104">
      <formula>$L15="Kirsch stiff clay"</formula>
    </cfRule>
  </conditionalFormatting>
  <conditionalFormatting sqref="N15 Q15 S15 W15">
    <cfRule type="expression" dxfId="2222" priority="103">
      <formula>$L15="Kirsch sand"</formula>
    </cfRule>
  </conditionalFormatting>
  <conditionalFormatting sqref="N15">
    <cfRule type="expression" dxfId="2221" priority="102">
      <formula>$L15="Modified Weak rock"</formula>
    </cfRule>
  </conditionalFormatting>
  <conditionalFormatting sqref="N15:P15">
    <cfRule type="expression" dxfId="2220" priority="101">
      <formula>$L15="Reese stiff clay"</formula>
    </cfRule>
  </conditionalFormatting>
  <conditionalFormatting sqref="N15:P15">
    <cfRule type="expression" dxfId="2219" priority="100">
      <formula>$L15="PISA clay"</formula>
    </cfRule>
  </conditionalFormatting>
  <conditionalFormatting sqref="N15">
    <cfRule type="expression" dxfId="2218" priority="99">
      <formula>$L15="PISA sand"</formula>
    </cfRule>
  </conditionalFormatting>
  <conditionalFormatting sqref="AD15">
    <cfRule type="expression" dxfId="2217" priority="96">
      <formula>$L15="Stiff clay w/o free water"</formula>
    </cfRule>
    <cfRule type="expression" dxfId="2216" priority="98">
      <formula>$L15="API clay"</formula>
    </cfRule>
  </conditionalFormatting>
  <conditionalFormatting sqref="AD15">
    <cfRule type="expression" dxfId="2215" priority="97">
      <formula>$L15="Kirsch soft clay"</formula>
    </cfRule>
  </conditionalFormatting>
  <conditionalFormatting sqref="AD15">
    <cfRule type="expression" dxfId="2214" priority="95">
      <formula>$L15="Kirsch stiff clay"</formula>
    </cfRule>
  </conditionalFormatting>
  <conditionalFormatting sqref="AD15">
    <cfRule type="expression" dxfId="2213" priority="94">
      <formula>$L15="Reese stiff clay"</formula>
    </cfRule>
  </conditionalFormatting>
  <conditionalFormatting sqref="AD15">
    <cfRule type="expression" dxfId="2212" priority="93">
      <formula>$L15="PISA clay"</formula>
    </cfRule>
  </conditionalFormatting>
  <conditionalFormatting sqref="AC15">
    <cfRule type="expression" dxfId="2211" priority="90">
      <formula>$L15="Stiff clay w/o free water"</formula>
    </cfRule>
    <cfRule type="expression" dxfId="2210" priority="92">
      <formula>$L15="API clay"</formula>
    </cfRule>
  </conditionalFormatting>
  <conditionalFormatting sqref="AC15">
    <cfRule type="expression" dxfId="2209" priority="91">
      <formula>$L15="Kirsch soft clay"</formula>
    </cfRule>
  </conditionalFormatting>
  <conditionalFormatting sqref="AC15">
    <cfRule type="expression" dxfId="2208" priority="89">
      <formula>$L15="Kirsch stiff clay"</formula>
    </cfRule>
  </conditionalFormatting>
  <conditionalFormatting sqref="AC15">
    <cfRule type="expression" dxfId="2207" priority="88">
      <formula>$L15="Reese stiff clay"</formula>
    </cfRule>
  </conditionalFormatting>
  <conditionalFormatting sqref="AC15">
    <cfRule type="expression" dxfId="2206" priority="87">
      <formula>$L15="PISA clay"</formula>
    </cfRule>
  </conditionalFormatting>
  <conditionalFormatting sqref="X15">
    <cfRule type="expression" dxfId="2205" priority="86">
      <formula>$L15="API sand"</formula>
    </cfRule>
  </conditionalFormatting>
  <conditionalFormatting sqref="X15">
    <cfRule type="expression" dxfId="2204" priority="85">
      <formula>$L15="Kirsch sand"</formula>
    </cfRule>
  </conditionalFormatting>
  <conditionalFormatting sqref="N16 Q16 S16 W16:X16">
    <cfRule type="expression" dxfId="2203" priority="84">
      <formula>$L16="API sand"</formula>
    </cfRule>
  </conditionalFormatting>
  <conditionalFormatting sqref="N16">
    <cfRule type="expression" dxfId="2202" priority="83">
      <formula>$M16="API sand"</formula>
    </cfRule>
  </conditionalFormatting>
  <conditionalFormatting sqref="N16">
    <cfRule type="expression" dxfId="2201" priority="82">
      <formula>$M16="API clay"</formula>
    </cfRule>
  </conditionalFormatting>
  <conditionalFormatting sqref="N16:P16">
    <cfRule type="expression" dxfId="2200" priority="79">
      <formula>$L16="Stiff clay w/o free water"</formula>
    </cfRule>
    <cfRule type="expression" dxfId="2199" priority="81">
      <formula>$L16="API clay"</formula>
    </cfRule>
  </conditionalFormatting>
  <conditionalFormatting sqref="N16:P16">
    <cfRule type="expression" dxfId="2198" priority="80">
      <formula>$L16="Kirsch soft clay"</formula>
    </cfRule>
  </conditionalFormatting>
  <conditionalFormatting sqref="N16:P16">
    <cfRule type="expression" dxfId="2197" priority="78">
      <formula>$L16="Kirsch stiff clay"</formula>
    </cfRule>
  </conditionalFormatting>
  <conditionalFormatting sqref="N16 Q16 S16 W16:X16">
    <cfRule type="expression" dxfId="2196" priority="77">
      <formula>$L16="Kirsch sand"</formula>
    </cfRule>
  </conditionalFormatting>
  <conditionalFormatting sqref="N16">
    <cfRule type="expression" dxfId="2195" priority="76">
      <formula>$L16="Modified Weak rock"</formula>
    </cfRule>
  </conditionalFormatting>
  <conditionalFormatting sqref="N16:P16">
    <cfRule type="expression" dxfId="2194" priority="75">
      <formula>$L16="Reese stiff clay"</formula>
    </cfRule>
  </conditionalFormatting>
  <conditionalFormatting sqref="N16:P16">
    <cfRule type="expression" dxfId="2193" priority="74">
      <formula>$L16="PISA clay"</formula>
    </cfRule>
  </conditionalFormatting>
  <conditionalFormatting sqref="N16">
    <cfRule type="expression" dxfId="2192" priority="73">
      <formula>$L16="PISA sand"</formula>
    </cfRule>
  </conditionalFormatting>
  <conditionalFormatting sqref="AC16:AD16">
    <cfRule type="expression" dxfId="2191" priority="70">
      <formula>$L16="Stiff clay w/o free water"</formula>
    </cfRule>
    <cfRule type="expression" dxfId="2190" priority="72">
      <formula>$L16="API clay"</formula>
    </cfRule>
  </conditionalFormatting>
  <conditionalFormatting sqref="AC16:AD16">
    <cfRule type="expression" dxfId="2189" priority="71">
      <formula>$L16="Kirsch soft clay"</formula>
    </cfRule>
  </conditionalFormatting>
  <conditionalFormatting sqref="AC16:AD16">
    <cfRule type="expression" dxfId="2188" priority="69">
      <formula>$L16="Kirsch stiff clay"</formula>
    </cfRule>
  </conditionalFormatting>
  <conditionalFormatting sqref="AC16:AD16">
    <cfRule type="expression" dxfId="2187" priority="68">
      <formula>$L16="Reese stiff clay"</formula>
    </cfRule>
  </conditionalFormatting>
  <conditionalFormatting sqref="AC16:AD16">
    <cfRule type="expression" dxfId="2186" priority="67">
      <formula>$L16="PISA clay"</formula>
    </cfRule>
  </conditionalFormatting>
  <conditionalFormatting sqref="N17 Q17 S17 W17">
    <cfRule type="expression" dxfId="2185" priority="66">
      <formula>$L17="API sand"</formula>
    </cfRule>
  </conditionalFormatting>
  <conditionalFormatting sqref="N17">
    <cfRule type="expression" dxfId="2184" priority="65">
      <formula>$M17="API sand"</formula>
    </cfRule>
  </conditionalFormatting>
  <conditionalFormatting sqref="N17">
    <cfRule type="expression" dxfId="2183" priority="64">
      <formula>$M17="API clay"</formula>
    </cfRule>
  </conditionalFormatting>
  <conditionalFormatting sqref="N17:P17">
    <cfRule type="expression" dxfId="2182" priority="61">
      <formula>$L17="Stiff clay w/o free water"</formula>
    </cfRule>
    <cfRule type="expression" dxfId="2181" priority="63">
      <formula>$L17="API clay"</formula>
    </cfRule>
  </conditionalFormatting>
  <conditionalFormatting sqref="N17:P17">
    <cfRule type="expression" dxfId="2180" priority="62">
      <formula>$L17="Kirsch soft clay"</formula>
    </cfRule>
  </conditionalFormatting>
  <conditionalFormatting sqref="N17:P17">
    <cfRule type="expression" dxfId="2179" priority="60">
      <formula>$L17="Kirsch stiff clay"</formula>
    </cfRule>
  </conditionalFormatting>
  <conditionalFormatting sqref="N17 Q17 S17 W17">
    <cfRule type="expression" dxfId="2178" priority="59">
      <formula>$L17="Kirsch sand"</formula>
    </cfRule>
  </conditionalFormatting>
  <conditionalFormatting sqref="N17">
    <cfRule type="expression" dxfId="2177" priority="58">
      <formula>$L17="Modified Weak rock"</formula>
    </cfRule>
  </conditionalFormatting>
  <conditionalFormatting sqref="N17:P17">
    <cfRule type="expression" dxfId="2176" priority="57">
      <formula>$L17="Reese stiff clay"</formula>
    </cfRule>
  </conditionalFormatting>
  <conditionalFormatting sqref="N17:P17">
    <cfRule type="expression" dxfId="2175" priority="56">
      <formula>$L17="PISA clay"</formula>
    </cfRule>
  </conditionalFormatting>
  <conditionalFormatting sqref="N17">
    <cfRule type="expression" dxfId="2174" priority="55">
      <formula>$L17="PISA sand"</formula>
    </cfRule>
  </conditionalFormatting>
  <conditionalFormatting sqref="AD17">
    <cfRule type="expression" dxfId="2173" priority="52">
      <formula>$L17="Stiff clay w/o free water"</formula>
    </cfRule>
    <cfRule type="expression" dxfId="2172" priority="54">
      <formula>$L17="API clay"</formula>
    </cfRule>
  </conditionalFormatting>
  <conditionalFormatting sqref="AD17">
    <cfRule type="expression" dxfId="2171" priority="53">
      <formula>$L17="Kirsch soft clay"</formula>
    </cfRule>
  </conditionalFormatting>
  <conditionalFormatting sqref="AD17">
    <cfRule type="expression" dxfId="2170" priority="51">
      <formula>$L17="Kirsch stiff clay"</formula>
    </cfRule>
  </conditionalFormatting>
  <conditionalFormatting sqref="AD17">
    <cfRule type="expression" dxfId="2169" priority="50">
      <formula>$L17="Reese stiff clay"</formula>
    </cfRule>
  </conditionalFormatting>
  <conditionalFormatting sqref="AD17">
    <cfRule type="expression" dxfId="2168" priority="49">
      <formula>$L17="PISA clay"</formula>
    </cfRule>
  </conditionalFormatting>
  <conditionalFormatting sqref="AC17">
    <cfRule type="expression" dxfId="2167" priority="46">
      <formula>$L17="Stiff clay w/o free water"</formula>
    </cfRule>
    <cfRule type="expression" dxfId="2166" priority="48">
      <formula>$L17="API clay"</formula>
    </cfRule>
  </conditionalFormatting>
  <conditionalFormatting sqref="AC17">
    <cfRule type="expression" dxfId="2165" priority="47">
      <formula>$L17="Kirsch soft clay"</formula>
    </cfRule>
  </conditionalFormatting>
  <conditionalFormatting sqref="AC17">
    <cfRule type="expression" dxfId="2164" priority="45">
      <formula>$L17="Kirsch stiff clay"</formula>
    </cfRule>
  </conditionalFormatting>
  <conditionalFormatting sqref="AC17">
    <cfRule type="expression" dxfId="2163" priority="44">
      <formula>$L17="Reese stiff clay"</formula>
    </cfRule>
  </conditionalFormatting>
  <conditionalFormatting sqref="AC17">
    <cfRule type="expression" dxfId="2162" priority="43">
      <formula>$L17="PISA clay"</formula>
    </cfRule>
  </conditionalFormatting>
  <conditionalFormatting sqref="X17">
    <cfRule type="expression" dxfId="2161" priority="42">
      <formula>$L17="API sand"</formula>
    </cfRule>
  </conditionalFormatting>
  <conditionalFormatting sqref="X17">
    <cfRule type="expression" dxfId="2160" priority="41">
      <formula>$L17="Kirsch sand"</formula>
    </cfRule>
  </conditionalFormatting>
  <conditionalFormatting sqref="U16">
    <cfRule type="expression" dxfId="2159" priority="38">
      <formula>$L16="Stiff clay w/o free water"</formula>
    </cfRule>
    <cfRule type="expression" dxfId="2158" priority="40">
      <formula>$L16="API clay"</formula>
    </cfRule>
  </conditionalFormatting>
  <conditionalFormatting sqref="U16">
    <cfRule type="expression" dxfId="2157" priority="39">
      <formula>$L16="Kirsch soft clay"</formula>
    </cfRule>
  </conditionalFormatting>
  <conditionalFormatting sqref="U16">
    <cfRule type="expression" dxfId="2156" priority="37">
      <formula>$L16="Kirsch stiff clay"</formula>
    </cfRule>
  </conditionalFormatting>
  <conditionalFormatting sqref="U16">
    <cfRule type="expression" dxfId="2155" priority="36">
      <formula>$L16="Reese stiff clay"</formula>
    </cfRule>
  </conditionalFormatting>
  <conditionalFormatting sqref="U16">
    <cfRule type="expression" dxfId="2154" priority="35">
      <formula>$L16="PISA clay"</formula>
    </cfRule>
  </conditionalFormatting>
  <conditionalFormatting sqref="U17">
    <cfRule type="expression" dxfId="2153" priority="32">
      <formula>$L17="Stiff clay w/o free water"</formula>
    </cfRule>
    <cfRule type="expression" dxfId="2152" priority="34">
      <formula>$L17="API clay"</formula>
    </cfRule>
  </conditionalFormatting>
  <conditionalFormatting sqref="U17">
    <cfRule type="expression" dxfId="2151" priority="33">
      <formula>$L17="Kirsch soft clay"</formula>
    </cfRule>
  </conditionalFormatting>
  <conditionalFormatting sqref="U17">
    <cfRule type="expression" dxfId="2150" priority="31">
      <formula>$L17="Kirsch stiff clay"</formula>
    </cfRule>
  </conditionalFormatting>
  <conditionalFormatting sqref="U17">
    <cfRule type="expression" dxfId="2149" priority="30">
      <formula>$L17="Reese stiff clay"</formula>
    </cfRule>
  </conditionalFormatting>
  <conditionalFormatting sqref="U17">
    <cfRule type="expression" dxfId="2148" priority="29">
      <formula>$L17="PISA clay"</formula>
    </cfRule>
  </conditionalFormatting>
  <conditionalFormatting sqref="AC14">
    <cfRule type="expression" dxfId="2147" priority="26">
      <formula>$L14="Stiff clay w/o free water"</formula>
    </cfRule>
    <cfRule type="expression" dxfId="2146" priority="28">
      <formula>$L14="API clay"</formula>
    </cfRule>
  </conditionalFormatting>
  <conditionalFormatting sqref="AC14">
    <cfRule type="expression" dxfId="2145" priority="27">
      <formula>$L14="Kirsch soft clay"</formula>
    </cfRule>
  </conditionalFormatting>
  <conditionalFormatting sqref="AC14">
    <cfRule type="expression" dxfId="2144" priority="25">
      <formula>$L14="Kirsch stiff clay"</formula>
    </cfRule>
  </conditionalFormatting>
  <conditionalFormatting sqref="AC14">
    <cfRule type="expression" dxfId="2143" priority="24">
      <formula>$L14="Reese stiff clay"</formula>
    </cfRule>
  </conditionalFormatting>
  <conditionalFormatting sqref="AC14">
    <cfRule type="expression" dxfId="2142" priority="23">
      <formula>$L14="PISA clay"</formula>
    </cfRule>
  </conditionalFormatting>
  <conditionalFormatting sqref="X11">
    <cfRule type="expression" dxfId="2141" priority="22">
      <formula>$L11="API sand"</formula>
    </cfRule>
  </conditionalFormatting>
  <conditionalFormatting sqref="X11">
    <cfRule type="expression" dxfId="2140" priority="21">
      <formula>$L11="Kirsch sand"</formula>
    </cfRule>
  </conditionalFormatting>
  <conditionalFormatting sqref="AR6:AR18">
    <cfRule type="expression" dxfId="2139" priority="20">
      <formula>$L6="API sand"</formula>
    </cfRule>
  </conditionalFormatting>
  <conditionalFormatting sqref="AR6:AR18">
    <cfRule type="expression" dxfId="2138" priority="19">
      <formula>$L6="Kirsch sand"</formula>
    </cfRule>
  </conditionalFormatting>
  <conditionalFormatting sqref="U8:U11 U13:U15">
    <cfRule type="expression" dxfId="2137" priority="16">
      <formula>$L8="Stiff clay w/o free water"</formula>
    </cfRule>
    <cfRule type="expression" dxfId="2136" priority="18">
      <formula>$L8="API clay"</formula>
    </cfRule>
  </conditionalFormatting>
  <conditionalFormatting sqref="U8:U11 U13:U15">
    <cfRule type="expression" dxfId="2135" priority="17">
      <formula>$L8="Kirsch soft clay"</formula>
    </cfRule>
  </conditionalFormatting>
  <conditionalFormatting sqref="U8:U11 U13:U15">
    <cfRule type="expression" dxfId="2134" priority="15">
      <formula>$L8="Kirsch stiff clay"</formula>
    </cfRule>
  </conditionalFormatting>
  <conditionalFormatting sqref="U8:U11 U13:U15">
    <cfRule type="expression" dxfId="2133" priority="14">
      <formula>$L8="Reese stiff clay"</formula>
    </cfRule>
  </conditionalFormatting>
  <conditionalFormatting sqref="U8:U11 U13:U15">
    <cfRule type="expression" dxfId="2132" priority="13">
      <formula>$L8="PISA clay"</formula>
    </cfRule>
  </conditionalFormatting>
  <conditionalFormatting sqref="U12">
    <cfRule type="expression" dxfId="2131" priority="10">
      <formula>$L12="Stiff clay w/o free water"</formula>
    </cfRule>
    <cfRule type="expression" dxfId="2130" priority="12">
      <formula>$L12="API clay"</formula>
    </cfRule>
  </conditionalFormatting>
  <conditionalFormatting sqref="U12">
    <cfRule type="expression" dxfId="2129" priority="11">
      <formula>$L12="Kirsch soft clay"</formula>
    </cfRule>
  </conditionalFormatting>
  <conditionalFormatting sqref="U12">
    <cfRule type="expression" dxfId="2128" priority="9">
      <formula>$L12="Kirsch stiff clay"</formula>
    </cfRule>
  </conditionalFormatting>
  <conditionalFormatting sqref="U12">
    <cfRule type="expression" dxfId="2127" priority="8">
      <formula>$L12="Reese stiff clay"</formula>
    </cfRule>
  </conditionalFormatting>
  <conditionalFormatting sqref="U12">
    <cfRule type="expression" dxfId="2126" priority="7">
      <formula>$L12="PISA clay"</formula>
    </cfRule>
  </conditionalFormatting>
  <conditionalFormatting sqref="U6">
    <cfRule type="expression" dxfId="2125" priority="4">
      <formula>$L6="Stiff clay w/o free water"</formula>
    </cfRule>
    <cfRule type="expression" dxfId="2124" priority="6">
      <formula>$L6="API clay"</formula>
    </cfRule>
  </conditionalFormatting>
  <conditionalFormatting sqref="U6">
    <cfRule type="expression" dxfId="2123" priority="5">
      <formula>$L6="Kirsch soft clay"</formula>
    </cfRule>
  </conditionalFormatting>
  <conditionalFormatting sqref="U6">
    <cfRule type="expression" dxfId="2122" priority="3">
      <formula>$L6="Kirsch stiff clay"</formula>
    </cfRule>
  </conditionalFormatting>
  <conditionalFormatting sqref="U6">
    <cfRule type="expression" dxfId="2121" priority="2">
      <formula>$L6="Reese stiff clay"</formula>
    </cfRule>
  </conditionalFormatting>
  <conditionalFormatting sqref="U6">
    <cfRule type="expression" dxfId="2120" priority="1">
      <formula>$L6="PISA clay"</formula>
    </cfRule>
  </conditionalFormatting>
  <dataValidations count="3">
    <dataValidation type="list" showInputMessage="1" showErrorMessage="1" sqref="M18:M36" xr:uid="{7CFCC843-76A8-4FA5-9E28-B4C5C777B852}">
      <formula1>"',API sand,API clay"</formula1>
    </dataValidation>
    <dataValidation type="list" showInputMessage="1" showErrorMessage="1" sqref="L19:L255" xr:uid="{2A0B7D60-65D1-439D-B430-03D09E714164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5CD4E006-0AD7-40AD-8A7D-62E435CF30D6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B1E8-6F8F-43E6-8467-44443D2D0EAD}">
  <sheetPr>
    <tabColor theme="7" tint="0.39997558519241921"/>
  </sheetPr>
  <dimension ref="A1:AS255"/>
  <sheetViews>
    <sheetView tabSelected="1" zoomScaleNormal="100" workbookViewId="0">
      <selection activeCell="K20" sqref="K20"/>
    </sheetView>
  </sheetViews>
  <sheetFormatPr defaultColWidth="9.28515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18.2851562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28515625" style="33"/>
  </cols>
  <sheetData>
    <row r="1" spans="1:45" x14ac:dyDescent="0.25">
      <c r="A1" s="34" t="str">
        <f ca="1">TRIM(MID(CELL("filename",A1),FIND("]",CELL("filename",A1),1)+1,255))</f>
        <v>EW69_Ak_kirsch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103"/>
      <c r="R3" s="112"/>
      <c r="S3" s="112"/>
      <c r="T3" s="103"/>
      <c r="U3" s="112"/>
      <c r="V3" s="112"/>
      <c r="W3" s="103"/>
      <c r="X3" s="69"/>
      <c r="Y3" s="103"/>
      <c r="Z3" s="103"/>
      <c r="AA3" s="103"/>
      <c r="AB3" s="103"/>
      <c r="AC3" s="69"/>
      <c r="AD3" s="39"/>
      <c r="AE3" s="39"/>
      <c r="AF3" s="39"/>
      <c r="AG3" s="39"/>
      <c r="AH3" s="39"/>
      <c r="AI3" s="39"/>
      <c r="AJ3" s="103"/>
      <c r="AK3" s="103"/>
      <c r="AL3" s="103"/>
      <c r="AM3" s="103"/>
      <c r="AN3" s="103"/>
      <c r="AO3" s="103"/>
      <c r="AP3" s="103"/>
    </row>
    <row r="4" spans="1:45" x14ac:dyDescent="0.25">
      <c r="A4" s="40" t="s">
        <v>60</v>
      </c>
      <c r="B4" s="33">
        <f>COUNTIF(J:J,"&gt;0")</f>
        <v>11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213</v>
      </c>
      <c r="AP4" s="43" t="s">
        <v>214</v>
      </c>
      <c r="AQ4" s="70" t="s">
        <v>102</v>
      </c>
      <c r="AR4" s="43" t="s">
        <v>177</v>
      </c>
      <c r="AS4" s="33" t="s">
        <v>276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104" t="s">
        <v>38</v>
      </c>
      <c r="K5" s="104" t="s">
        <v>30</v>
      </c>
      <c r="L5" s="104" t="s">
        <v>31</v>
      </c>
      <c r="M5" s="104" t="s">
        <v>31</v>
      </c>
      <c r="N5" s="104" t="s">
        <v>32</v>
      </c>
      <c r="O5" s="104" t="s">
        <v>33</v>
      </c>
      <c r="P5" s="104" t="s">
        <v>35</v>
      </c>
      <c r="Q5" s="104" t="s">
        <v>36</v>
      </c>
      <c r="R5" s="104" t="s">
        <v>36</v>
      </c>
      <c r="S5" s="104" t="s">
        <v>34</v>
      </c>
      <c r="T5" s="104" t="s">
        <v>33</v>
      </c>
      <c r="U5" s="104" t="s">
        <v>34</v>
      </c>
      <c r="V5" s="104" t="s">
        <v>62</v>
      </c>
      <c r="W5" s="104" t="s">
        <v>34</v>
      </c>
      <c r="X5" s="104" t="s">
        <v>33</v>
      </c>
      <c r="Y5" s="104" t="s">
        <v>35</v>
      </c>
      <c r="Z5" s="104" t="s">
        <v>33</v>
      </c>
      <c r="AA5" s="104" t="s">
        <v>34</v>
      </c>
      <c r="AB5" s="104" t="s">
        <v>33</v>
      </c>
      <c r="AC5" s="104" t="s">
        <v>33</v>
      </c>
      <c r="AD5" s="104" t="s">
        <v>35</v>
      </c>
      <c r="AE5" s="104" t="s">
        <v>34</v>
      </c>
      <c r="AF5" s="104" t="s">
        <v>33</v>
      </c>
      <c r="AG5" s="104" t="s">
        <v>35</v>
      </c>
      <c r="AH5" s="104" t="s">
        <v>34</v>
      </c>
      <c r="AI5" s="104" t="s">
        <v>34</v>
      </c>
      <c r="AJ5" s="104" t="s">
        <v>34</v>
      </c>
      <c r="AK5" s="104" t="s">
        <v>34</v>
      </c>
      <c r="AL5" s="104" t="s">
        <v>34</v>
      </c>
      <c r="AM5" s="104" t="s">
        <v>34</v>
      </c>
      <c r="AN5" s="104" t="s">
        <v>34</v>
      </c>
      <c r="AO5" s="104" t="s">
        <v>34</v>
      </c>
      <c r="AP5" s="104" t="s">
        <v>34</v>
      </c>
      <c r="AQ5" s="104" t="s">
        <v>103</v>
      </c>
      <c r="AR5" s="104" t="s">
        <v>178</v>
      </c>
    </row>
    <row r="6" spans="1:45" x14ac:dyDescent="0.25">
      <c r="C6" s="45"/>
      <c r="F6" s="33" t="s">
        <v>67</v>
      </c>
      <c r="G6" s="57">
        <v>23</v>
      </c>
      <c r="H6" s="45" t="s">
        <v>28</v>
      </c>
      <c r="I6" s="33" t="s">
        <v>255</v>
      </c>
      <c r="J6" s="47">
        <v>1</v>
      </c>
      <c r="K6" s="19">
        <v>0</v>
      </c>
      <c r="L6" s="111" t="s">
        <v>107</v>
      </c>
      <c r="M6" s="105" t="s">
        <v>65</v>
      </c>
      <c r="N6" s="47">
        <v>10.199999999999999</v>
      </c>
      <c r="O6" s="63">
        <v>0</v>
      </c>
      <c r="P6" s="63">
        <v>40</v>
      </c>
      <c r="Q6" s="47">
        <v>0</v>
      </c>
      <c r="R6" s="47" t="e">
        <f>IF(Q6&lt;&gt;0,Q6-5,NA())</f>
        <v>#N/A</v>
      </c>
      <c r="S6" s="47">
        <v>3</v>
      </c>
      <c r="T6" s="47">
        <v>0</v>
      </c>
      <c r="U6" s="75">
        <v>1.7999999999999999E-2</v>
      </c>
      <c r="V6" s="75">
        <v>0</v>
      </c>
      <c r="W6" s="47">
        <v>0.25</v>
      </c>
      <c r="X6" s="47">
        <v>12800</v>
      </c>
      <c r="Y6" s="47">
        <v>0</v>
      </c>
      <c r="Z6" s="47">
        <v>0</v>
      </c>
      <c r="AA6" s="47">
        <v>1</v>
      </c>
      <c r="AB6" s="47">
        <v>0</v>
      </c>
      <c r="AC6" s="63">
        <v>6000</v>
      </c>
      <c r="AD6" s="63">
        <v>33333.300000000003</v>
      </c>
      <c r="AE6" s="63">
        <v>0.3</v>
      </c>
      <c r="AF6" s="63">
        <v>0</v>
      </c>
      <c r="AG6" s="63">
        <v>0</v>
      </c>
      <c r="AH6" s="63">
        <v>0</v>
      </c>
      <c r="AI6" s="63">
        <v>0</v>
      </c>
      <c r="AJ6" s="47">
        <v>0</v>
      </c>
      <c r="AK6" s="47">
        <v>1</v>
      </c>
      <c r="AL6" s="47">
        <v>1</v>
      </c>
      <c r="AM6" s="47">
        <v>1</v>
      </c>
      <c r="AN6" s="47">
        <v>1</v>
      </c>
      <c r="AO6" s="47">
        <v>1</v>
      </c>
      <c r="AP6" s="47">
        <v>1</v>
      </c>
      <c r="AQ6" s="47">
        <v>0</v>
      </c>
      <c r="AR6" s="47">
        <v>0</v>
      </c>
      <c r="AS6" s="33">
        <v>0.4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257</v>
      </c>
      <c r="J7" s="47">
        <v>2</v>
      </c>
      <c r="K7" s="19">
        <v>-0.65</v>
      </c>
      <c r="L7" s="40" t="s">
        <v>112</v>
      </c>
      <c r="M7" s="105" t="s">
        <v>64</v>
      </c>
      <c r="N7" s="47">
        <v>9.4</v>
      </c>
      <c r="O7" s="63">
        <v>0</v>
      </c>
      <c r="P7" s="63">
        <v>0</v>
      </c>
      <c r="Q7" s="47">
        <v>40</v>
      </c>
      <c r="R7" s="47">
        <f>IF(Q7&lt;&gt;0,Q7-5,NA())</f>
        <v>35</v>
      </c>
      <c r="S7" s="47">
        <v>2.6</v>
      </c>
      <c r="T7" s="47">
        <v>0</v>
      </c>
      <c r="U7" s="75">
        <v>0</v>
      </c>
      <c r="V7" s="75">
        <v>0</v>
      </c>
      <c r="W7" s="47">
        <v>0</v>
      </c>
      <c r="X7" s="47">
        <v>26200</v>
      </c>
      <c r="Y7" s="47">
        <v>0</v>
      </c>
      <c r="Z7" s="47">
        <f t="shared" ref="Z7:Z15" si="0">VLOOKUP(R7,$AE$39:$AF$59,2)</f>
        <v>114.99999999999996</v>
      </c>
      <c r="AA7" s="47">
        <v>1</v>
      </c>
      <c r="AB7" s="47">
        <f t="shared" ref="AB7:AB15" si="1">VLOOKUP(R7,$AE$39:$AG$59,3)</f>
        <v>12000</v>
      </c>
      <c r="AC7" s="63">
        <v>39000</v>
      </c>
      <c r="AD7" s="63">
        <v>1111.0999999999999</v>
      </c>
      <c r="AE7" s="63">
        <v>0.3</v>
      </c>
      <c r="AF7" s="63">
        <v>0</v>
      </c>
      <c r="AG7" s="63">
        <v>0</v>
      </c>
      <c r="AH7" s="63">
        <v>0</v>
      </c>
      <c r="AI7" s="63">
        <v>0</v>
      </c>
      <c r="AJ7" s="47">
        <f t="shared" ref="AJ7:AJ15" si="2">VLOOKUP(R7,$AE$39:$AH$59,4)</f>
        <v>50.000000000000007</v>
      </c>
      <c r="AK7" s="47">
        <v>1</v>
      </c>
      <c r="AL7" s="47">
        <v>1</v>
      </c>
      <c r="AM7" s="47">
        <v>1</v>
      </c>
      <c r="AN7" s="47">
        <v>1</v>
      </c>
      <c r="AO7" s="47">
        <v>1</v>
      </c>
      <c r="AP7" s="47">
        <v>1</v>
      </c>
      <c r="AQ7" s="47">
        <v>0</v>
      </c>
      <c r="AR7" s="47">
        <v>0</v>
      </c>
      <c r="AS7" s="33">
        <v>0.4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15778.957475994512</v>
      </c>
      <c r="H8" s="45" t="s">
        <v>53</v>
      </c>
      <c r="I8" s="56" t="s">
        <v>259</v>
      </c>
      <c r="J8" s="47">
        <v>3</v>
      </c>
      <c r="K8" s="19">
        <v>-4.2</v>
      </c>
      <c r="L8" s="40" t="s">
        <v>112</v>
      </c>
      <c r="M8" s="105" t="s">
        <v>64</v>
      </c>
      <c r="N8" s="47">
        <v>10</v>
      </c>
      <c r="O8" s="63">
        <v>0</v>
      </c>
      <c r="P8" s="63">
        <v>0</v>
      </c>
      <c r="Q8" s="47">
        <v>37</v>
      </c>
      <c r="R8" s="47">
        <f t="shared" ref="R8:R16" si="3">IF(Q8&lt;&gt;0,Q8-5,NA())</f>
        <v>32</v>
      </c>
      <c r="S8" s="47">
        <v>1.2</v>
      </c>
      <c r="T8" s="47">
        <v>0</v>
      </c>
      <c r="U8" s="75">
        <v>0</v>
      </c>
      <c r="V8" s="75">
        <v>0</v>
      </c>
      <c r="W8" s="47">
        <v>0</v>
      </c>
      <c r="X8" s="47">
        <v>15900</v>
      </c>
      <c r="Y8" s="47">
        <v>0</v>
      </c>
      <c r="Z8" s="47">
        <f t="shared" si="0"/>
        <v>103.59999999999997</v>
      </c>
      <c r="AA8" s="47">
        <v>1</v>
      </c>
      <c r="AB8" s="47">
        <f t="shared" si="1"/>
        <v>10560</v>
      </c>
      <c r="AC8" s="63">
        <v>40000</v>
      </c>
      <c r="AD8" s="63">
        <v>-3333.3</v>
      </c>
      <c r="AE8" s="63">
        <v>0.3</v>
      </c>
      <c r="AF8" s="63">
        <v>0</v>
      </c>
      <c r="AG8" s="63">
        <v>0</v>
      </c>
      <c r="AH8" s="63">
        <v>0</v>
      </c>
      <c r="AI8" s="63">
        <v>0</v>
      </c>
      <c r="AJ8" s="47">
        <f t="shared" si="2"/>
        <v>44.000000000000007</v>
      </c>
      <c r="AK8" s="47">
        <v>1</v>
      </c>
      <c r="AL8" s="47">
        <v>1</v>
      </c>
      <c r="AM8" s="47">
        <v>1</v>
      </c>
      <c r="AN8" s="47">
        <v>1</v>
      </c>
      <c r="AO8" s="47">
        <v>1</v>
      </c>
      <c r="AP8" s="47">
        <v>1</v>
      </c>
      <c r="AQ8" s="47">
        <v>0</v>
      </c>
      <c r="AR8" s="47">
        <v>75</v>
      </c>
      <c r="AS8" s="33">
        <v>0.4</v>
      </c>
    </row>
    <row r="9" spans="1:45" x14ac:dyDescent="0.25">
      <c r="A9" s="33" t="s">
        <v>68</v>
      </c>
      <c r="B9" s="57">
        <v>37</v>
      </c>
      <c r="C9" s="45" t="s">
        <v>28</v>
      </c>
      <c r="D9" s="57">
        <v>28</v>
      </c>
      <c r="F9" s="33" t="s">
        <v>96</v>
      </c>
      <c r="G9" s="76">
        <v>-666224.96570644702</v>
      </c>
      <c r="H9" s="45" t="s">
        <v>54</v>
      </c>
      <c r="I9" s="33" t="s">
        <v>261</v>
      </c>
      <c r="J9" s="47">
        <v>4</v>
      </c>
      <c r="K9" s="19">
        <v>-6</v>
      </c>
      <c r="L9" s="40" t="s">
        <v>112</v>
      </c>
      <c r="M9" s="105" t="s">
        <v>64</v>
      </c>
      <c r="N9" s="47">
        <v>9.9</v>
      </c>
      <c r="O9" s="63">
        <v>0</v>
      </c>
      <c r="P9" s="63">
        <v>0</v>
      </c>
      <c r="Q9" s="47">
        <v>39</v>
      </c>
      <c r="R9" s="47">
        <f t="shared" si="3"/>
        <v>34</v>
      </c>
      <c r="S9" s="47">
        <v>1.2</v>
      </c>
      <c r="T9" s="47">
        <v>0</v>
      </c>
      <c r="U9" s="75">
        <v>0</v>
      </c>
      <c r="V9" s="75">
        <v>0</v>
      </c>
      <c r="W9" s="47">
        <v>0</v>
      </c>
      <c r="X9" s="47">
        <v>2900</v>
      </c>
      <c r="Y9" s="47">
        <v>0</v>
      </c>
      <c r="Z9" s="47">
        <f t="shared" si="0"/>
        <v>111.19999999999996</v>
      </c>
      <c r="AA9" s="47">
        <v>1</v>
      </c>
      <c r="AB9" s="47">
        <f t="shared" si="1"/>
        <v>11520</v>
      </c>
      <c r="AC9" s="63">
        <v>18000</v>
      </c>
      <c r="AD9" s="63">
        <v>19000</v>
      </c>
      <c r="AE9" s="63">
        <v>0.3</v>
      </c>
      <c r="AF9" s="63">
        <v>0</v>
      </c>
      <c r="AG9" s="63">
        <v>0</v>
      </c>
      <c r="AH9" s="63">
        <v>0</v>
      </c>
      <c r="AI9" s="63">
        <v>0</v>
      </c>
      <c r="AJ9" s="47">
        <f t="shared" si="2"/>
        <v>48.000000000000007</v>
      </c>
      <c r="AK9" s="47">
        <v>1</v>
      </c>
      <c r="AL9" s="47">
        <v>1</v>
      </c>
      <c r="AM9" s="47">
        <v>1</v>
      </c>
      <c r="AN9" s="47">
        <v>1</v>
      </c>
      <c r="AO9" s="47">
        <v>1</v>
      </c>
      <c r="AP9" s="47">
        <v>1</v>
      </c>
      <c r="AQ9" s="47">
        <v>0</v>
      </c>
      <c r="AR9" s="47">
        <v>56</v>
      </c>
      <c r="AS9" s="33">
        <v>0.4</v>
      </c>
    </row>
    <row r="10" spans="1:45" s="56" customFormat="1" x14ac:dyDescent="0.25">
      <c r="A10" s="56" t="s">
        <v>69</v>
      </c>
      <c r="B10" s="58">
        <v>37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261</v>
      </c>
      <c r="J10" s="47">
        <v>5</v>
      </c>
      <c r="K10" s="19">
        <v>-9</v>
      </c>
      <c r="L10" s="40" t="s">
        <v>112</v>
      </c>
      <c r="M10" s="105" t="s">
        <v>64</v>
      </c>
      <c r="N10" s="47">
        <v>9.9</v>
      </c>
      <c r="O10" s="63">
        <v>0</v>
      </c>
      <c r="P10" s="63">
        <v>0</v>
      </c>
      <c r="Q10" s="47">
        <v>40</v>
      </c>
      <c r="R10" s="47">
        <f t="shared" si="3"/>
        <v>35</v>
      </c>
      <c r="S10" s="47">
        <v>1.2</v>
      </c>
      <c r="T10" s="47">
        <v>0</v>
      </c>
      <c r="U10" s="75">
        <v>0</v>
      </c>
      <c r="V10" s="75">
        <v>0</v>
      </c>
      <c r="W10" s="47">
        <v>0</v>
      </c>
      <c r="X10" s="47">
        <v>13700</v>
      </c>
      <c r="Y10" s="47">
        <v>0</v>
      </c>
      <c r="Z10" s="47">
        <f t="shared" si="0"/>
        <v>114.99999999999996</v>
      </c>
      <c r="AA10" s="47">
        <v>1</v>
      </c>
      <c r="AB10" s="47">
        <f t="shared" si="1"/>
        <v>12000</v>
      </c>
      <c r="AC10" s="63">
        <v>57000</v>
      </c>
      <c r="AD10" s="63">
        <v>6071.4</v>
      </c>
      <c r="AE10" s="63">
        <v>0.3</v>
      </c>
      <c r="AF10" s="63">
        <v>0</v>
      </c>
      <c r="AG10" s="63">
        <v>0</v>
      </c>
      <c r="AH10" s="63">
        <v>0</v>
      </c>
      <c r="AI10" s="63">
        <v>0</v>
      </c>
      <c r="AJ10" s="47">
        <f t="shared" si="2"/>
        <v>50.000000000000007</v>
      </c>
      <c r="AK10" s="47">
        <v>1</v>
      </c>
      <c r="AL10" s="47">
        <v>1</v>
      </c>
      <c r="AM10" s="47">
        <v>1</v>
      </c>
      <c r="AN10" s="47">
        <v>1</v>
      </c>
      <c r="AO10" s="47">
        <v>1</v>
      </c>
      <c r="AP10" s="47">
        <v>1</v>
      </c>
      <c r="AQ10" s="47">
        <v>0</v>
      </c>
      <c r="AR10" s="47">
        <v>68</v>
      </c>
      <c r="AS10" s="33">
        <v>0.4</v>
      </c>
    </row>
    <row r="11" spans="1:45" x14ac:dyDescent="0.25">
      <c r="A11" s="33" t="s">
        <v>70</v>
      </c>
      <c r="B11" s="57">
        <v>1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264</v>
      </c>
      <c r="J11" s="47">
        <v>6</v>
      </c>
      <c r="K11" s="19">
        <v>-12.9</v>
      </c>
      <c r="L11" s="40" t="s">
        <v>112</v>
      </c>
      <c r="M11" s="105" t="s">
        <v>64</v>
      </c>
      <c r="N11" s="47">
        <v>8.5</v>
      </c>
      <c r="O11" s="63">
        <v>0</v>
      </c>
      <c r="P11" s="63">
        <v>0</v>
      </c>
      <c r="Q11" s="47">
        <v>26</v>
      </c>
      <c r="R11" s="47">
        <f t="shared" si="3"/>
        <v>21</v>
      </c>
      <c r="S11" s="47">
        <v>0.9</v>
      </c>
      <c r="T11" s="47">
        <v>0</v>
      </c>
      <c r="U11" s="75">
        <v>0</v>
      </c>
      <c r="V11" s="75">
        <v>0</v>
      </c>
      <c r="W11" s="47">
        <v>0</v>
      </c>
      <c r="X11" s="47">
        <v>25400</v>
      </c>
      <c r="Y11" s="47">
        <v>0</v>
      </c>
      <c r="Z11" s="47">
        <f t="shared" si="0"/>
        <v>69.799999999999983</v>
      </c>
      <c r="AA11" s="47">
        <v>1</v>
      </c>
      <c r="AB11" s="47">
        <f t="shared" si="1"/>
        <v>3280</v>
      </c>
      <c r="AC11" s="63">
        <v>96000</v>
      </c>
      <c r="AD11" s="63">
        <v>5689.7</v>
      </c>
      <c r="AE11" s="63">
        <v>0.3</v>
      </c>
      <c r="AF11" s="63">
        <v>0</v>
      </c>
      <c r="AG11" s="63">
        <v>0</v>
      </c>
      <c r="AH11" s="63">
        <v>0</v>
      </c>
      <c r="AI11" s="63">
        <v>0</v>
      </c>
      <c r="AJ11" s="47">
        <f>VLOOKUP(R11,$AE$39:$AH$59,4)</f>
        <v>13.600000000000003</v>
      </c>
      <c r="AK11" s="47">
        <v>1</v>
      </c>
      <c r="AL11" s="47">
        <v>1</v>
      </c>
      <c r="AM11" s="47">
        <v>1</v>
      </c>
      <c r="AN11" s="47">
        <v>1</v>
      </c>
      <c r="AO11" s="47">
        <v>1</v>
      </c>
      <c r="AP11" s="47">
        <v>1</v>
      </c>
      <c r="AQ11" s="47">
        <v>0</v>
      </c>
      <c r="AR11" s="47">
        <v>79</v>
      </c>
      <c r="AS11" s="33">
        <v>0.4</v>
      </c>
    </row>
    <row r="12" spans="1:45" x14ac:dyDescent="0.25">
      <c r="A12" s="33" t="s">
        <v>74</v>
      </c>
      <c r="B12" s="57">
        <v>9.6999999999999993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266</v>
      </c>
      <c r="J12" s="47">
        <v>7</v>
      </c>
      <c r="K12" s="19">
        <v>-25</v>
      </c>
      <c r="L12" s="111" t="s">
        <v>107</v>
      </c>
      <c r="M12" s="105" t="s">
        <v>65</v>
      </c>
      <c r="N12" s="47">
        <v>8.5</v>
      </c>
      <c r="O12" s="63">
        <v>168</v>
      </c>
      <c r="P12" s="63">
        <v>10.992366412213739</v>
      </c>
      <c r="Q12" s="47">
        <v>0</v>
      </c>
      <c r="R12" s="47" t="e">
        <f t="shared" si="3"/>
        <v>#N/A</v>
      </c>
      <c r="S12" s="47">
        <v>1.9</v>
      </c>
      <c r="T12" s="47">
        <v>0</v>
      </c>
      <c r="U12" s="75">
        <v>1.7999999999999999E-2</v>
      </c>
      <c r="V12" s="75">
        <v>0</v>
      </c>
      <c r="W12" s="47">
        <v>0.25</v>
      </c>
      <c r="X12" s="47">
        <v>17300</v>
      </c>
      <c r="Y12" s="47">
        <v>0</v>
      </c>
      <c r="Z12" s="47">
        <v>0</v>
      </c>
      <c r="AA12" s="47">
        <v>1</v>
      </c>
      <c r="AB12" s="47">
        <v>0</v>
      </c>
      <c r="AC12" s="63">
        <v>159000</v>
      </c>
      <c r="AD12" s="63">
        <v>10000</v>
      </c>
      <c r="AE12" s="63">
        <v>0.3</v>
      </c>
      <c r="AF12" s="63">
        <v>0</v>
      </c>
      <c r="AG12" s="63">
        <v>0</v>
      </c>
      <c r="AH12" s="63">
        <v>0</v>
      </c>
      <c r="AI12" s="63">
        <v>0</v>
      </c>
      <c r="AJ12" s="47">
        <v>0</v>
      </c>
      <c r="AK12" s="47">
        <v>1</v>
      </c>
      <c r="AL12" s="47">
        <v>1</v>
      </c>
      <c r="AM12" s="47">
        <v>1</v>
      </c>
      <c r="AN12" s="47">
        <v>1</v>
      </c>
      <c r="AO12" s="47">
        <v>1</v>
      </c>
      <c r="AP12" s="47">
        <v>1</v>
      </c>
      <c r="AQ12" s="47">
        <v>0</v>
      </c>
      <c r="AR12" s="47">
        <v>59</v>
      </c>
      <c r="AS12" s="33">
        <v>0.4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268</v>
      </c>
      <c r="J13" s="47">
        <v>8</v>
      </c>
      <c r="K13" s="19">
        <v>-38.1</v>
      </c>
      <c r="L13" s="40" t="s">
        <v>112</v>
      </c>
      <c r="M13" s="105" t="s">
        <v>64</v>
      </c>
      <c r="N13" s="47">
        <v>9</v>
      </c>
      <c r="O13" s="63">
        <v>0</v>
      </c>
      <c r="P13" s="63">
        <v>0</v>
      </c>
      <c r="Q13" s="47">
        <v>28</v>
      </c>
      <c r="R13" s="47">
        <f t="shared" si="3"/>
        <v>23</v>
      </c>
      <c r="S13" s="47">
        <v>1</v>
      </c>
      <c r="T13" s="47">
        <v>0</v>
      </c>
      <c r="U13" s="75">
        <v>0</v>
      </c>
      <c r="V13" s="75">
        <v>0</v>
      </c>
      <c r="W13" s="47">
        <v>0</v>
      </c>
      <c r="X13" s="47">
        <v>31000</v>
      </c>
      <c r="Y13" s="47">
        <v>0</v>
      </c>
      <c r="Z13" s="47">
        <f t="shared" si="0"/>
        <v>75.399999999999977</v>
      </c>
      <c r="AA13" s="47">
        <v>1</v>
      </c>
      <c r="AB13" s="47">
        <f t="shared" si="1"/>
        <v>4040</v>
      </c>
      <c r="AC13" s="63">
        <v>568000</v>
      </c>
      <c r="AD13" s="63">
        <v>-39500</v>
      </c>
      <c r="AE13" s="63">
        <v>0.3</v>
      </c>
      <c r="AF13" s="63">
        <v>0</v>
      </c>
      <c r="AG13" s="63">
        <v>0</v>
      </c>
      <c r="AH13" s="63">
        <v>0</v>
      </c>
      <c r="AI13" s="63">
        <v>0</v>
      </c>
      <c r="AJ13" s="47">
        <f t="shared" si="2"/>
        <v>16.800000000000004</v>
      </c>
      <c r="AK13" s="47">
        <v>1</v>
      </c>
      <c r="AL13" s="47">
        <v>1</v>
      </c>
      <c r="AM13" s="47">
        <v>1</v>
      </c>
      <c r="AN13" s="47">
        <v>1</v>
      </c>
      <c r="AO13" s="47">
        <v>1</v>
      </c>
      <c r="AP13" s="47">
        <v>1</v>
      </c>
      <c r="AQ13" s="47">
        <v>0</v>
      </c>
      <c r="AR13" s="47">
        <v>0</v>
      </c>
      <c r="AS13" s="33">
        <v>0.4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268</v>
      </c>
      <c r="J14" s="47">
        <v>9</v>
      </c>
      <c r="K14" s="19">
        <v>-44</v>
      </c>
      <c r="L14" s="40" t="s">
        <v>112</v>
      </c>
      <c r="M14" s="105" t="s">
        <v>64</v>
      </c>
      <c r="N14" s="47">
        <v>9</v>
      </c>
      <c r="O14" s="63">
        <v>0</v>
      </c>
      <c r="P14" s="63">
        <v>0</v>
      </c>
      <c r="Q14" s="47">
        <v>28</v>
      </c>
      <c r="R14" s="47">
        <f t="shared" si="3"/>
        <v>23</v>
      </c>
      <c r="S14" s="47">
        <v>1</v>
      </c>
      <c r="T14" s="47">
        <v>0</v>
      </c>
      <c r="U14" s="75">
        <v>0</v>
      </c>
      <c r="V14" s="75">
        <v>0</v>
      </c>
      <c r="W14" s="47">
        <v>0</v>
      </c>
      <c r="X14" s="47">
        <v>69900</v>
      </c>
      <c r="Y14" s="47">
        <v>0</v>
      </c>
      <c r="Z14" s="47">
        <f t="shared" si="0"/>
        <v>75.399999999999977</v>
      </c>
      <c r="AA14" s="47">
        <v>1</v>
      </c>
      <c r="AB14" s="47">
        <f t="shared" si="1"/>
        <v>4040</v>
      </c>
      <c r="AC14" s="63">
        <v>1282000</v>
      </c>
      <c r="AD14" s="63">
        <v>0</v>
      </c>
      <c r="AE14" s="63">
        <v>0.3</v>
      </c>
      <c r="AF14" s="63">
        <v>0</v>
      </c>
      <c r="AG14" s="63">
        <v>0</v>
      </c>
      <c r="AH14" s="63">
        <v>0</v>
      </c>
      <c r="AI14" s="63">
        <v>0</v>
      </c>
      <c r="AJ14" s="47">
        <f t="shared" si="2"/>
        <v>16.800000000000004</v>
      </c>
      <c r="AK14" s="47">
        <v>1</v>
      </c>
      <c r="AL14" s="47">
        <v>1</v>
      </c>
      <c r="AM14" s="47">
        <v>1</v>
      </c>
      <c r="AN14" s="47">
        <v>1</v>
      </c>
      <c r="AO14" s="47">
        <v>1</v>
      </c>
      <c r="AP14" s="47">
        <v>1</v>
      </c>
      <c r="AQ14" s="47">
        <v>0</v>
      </c>
      <c r="AR14" s="47">
        <v>80</v>
      </c>
      <c r="AS14" s="33">
        <v>0.4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271</v>
      </c>
      <c r="J15" s="47">
        <v>10</v>
      </c>
      <c r="K15" s="19">
        <v>-48.8</v>
      </c>
      <c r="L15" s="40" t="s">
        <v>112</v>
      </c>
      <c r="M15" s="105" t="s">
        <v>64</v>
      </c>
      <c r="N15" s="47">
        <v>9.8000000000000007</v>
      </c>
      <c r="O15" s="63">
        <v>0</v>
      </c>
      <c r="P15" s="63">
        <v>0</v>
      </c>
      <c r="Q15" s="47">
        <v>28</v>
      </c>
      <c r="R15" s="47">
        <f t="shared" si="3"/>
        <v>23</v>
      </c>
      <c r="S15" s="47">
        <v>0.9</v>
      </c>
      <c r="T15" s="47">
        <v>0</v>
      </c>
      <c r="U15" s="75">
        <v>0</v>
      </c>
      <c r="V15" s="75">
        <v>0</v>
      </c>
      <c r="W15" s="47">
        <v>0</v>
      </c>
      <c r="X15" s="47">
        <v>40800</v>
      </c>
      <c r="Y15" s="47">
        <v>0</v>
      </c>
      <c r="Z15" s="47">
        <f t="shared" si="0"/>
        <v>75.399999999999977</v>
      </c>
      <c r="AA15" s="47">
        <v>1</v>
      </c>
      <c r="AB15" s="47">
        <f t="shared" si="1"/>
        <v>4040</v>
      </c>
      <c r="AC15" s="63">
        <v>596000</v>
      </c>
      <c r="AD15" s="63">
        <v>4536.7</v>
      </c>
      <c r="AE15" s="63">
        <v>0.3</v>
      </c>
      <c r="AF15" s="63">
        <v>0</v>
      </c>
      <c r="AG15" s="63">
        <v>0</v>
      </c>
      <c r="AH15" s="63">
        <v>0</v>
      </c>
      <c r="AI15" s="63">
        <v>0</v>
      </c>
      <c r="AJ15" s="47">
        <f t="shared" si="2"/>
        <v>16.800000000000004</v>
      </c>
      <c r="AK15" s="47">
        <v>1</v>
      </c>
      <c r="AL15" s="47">
        <v>1</v>
      </c>
      <c r="AM15" s="47">
        <v>1</v>
      </c>
      <c r="AN15" s="47">
        <v>1</v>
      </c>
      <c r="AO15" s="47">
        <v>1</v>
      </c>
      <c r="AP15" s="47">
        <v>1</v>
      </c>
      <c r="AQ15" s="47">
        <v>0</v>
      </c>
      <c r="AR15" s="47">
        <v>80</v>
      </c>
      <c r="AS15" s="33">
        <v>0.4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 t="s">
        <v>273</v>
      </c>
      <c r="J16" s="47">
        <v>11</v>
      </c>
      <c r="K16" s="19">
        <v>-65.5</v>
      </c>
      <c r="L16" s="111" t="s">
        <v>107</v>
      </c>
      <c r="M16" s="105" t="s">
        <v>65</v>
      </c>
      <c r="N16" s="47">
        <v>9.8000000000000007</v>
      </c>
      <c r="O16" s="63">
        <v>488</v>
      </c>
      <c r="P16" s="63">
        <v>5.5172413793103452</v>
      </c>
      <c r="Q16" s="47">
        <v>0</v>
      </c>
      <c r="R16" s="47" t="e">
        <f t="shared" si="3"/>
        <v>#N/A</v>
      </c>
      <c r="S16" s="47">
        <v>1.8</v>
      </c>
      <c r="T16" s="47">
        <v>0</v>
      </c>
      <c r="U16" s="75">
        <v>1.7999999999999999E-2</v>
      </c>
      <c r="V16" s="75">
        <v>0</v>
      </c>
      <c r="W16" s="47">
        <v>0.25</v>
      </c>
      <c r="X16" s="47">
        <v>101700</v>
      </c>
      <c r="Y16" s="47">
        <v>0</v>
      </c>
      <c r="Z16" s="47">
        <v>0</v>
      </c>
      <c r="AA16" s="47">
        <v>1</v>
      </c>
      <c r="AB16" s="47">
        <v>0</v>
      </c>
      <c r="AC16" s="63">
        <v>2042000</v>
      </c>
      <c r="AD16" s="63">
        <v>0</v>
      </c>
      <c r="AE16" s="63">
        <v>0.3</v>
      </c>
      <c r="AF16" s="63">
        <v>0</v>
      </c>
      <c r="AG16" s="63">
        <v>0</v>
      </c>
      <c r="AH16" s="63">
        <v>0</v>
      </c>
      <c r="AI16" s="63">
        <v>0</v>
      </c>
      <c r="AJ16" s="47">
        <v>0</v>
      </c>
      <c r="AK16" s="47">
        <v>1</v>
      </c>
      <c r="AL16" s="47">
        <v>1</v>
      </c>
      <c r="AM16" s="47">
        <v>1</v>
      </c>
      <c r="AN16" s="47">
        <v>1</v>
      </c>
      <c r="AO16" s="47">
        <v>1</v>
      </c>
      <c r="AP16" s="47">
        <v>1</v>
      </c>
      <c r="AQ16" s="47">
        <v>0</v>
      </c>
      <c r="AR16" s="47">
        <v>68</v>
      </c>
      <c r="AS16" s="33">
        <v>0.4</v>
      </c>
    </row>
    <row r="17" spans="1:44" s="56" customFormat="1" x14ac:dyDescent="0.25">
      <c r="A17" s="33" t="s">
        <v>98</v>
      </c>
      <c r="B17" s="57">
        <v>0.53</v>
      </c>
      <c r="C17" s="45"/>
      <c r="D17" s="104"/>
      <c r="E17" s="104"/>
      <c r="J17" s="47"/>
      <c r="K17" s="19"/>
      <c r="L17"/>
      <c r="M17" s="49"/>
      <c r="N17" s="47"/>
      <c r="O17" s="63"/>
      <c r="P17" s="63"/>
      <c r="Q17" s="47"/>
      <c r="R17" s="47"/>
      <c r="S17" s="47"/>
      <c r="T17" s="47"/>
      <c r="U17" s="75"/>
      <c r="V17" s="75"/>
      <c r="W17" s="47"/>
      <c r="X17" s="47"/>
      <c r="Y17" s="47"/>
      <c r="Z17" s="47"/>
      <c r="AA17" s="47"/>
      <c r="AB17" s="47"/>
      <c r="AC17" s="63"/>
      <c r="AD17" s="63"/>
      <c r="AE17" s="63"/>
      <c r="AF17" s="63"/>
      <c r="AG17" s="63"/>
      <c r="AH17" s="63"/>
      <c r="AI17" s="63"/>
      <c r="AJ17" s="47"/>
      <c r="AK17" s="47"/>
      <c r="AL17" s="47"/>
      <c r="AM17" s="47"/>
      <c r="AN17" s="47"/>
      <c r="AO17" s="47"/>
      <c r="AP17" s="47"/>
      <c r="AQ17" s="47"/>
      <c r="AR17" s="47"/>
    </row>
    <row r="18" spans="1:44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K18" s="19"/>
      <c r="L18"/>
      <c r="M18" s="49"/>
      <c r="N18" s="47"/>
      <c r="O18" s="63"/>
      <c r="P18" s="47"/>
      <c r="Q18" s="47"/>
      <c r="R18" s="47"/>
      <c r="S18" s="47"/>
      <c r="T18" s="47"/>
      <c r="U18" s="47"/>
      <c r="V18" s="75"/>
      <c r="W18" s="47"/>
      <c r="X18" s="47"/>
      <c r="Y18" s="47"/>
      <c r="Z18" s="47"/>
      <c r="AA18" s="47"/>
      <c r="AB18" s="47"/>
      <c r="AC18" s="47"/>
      <c r="AD18" s="47"/>
      <c r="AE18" s="63"/>
      <c r="AF18" s="63"/>
      <c r="AG18" s="63"/>
      <c r="AH18" s="63"/>
      <c r="AI18" s="63"/>
      <c r="AJ18" s="47"/>
      <c r="AK18" s="47"/>
      <c r="AL18" s="47"/>
      <c r="AM18" s="47"/>
      <c r="AN18" s="47"/>
      <c r="AO18" s="47"/>
      <c r="AP18" s="47"/>
      <c r="AQ18" s="47"/>
      <c r="AR18" s="47"/>
    </row>
    <row r="19" spans="1:44" x14ac:dyDescent="0.25">
      <c r="A19" s="104" t="s">
        <v>38</v>
      </c>
      <c r="B19" s="104" t="s">
        <v>30</v>
      </c>
      <c r="C19" s="104" t="s">
        <v>59</v>
      </c>
      <c r="D19" s="43"/>
      <c r="E19" s="35"/>
      <c r="L19" s="49"/>
      <c r="M19" s="49" t="s">
        <v>94</v>
      </c>
      <c r="N19" s="47"/>
      <c r="O19" s="47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  <c r="AO19" s="47"/>
      <c r="AP19" s="47"/>
    </row>
    <row r="20" spans="1:44" x14ac:dyDescent="0.25">
      <c r="A20" s="66">
        <v>1</v>
      </c>
      <c r="B20" s="66">
        <v>0</v>
      </c>
      <c r="C20" s="67">
        <v>0.09</v>
      </c>
      <c r="D20" s="43"/>
      <c r="L20" s="49"/>
      <c r="M20" s="49" t="s">
        <v>94</v>
      </c>
      <c r="N20" s="47"/>
      <c r="O20" s="47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  <c r="AO20" s="47"/>
      <c r="AP20" s="47"/>
    </row>
    <row r="21" spans="1:44" x14ac:dyDescent="0.25">
      <c r="A21" s="66"/>
      <c r="B21" s="66"/>
      <c r="C21" s="67"/>
      <c r="D21" s="43"/>
      <c r="L21" s="49"/>
      <c r="M21" s="49" t="s">
        <v>94</v>
      </c>
      <c r="N21" s="47"/>
      <c r="O21" s="47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  <c r="AO21" s="47"/>
      <c r="AP21" s="47"/>
    </row>
    <row r="22" spans="1:44" x14ac:dyDescent="0.25">
      <c r="A22" s="66"/>
      <c r="B22" s="66"/>
      <c r="C22" s="67"/>
      <c r="D22" s="35"/>
      <c r="L22" s="49"/>
      <c r="M22" s="49" t="s">
        <v>94</v>
      </c>
      <c r="N22" s="47"/>
      <c r="O22" s="47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  <c r="AO22" s="47"/>
      <c r="AP22" s="47"/>
    </row>
    <row r="23" spans="1:44" x14ac:dyDescent="0.25">
      <c r="A23" s="66"/>
      <c r="B23" s="66"/>
      <c r="C23" s="67"/>
      <c r="D23" s="35"/>
      <c r="L23" s="49"/>
      <c r="M23" s="49" t="s">
        <v>94</v>
      </c>
      <c r="N23" s="47"/>
      <c r="O23" s="47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  <c r="AO23" s="47"/>
      <c r="AP23" s="47"/>
    </row>
    <row r="24" spans="1:44" x14ac:dyDescent="0.25">
      <c r="A24" s="66"/>
      <c r="B24" s="66"/>
      <c r="C24" s="67"/>
      <c r="D24" s="35"/>
      <c r="L24" s="49"/>
      <c r="M24" s="49" t="s">
        <v>94</v>
      </c>
      <c r="N24" s="47"/>
      <c r="O24" s="47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  <c r="AO24" s="47"/>
      <c r="AP24" s="47"/>
    </row>
    <row r="25" spans="1:44" x14ac:dyDescent="0.25">
      <c r="A25" s="66"/>
      <c r="B25" s="66"/>
      <c r="C25" s="67"/>
      <c r="D25" s="35"/>
      <c r="L25" s="49"/>
      <c r="M25" s="49" t="s">
        <v>94</v>
      </c>
      <c r="N25" s="47"/>
      <c r="O25" s="47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  <c r="AO25" s="47"/>
      <c r="AP25" s="47"/>
    </row>
    <row r="26" spans="1:44" x14ac:dyDescent="0.25">
      <c r="A26" s="66"/>
      <c r="B26" s="66"/>
      <c r="C26" s="67"/>
      <c r="D26" s="35"/>
      <c r="L26" s="49"/>
      <c r="M26" s="49" t="s">
        <v>94</v>
      </c>
      <c r="N26" s="47"/>
      <c r="O26" s="47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  <c r="AO26" s="47"/>
      <c r="AP26" s="47"/>
    </row>
    <row r="27" spans="1:44" x14ac:dyDescent="0.25">
      <c r="A27" s="66"/>
      <c r="B27" s="66"/>
      <c r="C27" s="67"/>
      <c r="D27" s="35"/>
      <c r="L27" s="49"/>
      <c r="M27" s="49" t="s">
        <v>94</v>
      </c>
      <c r="N27" s="47"/>
      <c r="O27" s="47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  <c r="AO27" s="47"/>
      <c r="AP27" s="47"/>
    </row>
    <row r="28" spans="1:44" x14ac:dyDescent="0.25">
      <c r="A28" s="66"/>
      <c r="B28" s="66"/>
      <c r="C28" s="67"/>
      <c r="D28" s="35"/>
      <c r="L28" s="49"/>
      <c r="M28" s="49" t="s">
        <v>94</v>
      </c>
      <c r="N28" s="47"/>
      <c r="O28" s="47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  <c r="AO28" s="47"/>
      <c r="AP28" s="47"/>
    </row>
    <row r="29" spans="1:44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4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4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4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2" x14ac:dyDescent="0.25">
      <c r="L42" s="49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2" x14ac:dyDescent="0.25">
      <c r="L43" s="49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2" x14ac:dyDescent="0.25">
      <c r="L44" s="49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2" x14ac:dyDescent="0.25">
      <c r="L47" s="49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2" x14ac:dyDescent="0.25">
      <c r="L48" s="49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9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9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9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9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9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9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9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W10:Y10 N6:N14 S10:T12 Q6:R6 W12:Y12 W11 Y11 Q7:Q14 S13 T17:T18 W13:X13 Y17:Y18 AJ6:AJ18 R7:R18 AB6:AB18 Z6:Z18 AM6:AQ18 AM19:AP36">
    <cfRule type="expression" dxfId="2119" priority="146">
      <formula>$L6="API sand"</formula>
    </cfRule>
  </conditionalFormatting>
  <conditionalFormatting sqref="R19:S20 R29:S36 S21:S28 AD21:AD28 AB19:AB35 N6:N14 S18 AK6:AL18">
    <cfRule type="expression" dxfId="2118" priority="145">
      <formula>$M6="API sand"</formula>
    </cfRule>
  </conditionalFormatting>
  <conditionalFormatting sqref="R19:T20 R29:T36 S21:T28 AD21:AD28 AB19:AB35 N6:N14 S18 AK6:AL18">
    <cfRule type="expression" dxfId="2117" priority="144">
      <formula>$M6="API clay"</formula>
    </cfRule>
  </conditionalFormatting>
  <conditionalFormatting sqref="U19:W36 N6:P14 U7:V7 AC6:AI6 U18 W18 AA6:AA18 AC7:AD13 AE7:AI18 V8:V18 V6 AM6:AP36">
    <cfRule type="expression" dxfId="2116" priority="141">
      <formula>$L6="Stiff clay w/o free water"</formula>
    </cfRule>
    <cfRule type="expression" dxfId="2115" priority="143">
      <formula>$L6="API clay"</formula>
    </cfRule>
  </conditionalFormatting>
  <conditionalFormatting sqref="U19:Y36 N6:P14 U7:V7 AC6:AI6 U18 W18:X18 AA6:AA18 AC7:AD13 AE7:AI18 V8:V18 V6 AM6:AP36">
    <cfRule type="expression" dxfId="2114" priority="142">
      <formula>$L6="Kirsch soft clay"</formula>
    </cfRule>
  </conditionalFormatting>
  <conditionalFormatting sqref="U19:Y36 N6:P14 U7:V7 AC6:AI6 U18 W18:X18 AA6:AA18 AC7:AD13 AE7:AI18 V8:V18 V6 AM6:AP36">
    <cfRule type="expression" dxfId="2113" priority="140">
      <formula>$L6="Kirsch stiff clay"</formula>
    </cfRule>
  </conditionalFormatting>
  <conditionalFormatting sqref="W10:Y10 N6:N14 S10:T12 Q6:R6 W12:Y12 W11 Y11 Q7:Q14 S13 T17:T18 W13:X13 Y17:Y18 AJ6:AJ18 R7:R18 AB6:AB18 Z6:Z18 AM6:AQ18 AM19:AP36">
    <cfRule type="expression" dxfId="2112" priority="139">
      <formula>$L6="Kirsch sand"</formula>
    </cfRule>
  </conditionalFormatting>
  <conditionalFormatting sqref="AC18:AD19 AI19 N6:N14 AM6:AP36">
    <cfRule type="expression" dxfId="2111" priority="138">
      <formula>$L6="Modified Weak rock"</formula>
    </cfRule>
  </conditionalFormatting>
  <conditionalFormatting sqref="U19:V36 N6:P14 U7:V7 AC6:AI6 U18 AA6:AA18 AC7:AD13 AE7:AI18 V8:V18 V6 AM6:AP36">
    <cfRule type="expression" dxfId="2110" priority="137">
      <formula>$L6="Reese stiff clay"</formula>
    </cfRule>
  </conditionalFormatting>
  <conditionalFormatting sqref="N18:N36 Q18:Q36">
    <cfRule type="expression" dxfId="2109" priority="136">
      <formula>$L18="API sand"</formula>
    </cfRule>
  </conditionalFormatting>
  <conditionalFormatting sqref="N18:N36 AB36 AJ19:AL36 Z19:Z36">
    <cfRule type="expression" dxfId="2108" priority="135">
      <formula>$M18="API sand"</formula>
    </cfRule>
  </conditionalFormatting>
  <conditionalFormatting sqref="Z36:AB36 AK19:AL36 N18:N36 Z19:AA35">
    <cfRule type="expression" dxfId="2107" priority="134">
      <formula>$M18="API clay"</formula>
    </cfRule>
  </conditionalFormatting>
  <conditionalFormatting sqref="N18:P18 N29:P36 N19:N28 P19:P28">
    <cfRule type="expression" dxfId="2106" priority="131">
      <formula>$L18="Stiff clay w/o free water"</formula>
    </cfRule>
    <cfRule type="expression" dxfId="2105" priority="133">
      <formula>$L18="API clay"</formula>
    </cfRule>
  </conditionalFormatting>
  <conditionalFormatting sqref="N18:P18 N29:P36 N19:N28 P19:P28">
    <cfRule type="expression" dxfId="2104" priority="132">
      <formula>$L18="Kirsch soft clay"</formula>
    </cfRule>
  </conditionalFormatting>
  <conditionalFormatting sqref="N18:P18 N29:P36 N19:N28 P19:P28">
    <cfRule type="expression" dxfId="2103" priority="130">
      <formula>$L18="Kirsch stiff clay"</formula>
    </cfRule>
  </conditionalFormatting>
  <conditionalFormatting sqref="N18:N36 Q18:Q36 X19:Y36 X18">
    <cfRule type="expression" dxfId="2102" priority="129">
      <formula>$L18="Kirsch sand"</formula>
    </cfRule>
  </conditionalFormatting>
  <conditionalFormatting sqref="N18:N36 AC20:AD36 AI20:AI36">
    <cfRule type="expression" dxfId="2101" priority="128">
      <formula>$L18="Modified Weak rock"</formula>
    </cfRule>
  </conditionalFormatting>
  <conditionalFormatting sqref="N18:P18 N29:P36 N19:N28 P19:P28">
    <cfRule type="expression" dxfId="2100" priority="127">
      <formula>$L18="Reese stiff clay"</formula>
    </cfRule>
  </conditionalFormatting>
  <conditionalFormatting sqref="N6:P14 U7:V7 AC6:AI6 AA6:AA18 AC7:AD13 AE7:AI18 V8:V18 V6 AM6:AP18">
    <cfRule type="expression" dxfId="2099" priority="126">
      <formula>$L6="PISA clay"</formula>
    </cfRule>
  </conditionalFormatting>
  <conditionalFormatting sqref="N6:N14 AM6:AP18">
    <cfRule type="expression" dxfId="2098" priority="125">
      <formula>$L6="PISA sand"</formula>
    </cfRule>
  </conditionalFormatting>
  <conditionalFormatting sqref="O19:O21">
    <cfRule type="expression" dxfId="2097" priority="124">
      <formula>$L19="API sand"</formula>
    </cfRule>
  </conditionalFormatting>
  <conditionalFormatting sqref="O19:O21">
    <cfRule type="expression" dxfId="2096" priority="123">
      <formula>$L19="Kirsch sand"</formula>
    </cfRule>
  </conditionalFormatting>
  <conditionalFormatting sqref="O22:O28">
    <cfRule type="expression" dxfId="2095" priority="122">
      <formula>$L22="API sand"</formula>
    </cfRule>
  </conditionalFormatting>
  <conditionalFormatting sqref="O22:O28">
    <cfRule type="expression" dxfId="2094" priority="121">
      <formula>$L22="Kirsch sand"</formula>
    </cfRule>
  </conditionalFormatting>
  <conditionalFormatting sqref="S6:T9 W6:Y9 T13:T16 Y13:Y16">
    <cfRule type="expression" dxfId="2093" priority="120">
      <formula>$L6="API sand"</formula>
    </cfRule>
  </conditionalFormatting>
  <conditionalFormatting sqref="S6:T9 W6:Y9 T13:T16 Y13:Y16">
    <cfRule type="expression" dxfId="2092" priority="119">
      <formula>$L6="Kirsch sand"</formula>
    </cfRule>
  </conditionalFormatting>
  <conditionalFormatting sqref="AE37:AH37">
    <cfRule type="expression" dxfId="2091" priority="147">
      <formula>$L19="Modified Weak rock"</formula>
    </cfRule>
  </conditionalFormatting>
  <conditionalFormatting sqref="S14 W14:X14">
    <cfRule type="expression" dxfId="2090" priority="118">
      <formula>$L14="API sand"</formula>
    </cfRule>
  </conditionalFormatting>
  <conditionalFormatting sqref="S14 W14:X14">
    <cfRule type="expression" dxfId="2089" priority="117">
      <formula>$L14="Kirsch sand"</formula>
    </cfRule>
  </conditionalFormatting>
  <conditionalFormatting sqref="AD14">
    <cfRule type="expression" dxfId="2088" priority="114">
      <formula>$L14="Stiff clay w/o free water"</formula>
    </cfRule>
    <cfRule type="expression" dxfId="2087" priority="116">
      <formula>$L14="API clay"</formula>
    </cfRule>
  </conditionalFormatting>
  <conditionalFormatting sqref="AD14">
    <cfRule type="expression" dxfId="2086" priority="115">
      <formula>$L14="Kirsch soft clay"</formula>
    </cfRule>
  </conditionalFormatting>
  <conditionalFormatting sqref="AD14">
    <cfRule type="expression" dxfId="2085" priority="113">
      <formula>$L14="Kirsch stiff clay"</formula>
    </cfRule>
  </conditionalFormatting>
  <conditionalFormatting sqref="AD14">
    <cfRule type="expression" dxfId="2084" priority="112">
      <formula>$L14="Reese stiff clay"</formula>
    </cfRule>
  </conditionalFormatting>
  <conditionalFormatting sqref="AD14">
    <cfRule type="expression" dxfId="2083" priority="111">
      <formula>$L14="PISA clay"</formula>
    </cfRule>
  </conditionalFormatting>
  <conditionalFormatting sqref="N15 Q15 S15 W15">
    <cfRule type="expression" dxfId="2082" priority="110">
      <formula>$L15="API sand"</formula>
    </cfRule>
  </conditionalFormatting>
  <conditionalFormatting sqref="N15">
    <cfRule type="expression" dxfId="2081" priority="109">
      <formula>$M15="API sand"</formula>
    </cfRule>
  </conditionalFormatting>
  <conditionalFormatting sqref="N15">
    <cfRule type="expression" dxfId="2080" priority="108">
      <formula>$M15="API clay"</formula>
    </cfRule>
  </conditionalFormatting>
  <conditionalFormatting sqref="N15:P15">
    <cfRule type="expression" dxfId="2079" priority="105">
      <formula>$L15="Stiff clay w/o free water"</formula>
    </cfRule>
    <cfRule type="expression" dxfId="2078" priority="107">
      <formula>$L15="API clay"</formula>
    </cfRule>
  </conditionalFormatting>
  <conditionalFormatting sqref="N15:P15">
    <cfRule type="expression" dxfId="2077" priority="106">
      <formula>$L15="Kirsch soft clay"</formula>
    </cfRule>
  </conditionalFormatting>
  <conditionalFormatting sqref="N15:P15">
    <cfRule type="expression" dxfId="2076" priority="104">
      <formula>$L15="Kirsch stiff clay"</formula>
    </cfRule>
  </conditionalFormatting>
  <conditionalFormatting sqref="N15 Q15 S15 W15">
    <cfRule type="expression" dxfId="2075" priority="103">
      <formula>$L15="Kirsch sand"</formula>
    </cfRule>
  </conditionalFormatting>
  <conditionalFormatting sqref="N15">
    <cfRule type="expression" dxfId="2074" priority="102">
      <formula>$L15="Modified Weak rock"</formula>
    </cfRule>
  </conditionalFormatting>
  <conditionalFormatting sqref="N15:P15">
    <cfRule type="expression" dxfId="2073" priority="101">
      <formula>$L15="Reese stiff clay"</formula>
    </cfRule>
  </conditionalFormatting>
  <conditionalFormatting sqref="N15:P15">
    <cfRule type="expression" dxfId="2072" priority="100">
      <formula>$L15="PISA clay"</formula>
    </cfRule>
  </conditionalFormatting>
  <conditionalFormatting sqref="N15">
    <cfRule type="expression" dxfId="2071" priority="99">
      <formula>$L15="PISA sand"</formula>
    </cfRule>
  </conditionalFormatting>
  <conditionalFormatting sqref="AD15">
    <cfRule type="expression" dxfId="2070" priority="96">
      <formula>$L15="Stiff clay w/o free water"</formula>
    </cfRule>
    <cfRule type="expression" dxfId="2069" priority="98">
      <formula>$L15="API clay"</formula>
    </cfRule>
  </conditionalFormatting>
  <conditionalFormatting sqref="AD15">
    <cfRule type="expression" dxfId="2068" priority="97">
      <formula>$L15="Kirsch soft clay"</formula>
    </cfRule>
  </conditionalFormatting>
  <conditionalFormatting sqref="AD15">
    <cfRule type="expression" dxfId="2067" priority="95">
      <formula>$L15="Kirsch stiff clay"</formula>
    </cfRule>
  </conditionalFormatting>
  <conditionalFormatting sqref="AD15">
    <cfRule type="expression" dxfId="2066" priority="94">
      <formula>$L15="Reese stiff clay"</formula>
    </cfRule>
  </conditionalFormatting>
  <conditionalFormatting sqref="AD15">
    <cfRule type="expression" dxfId="2065" priority="93">
      <formula>$L15="PISA clay"</formula>
    </cfRule>
  </conditionalFormatting>
  <conditionalFormatting sqref="AC15">
    <cfRule type="expression" dxfId="2064" priority="90">
      <formula>$L15="Stiff clay w/o free water"</formula>
    </cfRule>
    <cfRule type="expression" dxfId="2063" priority="92">
      <formula>$L15="API clay"</formula>
    </cfRule>
  </conditionalFormatting>
  <conditionalFormatting sqref="AC15">
    <cfRule type="expression" dxfId="2062" priority="91">
      <formula>$L15="Kirsch soft clay"</formula>
    </cfRule>
  </conditionalFormatting>
  <conditionalFormatting sqref="AC15">
    <cfRule type="expression" dxfId="2061" priority="89">
      <formula>$L15="Kirsch stiff clay"</formula>
    </cfRule>
  </conditionalFormatting>
  <conditionalFormatting sqref="AC15">
    <cfRule type="expression" dxfId="2060" priority="88">
      <formula>$L15="Reese stiff clay"</formula>
    </cfRule>
  </conditionalFormatting>
  <conditionalFormatting sqref="AC15">
    <cfRule type="expression" dxfId="2059" priority="87">
      <formula>$L15="PISA clay"</formula>
    </cfRule>
  </conditionalFormatting>
  <conditionalFormatting sqref="X15">
    <cfRule type="expression" dxfId="2058" priority="86">
      <formula>$L15="API sand"</formula>
    </cfRule>
  </conditionalFormatting>
  <conditionalFormatting sqref="X15">
    <cfRule type="expression" dxfId="2057" priority="85">
      <formula>$L15="Kirsch sand"</formula>
    </cfRule>
  </conditionalFormatting>
  <conditionalFormatting sqref="N16 Q16 S16 W16:X16">
    <cfRule type="expression" dxfId="2056" priority="84">
      <formula>$L16="API sand"</formula>
    </cfRule>
  </conditionalFormatting>
  <conditionalFormatting sqref="N16">
    <cfRule type="expression" dxfId="2055" priority="83">
      <formula>$M16="API sand"</formula>
    </cfRule>
  </conditionalFormatting>
  <conditionalFormatting sqref="N16">
    <cfRule type="expression" dxfId="2054" priority="82">
      <formula>$M16="API clay"</formula>
    </cfRule>
  </conditionalFormatting>
  <conditionalFormatting sqref="N16:P16">
    <cfRule type="expression" dxfId="2053" priority="79">
      <formula>$L16="Stiff clay w/o free water"</formula>
    </cfRule>
    <cfRule type="expression" dxfId="2052" priority="81">
      <formula>$L16="API clay"</formula>
    </cfRule>
  </conditionalFormatting>
  <conditionalFormatting sqref="N16:P16">
    <cfRule type="expression" dxfId="2051" priority="80">
      <formula>$L16="Kirsch soft clay"</formula>
    </cfRule>
  </conditionalFormatting>
  <conditionalFormatting sqref="N16:P16">
    <cfRule type="expression" dxfId="2050" priority="78">
      <formula>$L16="Kirsch stiff clay"</formula>
    </cfRule>
  </conditionalFormatting>
  <conditionalFormatting sqref="N16 Q16 S16 W16:X16">
    <cfRule type="expression" dxfId="2049" priority="77">
      <formula>$L16="Kirsch sand"</formula>
    </cfRule>
  </conditionalFormatting>
  <conditionalFormatting sqref="N16">
    <cfRule type="expression" dxfId="2048" priority="76">
      <formula>$L16="Modified Weak rock"</formula>
    </cfRule>
  </conditionalFormatting>
  <conditionalFormatting sqref="N16:P16">
    <cfRule type="expression" dxfId="2047" priority="75">
      <formula>$L16="Reese stiff clay"</formula>
    </cfRule>
  </conditionalFormatting>
  <conditionalFormatting sqref="N16:P16">
    <cfRule type="expression" dxfId="2046" priority="74">
      <formula>$L16="PISA clay"</formula>
    </cfRule>
  </conditionalFormatting>
  <conditionalFormatting sqref="N16">
    <cfRule type="expression" dxfId="2045" priority="73">
      <formula>$L16="PISA sand"</formula>
    </cfRule>
  </conditionalFormatting>
  <conditionalFormatting sqref="AC16:AD16">
    <cfRule type="expression" dxfId="2044" priority="70">
      <formula>$L16="Stiff clay w/o free water"</formula>
    </cfRule>
    <cfRule type="expression" dxfId="2043" priority="72">
      <formula>$L16="API clay"</formula>
    </cfRule>
  </conditionalFormatting>
  <conditionalFormatting sqref="AC16:AD16">
    <cfRule type="expression" dxfId="2042" priority="71">
      <formula>$L16="Kirsch soft clay"</formula>
    </cfRule>
  </conditionalFormatting>
  <conditionalFormatting sqref="AC16:AD16">
    <cfRule type="expression" dxfId="2041" priority="69">
      <formula>$L16="Kirsch stiff clay"</formula>
    </cfRule>
  </conditionalFormatting>
  <conditionalFormatting sqref="AC16:AD16">
    <cfRule type="expression" dxfId="2040" priority="68">
      <formula>$L16="Reese stiff clay"</formula>
    </cfRule>
  </conditionalFormatting>
  <conditionalFormatting sqref="AC16:AD16">
    <cfRule type="expression" dxfId="2039" priority="67">
      <formula>$L16="PISA clay"</formula>
    </cfRule>
  </conditionalFormatting>
  <conditionalFormatting sqref="N17 Q17 S17 W17">
    <cfRule type="expression" dxfId="2038" priority="66">
      <formula>$L17="API sand"</formula>
    </cfRule>
  </conditionalFormatting>
  <conditionalFormatting sqref="N17">
    <cfRule type="expression" dxfId="2037" priority="65">
      <formula>$M17="API sand"</formula>
    </cfRule>
  </conditionalFormatting>
  <conditionalFormatting sqref="N17">
    <cfRule type="expression" dxfId="2036" priority="64">
      <formula>$M17="API clay"</formula>
    </cfRule>
  </conditionalFormatting>
  <conditionalFormatting sqref="N17:P17">
    <cfRule type="expression" dxfId="2035" priority="61">
      <formula>$L17="Stiff clay w/o free water"</formula>
    </cfRule>
    <cfRule type="expression" dxfId="2034" priority="63">
      <formula>$L17="API clay"</formula>
    </cfRule>
  </conditionalFormatting>
  <conditionalFormatting sqref="N17:P17">
    <cfRule type="expression" dxfId="2033" priority="62">
      <formula>$L17="Kirsch soft clay"</formula>
    </cfRule>
  </conditionalFormatting>
  <conditionalFormatting sqref="N17:P17">
    <cfRule type="expression" dxfId="2032" priority="60">
      <formula>$L17="Kirsch stiff clay"</formula>
    </cfRule>
  </conditionalFormatting>
  <conditionalFormatting sqref="N17 Q17 S17 W17">
    <cfRule type="expression" dxfId="2031" priority="59">
      <formula>$L17="Kirsch sand"</formula>
    </cfRule>
  </conditionalFormatting>
  <conditionalFormatting sqref="N17">
    <cfRule type="expression" dxfId="2030" priority="58">
      <formula>$L17="Modified Weak rock"</formula>
    </cfRule>
  </conditionalFormatting>
  <conditionalFormatting sqref="N17:P17">
    <cfRule type="expression" dxfId="2029" priority="57">
      <formula>$L17="Reese stiff clay"</formula>
    </cfRule>
  </conditionalFormatting>
  <conditionalFormatting sqref="N17:P17">
    <cfRule type="expression" dxfId="2028" priority="56">
      <formula>$L17="PISA clay"</formula>
    </cfRule>
  </conditionalFormatting>
  <conditionalFormatting sqref="N17">
    <cfRule type="expression" dxfId="2027" priority="55">
      <formula>$L17="PISA sand"</formula>
    </cfRule>
  </conditionalFormatting>
  <conditionalFormatting sqref="AD17">
    <cfRule type="expression" dxfId="2026" priority="52">
      <formula>$L17="Stiff clay w/o free water"</formula>
    </cfRule>
    <cfRule type="expression" dxfId="2025" priority="54">
      <formula>$L17="API clay"</formula>
    </cfRule>
  </conditionalFormatting>
  <conditionalFormatting sqref="AD17">
    <cfRule type="expression" dxfId="2024" priority="53">
      <formula>$L17="Kirsch soft clay"</formula>
    </cfRule>
  </conditionalFormatting>
  <conditionalFormatting sqref="AD17">
    <cfRule type="expression" dxfId="2023" priority="51">
      <formula>$L17="Kirsch stiff clay"</formula>
    </cfRule>
  </conditionalFormatting>
  <conditionalFormatting sqref="AD17">
    <cfRule type="expression" dxfId="2022" priority="50">
      <formula>$L17="Reese stiff clay"</formula>
    </cfRule>
  </conditionalFormatting>
  <conditionalFormatting sqref="AD17">
    <cfRule type="expression" dxfId="2021" priority="49">
      <formula>$L17="PISA clay"</formula>
    </cfRule>
  </conditionalFormatting>
  <conditionalFormatting sqref="AC17">
    <cfRule type="expression" dxfId="2020" priority="46">
      <formula>$L17="Stiff clay w/o free water"</formula>
    </cfRule>
    <cfRule type="expression" dxfId="2019" priority="48">
      <formula>$L17="API clay"</formula>
    </cfRule>
  </conditionalFormatting>
  <conditionalFormatting sqref="AC17">
    <cfRule type="expression" dxfId="2018" priority="47">
      <formula>$L17="Kirsch soft clay"</formula>
    </cfRule>
  </conditionalFormatting>
  <conditionalFormatting sqref="AC17">
    <cfRule type="expression" dxfId="2017" priority="45">
      <formula>$L17="Kirsch stiff clay"</formula>
    </cfRule>
  </conditionalFormatting>
  <conditionalFormatting sqref="AC17">
    <cfRule type="expression" dxfId="2016" priority="44">
      <formula>$L17="Reese stiff clay"</formula>
    </cfRule>
  </conditionalFormatting>
  <conditionalFormatting sqref="AC17">
    <cfRule type="expression" dxfId="2015" priority="43">
      <formula>$L17="PISA clay"</formula>
    </cfRule>
  </conditionalFormatting>
  <conditionalFormatting sqref="X17">
    <cfRule type="expression" dxfId="2014" priority="42">
      <formula>$L17="API sand"</formula>
    </cfRule>
  </conditionalFormatting>
  <conditionalFormatting sqref="X17">
    <cfRule type="expression" dxfId="2013" priority="41">
      <formula>$L17="Kirsch sand"</formula>
    </cfRule>
  </conditionalFormatting>
  <conditionalFormatting sqref="U16">
    <cfRule type="expression" dxfId="2012" priority="38">
      <formula>$L16="Stiff clay w/o free water"</formula>
    </cfRule>
    <cfRule type="expression" dxfId="2011" priority="40">
      <formula>$L16="API clay"</formula>
    </cfRule>
  </conditionalFormatting>
  <conditionalFormatting sqref="U16">
    <cfRule type="expression" dxfId="2010" priority="39">
      <formula>$L16="Kirsch soft clay"</formula>
    </cfRule>
  </conditionalFormatting>
  <conditionalFormatting sqref="U16">
    <cfRule type="expression" dxfId="2009" priority="37">
      <formula>$L16="Kirsch stiff clay"</formula>
    </cfRule>
  </conditionalFormatting>
  <conditionalFormatting sqref="U16">
    <cfRule type="expression" dxfId="2008" priority="36">
      <formula>$L16="Reese stiff clay"</formula>
    </cfRule>
  </conditionalFormatting>
  <conditionalFormatting sqref="U16">
    <cfRule type="expression" dxfId="2007" priority="35">
      <formula>$L16="PISA clay"</formula>
    </cfRule>
  </conditionalFormatting>
  <conditionalFormatting sqref="U17">
    <cfRule type="expression" dxfId="2006" priority="32">
      <formula>$L17="Stiff clay w/o free water"</formula>
    </cfRule>
    <cfRule type="expression" dxfId="2005" priority="34">
      <formula>$L17="API clay"</formula>
    </cfRule>
  </conditionalFormatting>
  <conditionalFormatting sqref="U17">
    <cfRule type="expression" dxfId="2004" priority="33">
      <formula>$L17="Kirsch soft clay"</formula>
    </cfRule>
  </conditionalFormatting>
  <conditionalFormatting sqref="U17">
    <cfRule type="expression" dxfId="2003" priority="31">
      <formula>$L17="Kirsch stiff clay"</formula>
    </cfRule>
  </conditionalFormatting>
  <conditionalFormatting sqref="U17">
    <cfRule type="expression" dxfId="2002" priority="30">
      <formula>$L17="Reese stiff clay"</formula>
    </cfRule>
  </conditionalFormatting>
  <conditionalFormatting sqref="U17">
    <cfRule type="expression" dxfId="2001" priority="29">
      <formula>$L17="PISA clay"</formula>
    </cfRule>
  </conditionalFormatting>
  <conditionalFormatting sqref="AC14">
    <cfRule type="expression" dxfId="2000" priority="26">
      <formula>$L14="Stiff clay w/o free water"</formula>
    </cfRule>
    <cfRule type="expression" dxfId="1999" priority="28">
      <formula>$L14="API clay"</formula>
    </cfRule>
  </conditionalFormatting>
  <conditionalFormatting sqref="AC14">
    <cfRule type="expression" dxfId="1998" priority="27">
      <formula>$L14="Kirsch soft clay"</formula>
    </cfRule>
  </conditionalFormatting>
  <conditionalFormatting sqref="AC14">
    <cfRule type="expression" dxfId="1997" priority="25">
      <formula>$L14="Kirsch stiff clay"</formula>
    </cfRule>
  </conditionalFormatting>
  <conditionalFormatting sqref="AC14">
    <cfRule type="expression" dxfId="1996" priority="24">
      <formula>$L14="Reese stiff clay"</formula>
    </cfRule>
  </conditionalFormatting>
  <conditionalFormatting sqref="AC14">
    <cfRule type="expression" dxfId="1995" priority="23">
      <formula>$L14="PISA clay"</formula>
    </cfRule>
  </conditionalFormatting>
  <conditionalFormatting sqref="X11">
    <cfRule type="expression" dxfId="1994" priority="22">
      <formula>$L11="API sand"</formula>
    </cfRule>
  </conditionalFormatting>
  <conditionalFormatting sqref="X11">
    <cfRule type="expression" dxfId="1993" priority="21">
      <formula>$L11="Kirsch sand"</formula>
    </cfRule>
  </conditionalFormatting>
  <conditionalFormatting sqref="AR6:AR18">
    <cfRule type="expression" dxfId="1992" priority="20">
      <formula>$L6="API sand"</formula>
    </cfRule>
  </conditionalFormatting>
  <conditionalFormatting sqref="AR6:AR18">
    <cfRule type="expression" dxfId="1991" priority="19">
      <formula>$L6="Kirsch sand"</formula>
    </cfRule>
  </conditionalFormatting>
  <conditionalFormatting sqref="U8:U11 U13:U15">
    <cfRule type="expression" dxfId="1990" priority="16">
      <formula>$L8="Stiff clay w/o free water"</formula>
    </cfRule>
    <cfRule type="expression" dxfId="1989" priority="18">
      <formula>$L8="API clay"</formula>
    </cfRule>
  </conditionalFormatting>
  <conditionalFormatting sqref="U8:U11 U13:U15">
    <cfRule type="expression" dxfId="1988" priority="17">
      <formula>$L8="Kirsch soft clay"</formula>
    </cfRule>
  </conditionalFormatting>
  <conditionalFormatting sqref="U8:U11 U13:U15">
    <cfRule type="expression" dxfId="1987" priority="15">
      <formula>$L8="Kirsch stiff clay"</formula>
    </cfRule>
  </conditionalFormatting>
  <conditionalFormatting sqref="U8:U11 U13:U15">
    <cfRule type="expression" dxfId="1986" priority="14">
      <formula>$L8="Reese stiff clay"</formula>
    </cfRule>
  </conditionalFormatting>
  <conditionalFormatting sqref="U8:U11 U13:U15">
    <cfRule type="expression" dxfId="1985" priority="13">
      <formula>$L8="PISA clay"</formula>
    </cfRule>
  </conditionalFormatting>
  <conditionalFormatting sqref="U12">
    <cfRule type="expression" dxfId="1984" priority="10">
      <formula>$L12="Stiff clay w/o free water"</formula>
    </cfRule>
    <cfRule type="expression" dxfId="1983" priority="12">
      <formula>$L12="API clay"</formula>
    </cfRule>
  </conditionalFormatting>
  <conditionalFormatting sqref="U12">
    <cfRule type="expression" dxfId="1982" priority="11">
      <formula>$L12="Kirsch soft clay"</formula>
    </cfRule>
  </conditionalFormatting>
  <conditionalFormatting sqref="U12">
    <cfRule type="expression" dxfId="1981" priority="9">
      <formula>$L12="Kirsch stiff clay"</formula>
    </cfRule>
  </conditionalFormatting>
  <conditionalFormatting sqref="U12">
    <cfRule type="expression" dxfId="1980" priority="8">
      <formula>$L12="Reese stiff clay"</formula>
    </cfRule>
  </conditionalFormatting>
  <conditionalFormatting sqref="U12">
    <cfRule type="expression" dxfId="1979" priority="7">
      <formula>$L12="PISA clay"</formula>
    </cfRule>
  </conditionalFormatting>
  <conditionalFormatting sqref="U6">
    <cfRule type="expression" dxfId="1978" priority="4">
      <formula>$L6="Stiff clay w/o free water"</formula>
    </cfRule>
    <cfRule type="expression" dxfId="1977" priority="6">
      <formula>$L6="API clay"</formula>
    </cfRule>
  </conditionalFormatting>
  <conditionalFormatting sqref="U6">
    <cfRule type="expression" dxfId="1976" priority="5">
      <formula>$L6="Kirsch soft clay"</formula>
    </cfRule>
  </conditionalFormatting>
  <conditionalFormatting sqref="U6">
    <cfRule type="expression" dxfId="1975" priority="3">
      <formula>$L6="Kirsch stiff clay"</formula>
    </cfRule>
  </conditionalFormatting>
  <conditionalFormatting sqref="U6">
    <cfRule type="expression" dxfId="1974" priority="2">
      <formula>$L6="Reese stiff clay"</formula>
    </cfRule>
  </conditionalFormatting>
  <conditionalFormatting sqref="U6">
    <cfRule type="expression" dxfId="1973" priority="1">
      <formula>$L6="PISA clay"</formula>
    </cfRule>
  </conditionalFormatting>
  <dataValidations count="3">
    <dataValidation type="list" showInputMessage="1" showErrorMessage="1" sqref="M6:M17" xr:uid="{0B0B2231-77D6-4AFA-900F-A2FEEFE6F15C}">
      <formula1>"Zero soil,API sand,API clay"</formula1>
    </dataValidation>
    <dataValidation type="list" showInputMessage="1" showErrorMessage="1" sqref="L19:L255 L6 L12 L16" xr:uid="{57A6693E-DEF5-4163-8ECA-8832B59EA20D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389841BA-599D-415A-B2D2-5CD2111C5695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92E9-5BBC-450D-A9C8-4B52DF86BAF0}">
  <sheetPr>
    <tabColor theme="6" tint="0.59999389629810485"/>
  </sheetPr>
  <dimension ref="A1:AR255"/>
  <sheetViews>
    <sheetView zoomScaleNormal="100" workbookViewId="0">
      <selection activeCell="I24" sqref="I24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4" x14ac:dyDescent="0.25">
      <c r="A1" s="34" t="str">
        <f ca="1">TRIM(MID(CELL("filename",A1),FIND("]",CELL("filename",A1),1)+1,255))</f>
        <v>Location_23</v>
      </c>
      <c r="D1" s="34"/>
    </row>
    <row r="3" spans="1:44" s="35" customFormat="1" ht="45" customHeight="1" x14ac:dyDescent="0.25">
      <c r="F3" s="36" t="s">
        <v>39</v>
      </c>
      <c r="J3" s="37" t="s">
        <v>22</v>
      </c>
      <c r="Q3" s="101"/>
      <c r="R3" s="112"/>
      <c r="S3" s="112"/>
      <c r="T3" s="101"/>
      <c r="U3" s="112"/>
      <c r="V3" s="112"/>
      <c r="W3" s="101"/>
      <c r="X3" s="69"/>
      <c r="Y3" s="101"/>
      <c r="Z3" s="101"/>
      <c r="AA3" s="101"/>
      <c r="AB3" s="101"/>
      <c r="AC3" s="69"/>
      <c r="AD3" s="39"/>
      <c r="AE3" s="39"/>
      <c r="AF3" s="39"/>
      <c r="AG3" s="39"/>
      <c r="AH3" s="39"/>
      <c r="AI3" s="39"/>
      <c r="AJ3" s="101"/>
      <c r="AK3" s="101"/>
      <c r="AL3" s="101"/>
      <c r="AM3" s="101"/>
      <c r="AN3" s="101"/>
      <c r="AO3" s="101"/>
      <c r="AP3" s="101"/>
    </row>
    <row r="4" spans="1:44" x14ac:dyDescent="0.25">
      <c r="A4" s="40" t="s">
        <v>60</v>
      </c>
      <c r="B4" s="33">
        <f>COUNTIF(J:J,"&gt;0")</f>
        <v>9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213</v>
      </c>
      <c r="AP4" s="43" t="s">
        <v>214</v>
      </c>
      <c r="AQ4" s="70" t="s">
        <v>102</v>
      </c>
      <c r="AR4" s="43" t="s">
        <v>177</v>
      </c>
    </row>
    <row r="5" spans="1:44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102" t="s">
        <v>38</v>
      </c>
      <c r="K5" s="102" t="s">
        <v>30</v>
      </c>
      <c r="L5" s="102" t="s">
        <v>31</v>
      </c>
      <c r="M5" s="102" t="s">
        <v>31</v>
      </c>
      <c r="N5" s="102" t="s">
        <v>32</v>
      </c>
      <c r="O5" s="102" t="s">
        <v>33</v>
      </c>
      <c r="P5" s="102" t="s">
        <v>35</v>
      </c>
      <c r="Q5" s="102" t="s">
        <v>36</v>
      </c>
      <c r="R5" s="102" t="s">
        <v>36</v>
      </c>
      <c r="S5" s="102" t="s">
        <v>34</v>
      </c>
      <c r="T5" s="102" t="s">
        <v>33</v>
      </c>
      <c r="U5" s="102" t="s">
        <v>34</v>
      </c>
      <c r="V5" s="102" t="s">
        <v>62</v>
      </c>
      <c r="W5" s="102" t="s">
        <v>34</v>
      </c>
      <c r="X5" s="102" t="s">
        <v>33</v>
      </c>
      <c r="Y5" s="102" t="s">
        <v>35</v>
      </c>
      <c r="Z5" s="102" t="s">
        <v>33</v>
      </c>
      <c r="AA5" s="102" t="s">
        <v>34</v>
      </c>
      <c r="AB5" s="102" t="s">
        <v>33</v>
      </c>
      <c r="AC5" s="102" t="s">
        <v>33</v>
      </c>
      <c r="AD5" s="102" t="s">
        <v>35</v>
      </c>
      <c r="AE5" s="102" t="s">
        <v>34</v>
      </c>
      <c r="AF5" s="102" t="s">
        <v>33</v>
      </c>
      <c r="AG5" s="102" t="s">
        <v>35</v>
      </c>
      <c r="AH5" s="102" t="s">
        <v>34</v>
      </c>
      <c r="AI5" s="102" t="s">
        <v>34</v>
      </c>
      <c r="AJ5" s="102" t="s">
        <v>34</v>
      </c>
      <c r="AK5" s="102" t="s">
        <v>34</v>
      </c>
      <c r="AL5" s="102" t="s">
        <v>34</v>
      </c>
      <c r="AM5" s="102" t="s">
        <v>34</v>
      </c>
      <c r="AN5" s="102" t="s">
        <v>34</v>
      </c>
      <c r="AO5" s="102" t="s">
        <v>34</v>
      </c>
      <c r="AP5" s="102" t="s">
        <v>34</v>
      </c>
      <c r="AQ5" s="102" t="s">
        <v>103</v>
      </c>
      <c r="AR5" s="102" t="s">
        <v>178</v>
      </c>
    </row>
    <row r="6" spans="1:44" x14ac:dyDescent="0.25">
      <c r="C6" s="45"/>
      <c r="F6" s="33" t="s">
        <v>67</v>
      </c>
      <c r="G6" s="57">
        <v>23</v>
      </c>
      <c r="H6" s="45" t="s">
        <v>28</v>
      </c>
      <c r="I6" s="33" t="s">
        <v>279</v>
      </c>
      <c r="J6" s="47">
        <v>1</v>
      </c>
      <c r="K6" s="19">
        <v>0</v>
      </c>
      <c r="L6" t="s">
        <v>110</v>
      </c>
      <c r="M6" s="49" t="s">
        <v>64</v>
      </c>
      <c r="N6" s="47">
        <v>9.6999999999999993</v>
      </c>
      <c r="O6" s="63">
        <v>0</v>
      </c>
      <c r="P6" s="63">
        <v>0</v>
      </c>
      <c r="Q6" s="47">
        <v>34</v>
      </c>
      <c r="R6" s="47">
        <f>IF(Q6&lt;&gt;0,Q6-5,NA())</f>
        <v>29</v>
      </c>
      <c r="S6" s="47">
        <v>0.5</v>
      </c>
      <c r="T6" s="47">
        <v>0</v>
      </c>
      <c r="U6" s="75">
        <v>0</v>
      </c>
      <c r="V6" s="75">
        <v>0</v>
      </c>
      <c r="W6" s="47">
        <v>0</v>
      </c>
      <c r="X6" s="47">
        <v>4800</v>
      </c>
      <c r="Y6" s="47">
        <v>0</v>
      </c>
      <c r="Z6" s="47">
        <f>VLOOKUP(R6,$AE$39:$AF$59,2)</f>
        <v>92.999999999999972</v>
      </c>
      <c r="AA6" s="47">
        <v>1</v>
      </c>
      <c r="AB6" s="47">
        <f>VLOOKUP(R6,$AE$39:$AG$59,3)</f>
        <v>8640</v>
      </c>
      <c r="AC6" s="63">
        <v>8000</v>
      </c>
      <c r="AD6" s="63">
        <v>16363.636363636364</v>
      </c>
      <c r="AE6" s="63">
        <v>0.3</v>
      </c>
      <c r="AF6" s="63">
        <v>0</v>
      </c>
      <c r="AG6" s="63">
        <v>0</v>
      </c>
      <c r="AH6" s="63">
        <v>0</v>
      </c>
      <c r="AI6" s="63">
        <v>0</v>
      </c>
      <c r="AJ6" s="47">
        <f>VLOOKUP(R6,$AE$39:$AH$59,4)</f>
        <v>36.000000000000007</v>
      </c>
      <c r="AK6" s="47">
        <v>1</v>
      </c>
      <c r="AL6" s="47">
        <v>1</v>
      </c>
      <c r="AM6" s="47">
        <v>1</v>
      </c>
      <c r="AN6" s="47">
        <v>1</v>
      </c>
      <c r="AO6" s="47">
        <v>1</v>
      </c>
      <c r="AP6" s="47">
        <v>1</v>
      </c>
      <c r="AQ6" s="47">
        <v>0</v>
      </c>
      <c r="AR6" s="47">
        <v>70</v>
      </c>
    </row>
    <row r="7" spans="1:44" x14ac:dyDescent="0.25">
      <c r="A7" s="54" t="s">
        <v>23</v>
      </c>
      <c r="C7" s="45"/>
      <c r="F7" s="55" t="s">
        <v>48</v>
      </c>
      <c r="G7" s="56"/>
      <c r="H7" s="39"/>
      <c r="I7" s="56" t="s">
        <v>261</v>
      </c>
      <c r="J7" s="47">
        <v>2</v>
      </c>
      <c r="K7" s="19">
        <v>-1.1000000000000001</v>
      </c>
      <c r="L7" t="s">
        <v>190</v>
      </c>
      <c r="M7" s="49" t="s">
        <v>64</v>
      </c>
      <c r="N7" s="47">
        <v>9.9</v>
      </c>
      <c r="O7" s="63">
        <v>0</v>
      </c>
      <c r="P7" s="63">
        <v>0</v>
      </c>
      <c r="Q7" s="47">
        <v>39</v>
      </c>
      <c r="R7" s="47">
        <f t="shared" ref="R7:R14" si="0">IF(Q7&lt;&gt;0,Q7-5,NA())</f>
        <v>34</v>
      </c>
      <c r="S7" s="47">
        <v>1.7</v>
      </c>
      <c r="T7" s="47">
        <v>0</v>
      </c>
      <c r="U7" s="75">
        <v>0</v>
      </c>
      <c r="V7" s="75">
        <v>0</v>
      </c>
      <c r="W7" s="47">
        <v>0</v>
      </c>
      <c r="X7" s="47">
        <v>42000</v>
      </c>
      <c r="Y7" s="47">
        <v>0</v>
      </c>
      <c r="Z7" s="47">
        <f t="shared" ref="Z7:Z14" si="1">VLOOKUP(R7,$AE$39:$AF$59,2)</f>
        <v>111.19999999999996</v>
      </c>
      <c r="AA7" s="47">
        <v>1</v>
      </c>
      <c r="AB7" s="47">
        <f t="shared" ref="AB7:AB14" si="2">VLOOKUP(R7,$AE$39:$AG$59,3)</f>
        <v>11520</v>
      </c>
      <c r="AC7" s="63">
        <v>38000</v>
      </c>
      <c r="AD7" s="63">
        <v>9148.936170212768</v>
      </c>
      <c r="AE7" s="63">
        <v>0.3</v>
      </c>
      <c r="AF7" s="63">
        <v>0</v>
      </c>
      <c r="AG7" s="63">
        <v>0</v>
      </c>
      <c r="AH7" s="63">
        <v>0</v>
      </c>
      <c r="AI7" s="63">
        <v>0</v>
      </c>
      <c r="AJ7" s="47">
        <f t="shared" ref="AJ7:AJ14" si="3">VLOOKUP(R7,$AE$39:$AH$59,4)</f>
        <v>48.000000000000007</v>
      </c>
      <c r="AK7" s="47">
        <v>1</v>
      </c>
      <c r="AL7" s="47">
        <v>1</v>
      </c>
      <c r="AM7" s="47">
        <v>1</v>
      </c>
      <c r="AN7" s="47">
        <v>1</v>
      </c>
      <c r="AO7" s="47">
        <v>1</v>
      </c>
      <c r="AP7" s="47">
        <v>1</v>
      </c>
      <c r="AQ7" s="47">
        <v>0</v>
      </c>
      <c r="AR7" s="47">
        <v>64</v>
      </c>
    </row>
    <row r="8" spans="1:44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15778.957475994512</v>
      </c>
      <c r="H8" s="45" t="s">
        <v>53</v>
      </c>
      <c r="I8" s="56" t="s">
        <v>278</v>
      </c>
      <c r="J8" s="47">
        <v>3</v>
      </c>
      <c r="K8" s="19">
        <v>-5.8</v>
      </c>
      <c r="L8" t="s">
        <v>195</v>
      </c>
      <c r="M8" s="49" t="s">
        <v>64</v>
      </c>
      <c r="N8" s="47">
        <v>10</v>
      </c>
      <c r="O8" s="63">
        <v>0</v>
      </c>
      <c r="P8" s="63">
        <v>0</v>
      </c>
      <c r="Q8" s="47">
        <v>28</v>
      </c>
      <c r="R8" s="47">
        <f t="shared" si="0"/>
        <v>23</v>
      </c>
      <c r="S8" s="47">
        <v>1.9</v>
      </c>
      <c r="T8" s="47">
        <v>0</v>
      </c>
      <c r="U8" s="75">
        <v>0</v>
      </c>
      <c r="V8" s="75">
        <v>0</v>
      </c>
      <c r="W8" s="47">
        <v>0</v>
      </c>
      <c r="X8" s="47">
        <v>15200</v>
      </c>
      <c r="Y8" s="47">
        <v>0</v>
      </c>
      <c r="Z8" s="47">
        <f t="shared" si="1"/>
        <v>75.399999999999977</v>
      </c>
      <c r="AA8" s="47">
        <v>1</v>
      </c>
      <c r="AB8" s="47">
        <f t="shared" si="2"/>
        <v>4040</v>
      </c>
      <c r="AC8" s="63">
        <v>66000</v>
      </c>
      <c r="AD8" s="63">
        <v>29999.999999999996</v>
      </c>
      <c r="AE8" s="63">
        <v>0.3</v>
      </c>
      <c r="AF8" s="63">
        <v>0</v>
      </c>
      <c r="AG8" s="63">
        <v>0</v>
      </c>
      <c r="AH8" s="63">
        <v>0</v>
      </c>
      <c r="AI8" s="63">
        <v>0</v>
      </c>
      <c r="AJ8" s="47">
        <f t="shared" si="3"/>
        <v>16.800000000000004</v>
      </c>
      <c r="AK8" s="47">
        <v>1</v>
      </c>
      <c r="AL8" s="47">
        <v>1</v>
      </c>
      <c r="AM8" s="47">
        <v>1</v>
      </c>
      <c r="AN8" s="47">
        <v>1</v>
      </c>
      <c r="AO8" s="47">
        <v>1</v>
      </c>
      <c r="AP8" s="47">
        <v>1</v>
      </c>
      <c r="AQ8" s="47">
        <v>0</v>
      </c>
      <c r="AR8" s="47">
        <v>67</v>
      </c>
    </row>
    <row r="9" spans="1:44" x14ac:dyDescent="0.25">
      <c r="A9" s="33" t="s">
        <v>68</v>
      </c>
      <c r="B9" s="57">
        <v>40</v>
      </c>
      <c r="C9" s="45" t="s">
        <v>28</v>
      </c>
      <c r="D9" s="57">
        <v>28</v>
      </c>
      <c r="F9" s="33" t="s">
        <v>96</v>
      </c>
      <c r="G9" s="76">
        <v>-666224.96570644702</v>
      </c>
      <c r="H9" s="45" t="s">
        <v>54</v>
      </c>
      <c r="I9" s="33" t="s">
        <v>278</v>
      </c>
      <c r="J9" s="47">
        <v>4</v>
      </c>
      <c r="K9" s="19">
        <v>-7</v>
      </c>
      <c r="L9" t="s">
        <v>280</v>
      </c>
      <c r="M9" s="49" t="s">
        <v>64</v>
      </c>
      <c r="N9" s="47">
        <v>10</v>
      </c>
      <c r="O9" s="63">
        <v>0</v>
      </c>
      <c r="P9" s="63">
        <v>0</v>
      </c>
      <c r="Q9" s="47">
        <v>30</v>
      </c>
      <c r="R9" s="47">
        <f t="shared" si="0"/>
        <v>25</v>
      </c>
      <c r="S9" s="47">
        <v>2.5</v>
      </c>
      <c r="T9" s="47">
        <v>0</v>
      </c>
      <c r="U9" s="75">
        <v>0</v>
      </c>
      <c r="V9" s="75">
        <v>0</v>
      </c>
      <c r="W9" s="47">
        <v>0</v>
      </c>
      <c r="X9" s="47">
        <v>75000</v>
      </c>
      <c r="Y9" s="47">
        <v>0</v>
      </c>
      <c r="Z9" s="47">
        <f t="shared" si="1"/>
        <v>80.999999999999972</v>
      </c>
      <c r="AA9" s="47">
        <v>1</v>
      </c>
      <c r="AB9" s="47">
        <f t="shared" si="2"/>
        <v>4800</v>
      </c>
      <c r="AC9" s="63">
        <v>99000</v>
      </c>
      <c r="AD9" s="63">
        <v>10363.636363636364</v>
      </c>
      <c r="AE9" s="63">
        <v>0.3</v>
      </c>
      <c r="AF9" s="63">
        <v>0</v>
      </c>
      <c r="AG9" s="63">
        <v>0</v>
      </c>
      <c r="AH9" s="63">
        <v>0</v>
      </c>
      <c r="AI9" s="63">
        <v>0</v>
      </c>
      <c r="AJ9" s="47">
        <f t="shared" si="3"/>
        <v>20.000000000000007</v>
      </c>
      <c r="AK9" s="47">
        <v>1</v>
      </c>
      <c r="AL9" s="47">
        <v>1</v>
      </c>
      <c r="AM9" s="47">
        <v>1</v>
      </c>
      <c r="AN9" s="47">
        <v>1</v>
      </c>
      <c r="AO9" s="47">
        <v>1</v>
      </c>
      <c r="AP9" s="47">
        <v>1</v>
      </c>
      <c r="AQ9" s="47">
        <v>0</v>
      </c>
      <c r="AR9" s="47">
        <v>90</v>
      </c>
    </row>
    <row r="10" spans="1:44" s="56" customFormat="1" x14ac:dyDescent="0.25">
      <c r="A10" s="56" t="s">
        <v>69</v>
      </c>
      <c r="B10" s="58">
        <v>40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278</v>
      </c>
      <c r="J10" s="47">
        <v>5</v>
      </c>
      <c r="K10" s="19">
        <v>-12.5</v>
      </c>
      <c r="L10" t="s">
        <v>281</v>
      </c>
      <c r="M10" s="49" t="s">
        <v>64</v>
      </c>
      <c r="N10" s="47">
        <v>10</v>
      </c>
      <c r="O10" s="63">
        <v>0</v>
      </c>
      <c r="P10" s="63">
        <v>0</v>
      </c>
      <c r="Q10" s="47">
        <v>28</v>
      </c>
      <c r="R10" s="47">
        <f t="shared" si="0"/>
        <v>23</v>
      </c>
      <c r="S10" s="47">
        <v>1.2</v>
      </c>
      <c r="T10" s="47">
        <v>0</v>
      </c>
      <c r="U10" s="75">
        <v>0</v>
      </c>
      <c r="V10" s="75">
        <v>0</v>
      </c>
      <c r="W10" s="47">
        <v>0</v>
      </c>
      <c r="X10" s="47">
        <v>28300</v>
      </c>
      <c r="Y10" s="47">
        <v>0</v>
      </c>
      <c r="Z10" s="47">
        <f t="shared" si="1"/>
        <v>75.399999999999977</v>
      </c>
      <c r="AA10" s="47">
        <v>1</v>
      </c>
      <c r="AB10" s="47">
        <f t="shared" si="2"/>
        <v>4040</v>
      </c>
      <c r="AC10" s="63">
        <v>111000</v>
      </c>
      <c r="AD10" s="63">
        <v>3733.3333333333335</v>
      </c>
      <c r="AE10" s="63">
        <v>0.3</v>
      </c>
      <c r="AF10" s="63">
        <v>0</v>
      </c>
      <c r="AG10" s="63">
        <v>0</v>
      </c>
      <c r="AH10" s="63">
        <v>0</v>
      </c>
      <c r="AI10" s="63">
        <v>0</v>
      </c>
      <c r="AJ10" s="47">
        <f t="shared" si="3"/>
        <v>16.800000000000004</v>
      </c>
      <c r="AK10" s="47">
        <v>1</v>
      </c>
      <c r="AL10" s="47">
        <v>1</v>
      </c>
      <c r="AM10" s="47">
        <v>1</v>
      </c>
      <c r="AN10" s="47">
        <v>1</v>
      </c>
      <c r="AO10" s="47">
        <v>1</v>
      </c>
      <c r="AP10" s="47">
        <v>1</v>
      </c>
      <c r="AQ10" s="47">
        <v>0</v>
      </c>
      <c r="AR10" s="47">
        <v>69</v>
      </c>
    </row>
    <row r="11" spans="1:44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216</v>
      </c>
      <c r="J11" s="47">
        <v>6</v>
      </c>
      <c r="K11" s="19">
        <v>-20</v>
      </c>
      <c r="L11" s="49" t="s">
        <v>275</v>
      </c>
      <c r="M11" s="49" t="s">
        <v>65</v>
      </c>
      <c r="N11" s="47">
        <v>9.3000000000000007</v>
      </c>
      <c r="O11" s="63">
        <v>402</v>
      </c>
      <c r="P11" s="63">
        <v>-60.25</v>
      </c>
      <c r="Q11" s="47">
        <v>0</v>
      </c>
      <c r="R11" s="47" t="e">
        <f t="shared" si="0"/>
        <v>#N/A</v>
      </c>
      <c r="S11" s="47">
        <v>3</v>
      </c>
      <c r="T11" s="47">
        <v>0</v>
      </c>
      <c r="U11" s="75">
        <v>1.7999999999999999E-2</v>
      </c>
      <c r="V11" s="75">
        <v>0</v>
      </c>
      <c r="W11" s="47">
        <v>0.25</v>
      </c>
      <c r="X11" s="47">
        <v>25300</v>
      </c>
      <c r="Y11" s="47">
        <v>0</v>
      </c>
      <c r="Z11" s="47" t="e">
        <f t="shared" si="1"/>
        <v>#N/A</v>
      </c>
      <c r="AA11" s="47">
        <v>1</v>
      </c>
      <c r="AB11" s="47" t="e">
        <f t="shared" si="2"/>
        <v>#N/A</v>
      </c>
      <c r="AC11" s="63">
        <v>519000</v>
      </c>
      <c r="AD11" s="63">
        <v>-74750</v>
      </c>
      <c r="AE11" s="63">
        <v>0.3</v>
      </c>
      <c r="AF11" s="63">
        <v>0</v>
      </c>
      <c r="AG11" s="63">
        <v>0</v>
      </c>
      <c r="AH11" s="63">
        <v>0</v>
      </c>
      <c r="AI11" s="63">
        <v>0</v>
      </c>
      <c r="AJ11" s="47" t="e">
        <f>VLOOKUP(R11,$AE$39:$AH$59,4)</f>
        <v>#N/A</v>
      </c>
      <c r="AK11" s="47">
        <v>1</v>
      </c>
      <c r="AL11" s="47">
        <v>1</v>
      </c>
      <c r="AM11" s="47">
        <v>1</v>
      </c>
      <c r="AN11" s="47">
        <v>1</v>
      </c>
      <c r="AO11" s="47">
        <v>1</v>
      </c>
      <c r="AP11" s="47">
        <v>1</v>
      </c>
      <c r="AQ11" s="47">
        <v>0</v>
      </c>
      <c r="AR11" s="47">
        <v>0</v>
      </c>
    </row>
    <row r="12" spans="1:44" x14ac:dyDescent="0.25">
      <c r="A12" s="33" t="s">
        <v>74</v>
      </c>
      <c r="B12" s="57">
        <v>9.6999999999999993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216</v>
      </c>
      <c r="J12" s="47">
        <v>7</v>
      </c>
      <c r="K12" s="19">
        <v>-24</v>
      </c>
      <c r="L12" s="49" t="s">
        <v>275</v>
      </c>
      <c r="M12" s="49" t="s">
        <v>65</v>
      </c>
      <c r="N12" s="47">
        <v>9.3000000000000007</v>
      </c>
      <c r="O12" s="63">
        <v>476</v>
      </c>
      <c r="P12" s="63">
        <v>36.488549618320604</v>
      </c>
      <c r="Q12" s="47">
        <v>0</v>
      </c>
      <c r="R12" s="47" t="e">
        <f t="shared" si="0"/>
        <v>#N/A</v>
      </c>
      <c r="S12" s="47">
        <v>3</v>
      </c>
      <c r="T12" s="47">
        <v>0</v>
      </c>
      <c r="U12" s="75">
        <v>1.7999999999999999E-2</v>
      </c>
      <c r="V12" s="75">
        <v>0</v>
      </c>
      <c r="W12" s="47">
        <v>0.25</v>
      </c>
      <c r="X12" s="47">
        <v>56600</v>
      </c>
      <c r="Y12" s="47">
        <v>0</v>
      </c>
      <c r="Z12" s="47" t="e">
        <f t="shared" si="1"/>
        <v>#N/A</v>
      </c>
      <c r="AA12" s="47">
        <v>1</v>
      </c>
      <c r="AB12" s="47" t="e">
        <f t="shared" si="2"/>
        <v>#N/A</v>
      </c>
      <c r="AC12" s="63">
        <v>637000</v>
      </c>
      <c r="AD12" s="63">
        <v>56641.221374045796</v>
      </c>
      <c r="AE12" s="63">
        <v>0.3</v>
      </c>
      <c r="AF12" s="63">
        <v>0</v>
      </c>
      <c r="AG12" s="63">
        <v>0</v>
      </c>
      <c r="AH12" s="63">
        <v>0</v>
      </c>
      <c r="AI12" s="63">
        <v>0</v>
      </c>
      <c r="AJ12" s="47" t="e">
        <f t="shared" si="3"/>
        <v>#N/A</v>
      </c>
      <c r="AK12" s="47">
        <v>1</v>
      </c>
      <c r="AL12" s="47">
        <v>1</v>
      </c>
      <c r="AM12" s="47">
        <v>1</v>
      </c>
      <c r="AN12" s="47">
        <v>1</v>
      </c>
      <c r="AO12" s="47">
        <v>1</v>
      </c>
      <c r="AP12" s="47">
        <v>1</v>
      </c>
      <c r="AQ12" s="47">
        <v>0</v>
      </c>
      <c r="AR12" s="47">
        <v>0</v>
      </c>
    </row>
    <row r="13" spans="1:44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273</v>
      </c>
      <c r="J13" s="47">
        <v>8</v>
      </c>
      <c r="K13" s="19">
        <v>-37.1</v>
      </c>
      <c r="L13" s="49" t="s">
        <v>275</v>
      </c>
      <c r="M13" s="49" t="s">
        <v>65</v>
      </c>
      <c r="N13" s="47">
        <v>8.9</v>
      </c>
      <c r="O13" s="63">
        <v>800</v>
      </c>
      <c r="P13" s="63">
        <v>-241.3793103448277</v>
      </c>
      <c r="Q13" s="47">
        <v>0</v>
      </c>
      <c r="R13" s="47" t="e">
        <f t="shared" si="0"/>
        <v>#N/A</v>
      </c>
      <c r="S13" s="47">
        <v>3</v>
      </c>
      <c r="T13" s="47">
        <v>0</v>
      </c>
      <c r="U13" s="75">
        <v>1.7999999999999999E-2</v>
      </c>
      <c r="V13" s="75">
        <v>0</v>
      </c>
      <c r="W13" s="47">
        <v>0.25</v>
      </c>
      <c r="X13" s="47">
        <v>25000</v>
      </c>
      <c r="Y13" s="47">
        <v>0</v>
      </c>
      <c r="Z13" s="47" t="e">
        <f t="shared" si="1"/>
        <v>#N/A</v>
      </c>
      <c r="AA13" s="47">
        <v>1</v>
      </c>
      <c r="AB13" s="47" t="e">
        <f t="shared" si="2"/>
        <v>#N/A</v>
      </c>
      <c r="AC13" s="63">
        <v>1197000</v>
      </c>
      <c r="AD13" s="63">
        <v>-371724.13793103467</v>
      </c>
      <c r="AE13" s="63">
        <v>0.3</v>
      </c>
      <c r="AF13" s="63">
        <v>0</v>
      </c>
      <c r="AG13" s="63">
        <v>0</v>
      </c>
      <c r="AH13" s="63">
        <v>0</v>
      </c>
      <c r="AI13" s="63">
        <v>0</v>
      </c>
      <c r="AJ13" s="47" t="e">
        <f t="shared" si="3"/>
        <v>#N/A</v>
      </c>
      <c r="AK13" s="47">
        <v>1</v>
      </c>
      <c r="AL13" s="47">
        <v>1</v>
      </c>
      <c r="AM13" s="47">
        <v>1</v>
      </c>
      <c r="AN13" s="47">
        <v>1</v>
      </c>
      <c r="AO13" s="47">
        <v>1</v>
      </c>
      <c r="AP13" s="47">
        <v>1</v>
      </c>
      <c r="AQ13" s="47">
        <v>0</v>
      </c>
      <c r="AR13" s="47">
        <v>0</v>
      </c>
    </row>
    <row r="14" spans="1:44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273</v>
      </c>
      <c r="J14" s="47">
        <v>9</v>
      </c>
      <c r="K14" s="19">
        <v>-40</v>
      </c>
      <c r="L14" s="49" t="s">
        <v>275</v>
      </c>
      <c r="M14" s="49" t="s">
        <v>65</v>
      </c>
      <c r="N14" s="47">
        <v>8.9</v>
      </c>
      <c r="O14" s="63">
        <v>248</v>
      </c>
      <c r="P14" s="63">
        <v>3.0750000000000002</v>
      </c>
      <c r="Q14" s="47">
        <v>0</v>
      </c>
      <c r="R14" s="47" t="e">
        <f t="shared" si="0"/>
        <v>#N/A</v>
      </c>
      <c r="S14" s="47">
        <v>3</v>
      </c>
      <c r="T14" s="47">
        <v>0</v>
      </c>
      <c r="U14" s="75">
        <v>1.7999999999999999E-2</v>
      </c>
      <c r="V14" s="75">
        <v>0</v>
      </c>
      <c r="W14" s="47">
        <v>0.25</v>
      </c>
      <c r="X14" s="47">
        <v>29900</v>
      </c>
      <c r="Y14" s="47">
        <v>0</v>
      </c>
      <c r="Z14" s="47" t="e">
        <f t="shared" si="1"/>
        <v>#N/A</v>
      </c>
      <c r="AA14" s="47">
        <v>1</v>
      </c>
      <c r="AB14" s="47" t="e">
        <f t="shared" si="2"/>
        <v>#N/A</v>
      </c>
      <c r="AC14" s="63">
        <v>367000</v>
      </c>
      <c r="AD14" s="63">
        <v>4675</v>
      </c>
      <c r="AE14" s="63">
        <v>0.3</v>
      </c>
      <c r="AF14" s="63">
        <v>0</v>
      </c>
      <c r="AG14" s="63">
        <v>0</v>
      </c>
      <c r="AH14" s="63">
        <v>0</v>
      </c>
      <c r="AI14" s="63">
        <v>0</v>
      </c>
      <c r="AJ14" s="47" t="e">
        <f t="shared" si="3"/>
        <v>#N/A</v>
      </c>
      <c r="AK14" s="47">
        <v>1</v>
      </c>
      <c r="AL14" s="47">
        <v>1</v>
      </c>
      <c r="AM14" s="47">
        <v>1</v>
      </c>
      <c r="AN14" s="47">
        <v>1</v>
      </c>
      <c r="AO14" s="47">
        <v>1</v>
      </c>
      <c r="AP14" s="47">
        <v>1</v>
      </c>
      <c r="AQ14" s="47">
        <v>0</v>
      </c>
      <c r="AR14" s="47">
        <v>0</v>
      </c>
    </row>
    <row r="15" spans="1:44" x14ac:dyDescent="0.25">
      <c r="A15" s="33" t="s">
        <v>44</v>
      </c>
      <c r="B15" s="61">
        <v>207000000</v>
      </c>
      <c r="C15" s="45" t="s">
        <v>47</v>
      </c>
      <c r="J15" s="47"/>
      <c r="K15" s="19"/>
      <c r="L15"/>
      <c r="M15" s="49"/>
      <c r="N15" s="47"/>
      <c r="O15" s="63"/>
      <c r="P15" s="63"/>
      <c r="Q15" s="47"/>
      <c r="R15" s="47"/>
      <c r="S15" s="47"/>
      <c r="T15" s="47"/>
      <c r="U15" s="75"/>
      <c r="V15" s="75"/>
      <c r="W15" s="47"/>
      <c r="X15" s="47"/>
      <c r="Y15" s="47"/>
      <c r="Z15" s="47"/>
      <c r="AA15" s="47"/>
      <c r="AB15" s="47"/>
      <c r="AC15" s="63"/>
      <c r="AD15" s="63"/>
      <c r="AE15" s="63"/>
      <c r="AF15" s="63"/>
      <c r="AG15" s="63"/>
      <c r="AH15" s="63"/>
      <c r="AI15" s="63"/>
      <c r="AJ15" s="47"/>
      <c r="AK15" s="47"/>
      <c r="AL15" s="47"/>
      <c r="AM15" s="47"/>
      <c r="AN15" s="47"/>
      <c r="AO15" s="47"/>
      <c r="AP15" s="47"/>
      <c r="AQ15" s="47"/>
      <c r="AR15" s="47"/>
    </row>
    <row r="16" spans="1:44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19"/>
      <c r="L16"/>
      <c r="M16" s="49"/>
      <c r="N16" s="47"/>
      <c r="O16" s="63"/>
      <c r="P16" s="63"/>
      <c r="Q16" s="47"/>
      <c r="R16" s="47"/>
      <c r="S16" s="47"/>
      <c r="T16" s="47"/>
      <c r="U16" s="75"/>
      <c r="V16" s="75"/>
      <c r="W16" s="47"/>
      <c r="X16" s="47"/>
      <c r="Y16" s="47"/>
      <c r="Z16" s="47"/>
      <c r="AA16" s="47"/>
      <c r="AB16" s="47"/>
      <c r="AC16" s="63"/>
      <c r="AD16" s="63"/>
      <c r="AE16" s="63"/>
      <c r="AF16" s="63"/>
      <c r="AG16" s="63"/>
      <c r="AH16" s="63"/>
      <c r="AI16" s="63"/>
      <c r="AJ16" s="47"/>
      <c r="AK16" s="47"/>
      <c r="AL16" s="47"/>
      <c r="AM16" s="47"/>
      <c r="AN16" s="47"/>
      <c r="AO16" s="47"/>
      <c r="AP16" s="47"/>
      <c r="AQ16" s="47"/>
      <c r="AR16" s="47"/>
    </row>
    <row r="17" spans="1:44" s="56" customFormat="1" x14ac:dyDescent="0.25">
      <c r="A17" s="33" t="s">
        <v>98</v>
      </c>
      <c r="B17" s="57">
        <v>0.53</v>
      </c>
      <c r="C17" s="45"/>
      <c r="D17" s="102"/>
      <c r="E17" s="102"/>
      <c r="J17" s="47"/>
      <c r="K17" s="19"/>
      <c r="L17"/>
      <c r="M17" s="49"/>
      <c r="N17" s="47"/>
      <c r="O17" s="63"/>
      <c r="P17" s="63"/>
      <c r="Q17" s="47"/>
      <c r="R17" s="47"/>
      <c r="S17" s="47"/>
      <c r="T17" s="47"/>
      <c r="U17" s="75"/>
      <c r="V17" s="75"/>
      <c r="W17" s="47"/>
      <c r="X17" s="47"/>
      <c r="Y17" s="47"/>
      <c r="Z17" s="47"/>
      <c r="AA17" s="47"/>
      <c r="AB17" s="47"/>
      <c r="AC17" s="63"/>
      <c r="AD17" s="63"/>
      <c r="AE17" s="63"/>
      <c r="AF17" s="63"/>
      <c r="AG17" s="63"/>
      <c r="AH17" s="63"/>
      <c r="AI17" s="63"/>
      <c r="AJ17" s="47"/>
      <c r="AK17" s="47"/>
      <c r="AL17" s="47"/>
      <c r="AM17" s="47"/>
      <c r="AN17" s="47"/>
      <c r="AO17" s="47"/>
      <c r="AP17" s="47"/>
      <c r="AQ17" s="47"/>
      <c r="AR17" s="47"/>
    </row>
    <row r="18" spans="1:44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K18" s="19"/>
      <c r="L18"/>
      <c r="M18" s="49"/>
      <c r="N18" s="47"/>
      <c r="O18" s="63"/>
      <c r="P18" s="47"/>
      <c r="Q18" s="47"/>
      <c r="R18" s="47"/>
      <c r="S18" s="47"/>
      <c r="T18" s="47"/>
      <c r="U18" s="47"/>
      <c r="V18" s="75"/>
      <c r="W18" s="47"/>
      <c r="X18" s="47"/>
      <c r="Y18" s="47"/>
      <c r="Z18" s="47"/>
      <c r="AA18" s="47"/>
      <c r="AB18" s="47"/>
      <c r="AC18" s="47"/>
      <c r="AD18" s="47"/>
      <c r="AE18" s="63"/>
      <c r="AF18" s="63"/>
      <c r="AG18" s="63"/>
      <c r="AH18" s="63"/>
      <c r="AI18" s="63"/>
      <c r="AJ18" s="47"/>
      <c r="AK18" s="47"/>
      <c r="AL18" s="47"/>
      <c r="AM18" s="47"/>
      <c r="AN18" s="47"/>
      <c r="AO18" s="47"/>
      <c r="AP18" s="47"/>
      <c r="AQ18" s="47"/>
      <c r="AR18" s="47"/>
    </row>
    <row r="19" spans="1:44" x14ac:dyDescent="0.25">
      <c r="A19" s="102" t="s">
        <v>38</v>
      </c>
      <c r="B19" s="102" t="s">
        <v>30</v>
      </c>
      <c r="C19" s="102" t="s">
        <v>59</v>
      </c>
      <c r="D19" s="43"/>
      <c r="E19" s="35"/>
      <c r="L19" s="49"/>
      <c r="M19" s="49" t="s">
        <v>94</v>
      </c>
      <c r="N19" s="47"/>
      <c r="O19" s="47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  <c r="AO19" s="47"/>
      <c r="AP19" s="47"/>
    </row>
    <row r="20" spans="1:44" x14ac:dyDescent="0.25">
      <c r="A20" s="66">
        <v>1</v>
      </c>
      <c r="B20" s="66">
        <v>0</v>
      </c>
      <c r="C20" s="67">
        <v>0.09</v>
      </c>
      <c r="D20" s="43"/>
      <c r="L20" s="49"/>
      <c r="M20" s="49" t="s">
        <v>94</v>
      </c>
      <c r="N20" s="47"/>
      <c r="O20" s="47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  <c r="AO20" s="47"/>
      <c r="AP20" s="47"/>
    </row>
    <row r="21" spans="1:44" x14ac:dyDescent="0.25">
      <c r="A21" s="66"/>
      <c r="B21" s="66"/>
      <c r="C21" s="67"/>
      <c r="D21" s="43"/>
      <c r="L21" s="49"/>
      <c r="M21" s="49" t="s">
        <v>94</v>
      </c>
      <c r="N21" s="47"/>
      <c r="O21" s="47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  <c r="AO21" s="47"/>
      <c r="AP21" s="47"/>
    </row>
    <row r="22" spans="1:44" x14ac:dyDescent="0.25">
      <c r="A22" s="66"/>
      <c r="B22" s="66"/>
      <c r="C22" s="67"/>
      <c r="D22" s="35"/>
      <c r="L22" s="49"/>
      <c r="M22" s="49" t="s">
        <v>94</v>
      </c>
      <c r="N22" s="47"/>
      <c r="O22" s="47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  <c r="AO22" s="47"/>
      <c r="AP22" s="47"/>
    </row>
    <row r="23" spans="1:44" x14ac:dyDescent="0.25">
      <c r="A23" s="66"/>
      <c r="B23" s="66"/>
      <c r="C23" s="67"/>
      <c r="D23" s="35"/>
      <c r="L23" s="49"/>
      <c r="M23" s="49" t="s">
        <v>94</v>
      </c>
      <c r="N23" s="47"/>
      <c r="O23" s="47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  <c r="AO23" s="47"/>
      <c r="AP23" s="47"/>
    </row>
    <row r="24" spans="1:44" x14ac:dyDescent="0.25">
      <c r="A24" s="66"/>
      <c r="B24" s="66"/>
      <c r="C24" s="67"/>
      <c r="D24" s="35"/>
      <c r="L24" s="49"/>
      <c r="M24" s="49" t="s">
        <v>94</v>
      </c>
      <c r="N24" s="47"/>
      <c r="O24" s="47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  <c r="AO24" s="47"/>
      <c r="AP24" s="47"/>
    </row>
    <row r="25" spans="1:44" x14ac:dyDescent="0.25">
      <c r="A25" s="66"/>
      <c r="B25" s="66"/>
      <c r="C25" s="67"/>
      <c r="D25" s="35"/>
      <c r="L25" s="49"/>
      <c r="M25" s="49" t="s">
        <v>94</v>
      </c>
      <c r="N25" s="47"/>
      <c r="O25" s="47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  <c r="AO25" s="47"/>
      <c r="AP25" s="47"/>
    </row>
    <row r="26" spans="1:44" x14ac:dyDescent="0.25">
      <c r="A26" s="66"/>
      <c r="B26" s="66"/>
      <c r="C26" s="67"/>
      <c r="D26" s="35"/>
      <c r="L26" s="49"/>
      <c r="M26" s="49" t="s">
        <v>94</v>
      </c>
      <c r="N26" s="47"/>
      <c r="O26" s="47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  <c r="AO26" s="47"/>
      <c r="AP26" s="47"/>
    </row>
    <row r="27" spans="1:44" x14ac:dyDescent="0.25">
      <c r="A27" s="66"/>
      <c r="B27" s="66"/>
      <c r="C27" s="67"/>
      <c r="D27" s="35"/>
      <c r="L27" s="49"/>
      <c r="M27" s="49" t="s">
        <v>94</v>
      </c>
      <c r="N27" s="47"/>
      <c r="O27" s="47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  <c r="AO27" s="47"/>
      <c r="AP27" s="47"/>
    </row>
    <row r="28" spans="1:44" x14ac:dyDescent="0.25">
      <c r="A28" s="66"/>
      <c r="B28" s="66"/>
      <c r="C28" s="67"/>
      <c r="D28" s="35"/>
      <c r="L28" s="49"/>
      <c r="M28" s="49" t="s">
        <v>94</v>
      </c>
      <c r="N28" s="47"/>
      <c r="O28" s="47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  <c r="AO28" s="47"/>
      <c r="AP28" s="47"/>
    </row>
    <row r="29" spans="1:44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4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4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4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2" x14ac:dyDescent="0.25">
      <c r="L42" s="49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2" x14ac:dyDescent="0.25">
      <c r="L43" s="49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2" x14ac:dyDescent="0.25">
      <c r="L44" s="49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2" x14ac:dyDescent="0.25">
      <c r="L47" s="49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2" x14ac:dyDescent="0.25">
      <c r="L48" s="49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9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9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9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9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9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9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9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W10:Y10 N6:N14 S10:T12 Q6:R6 W12:Y12 W11 Y11 Q7:Q14 S13 T17:T18 W13:X13 Y17:Y18 AJ6:AJ18 R7:R18 Z6:Z18 AB6:AB18 AM6:AQ18 AM19:AP36">
    <cfRule type="expression" dxfId="1972" priority="134">
      <formula>$L6="API sand"</formula>
    </cfRule>
  </conditionalFormatting>
  <conditionalFormatting sqref="R19:S20 R29:S36 S21:S28 AD21:AD28 AB19:AB35 N6:N14 S18 AK6:AL18">
    <cfRule type="expression" dxfId="1971" priority="133">
      <formula>$M6="API sand"</formula>
    </cfRule>
  </conditionalFormatting>
  <conditionalFormatting sqref="R19:T20 R29:T36 S21:T28 AD21:AD28 AB19:AB35 N6:N14 S18 AK6:AL18">
    <cfRule type="expression" dxfId="1970" priority="132">
      <formula>$M6="API clay"</formula>
    </cfRule>
  </conditionalFormatting>
  <conditionalFormatting sqref="U19:W36 AC6:AI6 U13:U14 U18 W18 V13:V18 AA6:AA18 AC7:AD13 AE7:AI18 U6:V12 N6:P14 AM6:AP36">
    <cfRule type="expression" dxfId="1969" priority="129">
      <formula>$L6="Stiff clay w/o free water"</formula>
    </cfRule>
    <cfRule type="expression" dxfId="1968" priority="131">
      <formula>$L6="API clay"</formula>
    </cfRule>
  </conditionalFormatting>
  <conditionalFormatting sqref="U19:Y36 AC6:AI6 U13:U14 U18 W18:X18 V13:V18 AA6:AA18 AC7:AD13 AE7:AI18 U6:V12 N6:P14 AM6:AP36">
    <cfRule type="expression" dxfId="1967" priority="130">
      <formula>$L6="Kirsch soft clay"</formula>
    </cfRule>
  </conditionalFormatting>
  <conditionalFormatting sqref="U19:Y36 AC6:AI6 U13:U14 U18 W18:X18 V13:V18 AA6:AA18 AC7:AD13 AE7:AI18 U6:V12 N6:P14 AM6:AP36">
    <cfRule type="expression" dxfId="1966" priority="128">
      <formula>$L6="Kirsch stiff clay"</formula>
    </cfRule>
  </conditionalFormatting>
  <conditionalFormatting sqref="W10:Y10 N6:N14 S10:T12 Q6:R6 W12:Y12 W11 Y11 Q7:Q14 S13 T17:T18 W13:X13 Y17:Y18 AJ6:AJ18 R7:R18 Z6:Z18 AB6:AB18 AM6:AQ18 AM19:AP36">
    <cfRule type="expression" dxfId="1965" priority="127">
      <formula>$L6="Kirsch sand"</formula>
    </cfRule>
  </conditionalFormatting>
  <conditionalFormatting sqref="AC18:AD19 AI19 N6:N14 AM6:AP36">
    <cfRule type="expression" dxfId="1964" priority="126">
      <formula>$L6="Modified Weak rock"</formula>
    </cfRule>
  </conditionalFormatting>
  <conditionalFormatting sqref="U19:V36 AC6:AI6 U13:U14 U18 V13:V18 AA6:AA18 AC7:AD13 AE7:AI18 U6:V12 N6:P14 AM6:AP36">
    <cfRule type="expression" dxfId="1963" priority="125">
      <formula>$L6="Reese stiff clay"</formula>
    </cfRule>
  </conditionalFormatting>
  <conditionalFormatting sqref="N18:N36 Q18:Q36">
    <cfRule type="expression" dxfId="1962" priority="124">
      <formula>$L18="API sand"</formula>
    </cfRule>
  </conditionalFormatting>
  <conditionalFormatting sqref="N18:N36 AB36 AJ19:AL36 Z19:Z36">
    <cfRule type="expression" dxfId="1961" priority="123">
      <formula>$M18="API sand"</formula>
    </cfRule>
  </conditionalFormatting>
  <conditionalFormatting sqref="Z36:AB36 AK19:AL36 N18:N36 Z19:AA35">
    <cfRule type="expression" dxfId="1960" priority="122">
      <formula>$M18="API clay"</formula>
    </cfRule>
  </conditionalFormatting>
  <conditionalFormatting sqref="N18:P18 N29:P36 N19:N28 P19:P28">
    <cfRule type="expression" dxfId="1959" priority="119">
      <formula>$L18="Stiff clay w/o free water"</formula>
    </cfRule>
    <cfRule type="expression" dxfId="1958" priority="121">
      <formula>$L18="API clay"</formula>
    </cfRule>
  </conditionalFormatting>
  <conditionalFormatting sqref="N18:P18 N29:P36 N19:N28 P19:P28">
    <cfRule type="expression" dxfId="1957" priority="120">
      <formula>$L18="Kirsch soft clay"</formula>
    </cfRule>
  </conditionalFormatting>
  <conditionalFormatting sqref="N18:P18 N29:P36 N19:N28 P19:P28">
    <cfRule type="expression" dxfId="1956" priority="118">
      <formula>$L18="Kirsch stiff clay"</formula>
    </cfRule>
  </conditionalFormatting>
  <conditionalFormatting sqref="N18:N36 Q18:Q36 X19:Y36 X18">
    <cfRule type="expression" dxfId="1955" priority="117">
      <formula>$L18="Kirsch sand"</formula>
    </cfRule>
  </conditionalFormatting>
  <conditionalFormatting sqref="N18:N36 AC20:AD36 AI20:AI36">
    <cfRule type="expression" dxfId="1954" priority="116">
      <formula>$L18="Modified Weak rock"</formula>
    </cfRule>
  </conditionalFormatting>
  <conditionalFormatting sqref="N18:P18 N29:P36 N19:N28 P19:P28">
    <cfRule type="expression" dxfId="1953" priority="115">
      <formula>$L18="Reese stiff clay"</formula>
    </cfRule>
  </conditionalFormatting>
  <conditionalFormatting sqref="AC6:AI6 U13:U14 V13:V18 AA6:AA18 AC7:AD13 AE7:AI18 U6:V12 N6:P14 AM6:AP18">
    <cfRule type="expression" dxfId="1952" priority="114">
      <formula>$L6="PISA clay"</formula>
    </cfRule>
  </conditionalFormatting>
  <conditionalFormatting sqref="N6:N14 AM6:AP18">
    <cfRule type="expression" dxfId="1951" priority="113">
      <formula>$L6="PISA sand"</formula>
    </cfRule>
  </conditionalFormatting>
  <conditionalFormatting sqref="O19:O21">
    <cfRule type="expression" dxfId="1950" priority="112">
      <formula>$L19="API sand"</formula>
    </cfRule>
  </conditionalFormatting>
  <conditionalFormatting sqref="O19:O21">
    <cfRule type="expression" dxfId="1949" priority="111">
      <formula>$L19="Kirsch sand"</formula>
    </cfRule>
  </conditionalFormatting>
  <conditionalFormatting sqref="O22:O28">
    <cfRule type="expression" dxfId="1948" priority="110">
      <formula>$L22="API sand"</formula>
    </cfRule>
  </conditionalFormatting>
  <conditionalFormatting sqref="O22:O28">
    <cfRule type="expression" dxfId="1947" priority="109">
      <formula>$L22="Kirsch sand"</formula>
    </cfRule>
  </conditionalFormatting>
  <conditionalFormatting sqref="S6:T9 W6:Y9 T13:T16 Y13:Y16">
    <cfRule type="expression" dxfId="1946" priority="108">
      <formula>$L6="API sand"</formula>
    </cfRule>
  </conditionalFormatting>
  <conditionalFormatting sqref="S6:T9 W6:Y9 T13:T16 Y13:Y16">
    <cfRule type="expression" dxfId="1945" priority="107">
      <formula>$L6="Kirsch sand"</formula>
    </cfRule>
  </conditionalFormatting>
  <conditionalFormatting sqref="AE37:AH37">
    <cfRule type="expression" dxfId="1944" priority="135">
      <formula>$L19="Modified Weak rock"</formula>
    </cfRule>
  </conditionalFormatting>
  <conditionalFormatting sqref="S14 W14:X14">
    <cfRule type="expression" dxfId="1943" priority="106">
      <formula>$L14="API sand"</formula>
    </cfRule>
  </conditionalFormatting>
  <conditionalFormatting sqref="S14 W14:X14">
    <cfRule type="expression" dxfId="1942" priority="105">
      <formula>$L14="Kirsch sand"</formula>
    </cfRule>
  </conditionalFormatting>
  <conditionalFormatting sqref="AD14">
    <cfRule type="expression" dxfId="1941" priority="102">
      <formula>$L14="Stiff clay w/o free water"</formula>
    </cfRule>
    <cfRule type="expression" dxfId="1940" priority="104">
      <formula>$L14="API clay"</formula>
    </cfRule>
  </conditionalFormatting>
  <conditionalFormatting sqref="AD14">
    <cfRule type="expression" dxfId="1939" priority="103">
      <formula>$L14="Kirsch soft clay"</formula>
    </cfRule>
  </conditionalFormatting>
  <conditionalFormatting sqref="AD14">
    <cfRule type="expression" dxfId="1938" priority="101">
      <formula>$L14="Kirsch stiff clay"</formula>
    </cfRule>
  </conditionalFormatting>
  <conditionalFormatting sqref="AD14">
    <cfRule type="expression" dxfId="1937" priority="100">
      <formula>$L14="Reese stiff clay"</formula>
    </cfRule>
  </conditionalFormatting>
  <conditionalFormatting sqref="AD14">
    <cfRule type="expression" dxfId="1936" priority="99">
      <formula>$L14="PISA clay"</formula>
    </cfRule>
  </conditionalFormatting>
  <conditionalFormatting sqref="N15 Q15 S15 W15">
    <cfRule type="expression" dxfId="1935" priority="98">
      <formula>$L15="API sand"</formula>
    </cfRule>
  </conditionalFormatting>
  <conditionalFormatting sqref="N15">
    <cfRule type="expression" dxfId="1934" priority="97">
      <formula>$M15="API sand"</formula>
    </cfRule>
  </conditionalFormatting>
  <conditionalFormatting sqref="N15">
    <cfRule type="expression" dxfId="1933" priority="96">
      <formula>$M15="API clay"</formula>
    </cfRule>
  </conditionalFormatting>
  <conditionalFormatting sqref="N15:P15">
    <cfRule type="expression" dxfId="1932" priority="93">
      <formula>$L15="Stiff clay w/o free water"</formula>
    </cfRule>
    <cfRule type="expression" dxfId="1931" priority="95">
      <formula>$L15="API clay"</formula>
    </cfRule>
  </conditionalFormatting>
  <conditionalFormatting sqref="N15:P15">
    <cfRule type="expression" dxfId="1930" priority="94">
      <formula>$L15="Kirsch soft clay"</formula>
    </cfRule>
  </conditionalFormatting>
  <conditionalFormatting sqref="N15:P15">
    <cfRule type="expression" dxfId="1929" priority="92">
      <formula>$L15="Kirsch stiff clay"</formula>
    </cfRule>
  </conditionalFormatting>
  <conditionalFormatting sqref="N15 Q15 S15 W15">
    <cfRule type="expression" dxfId="1928" priority="91">
      <formula>$L15="Kirsch sand"</formula>
    </cfRule>
  </conditionalFormatting>
  <conditionalFormatting sqref="N15">
    <cfRule type="expression" dxfId="1927" priority="90">
      <formula>$L15="Modified Weak rock"</formula>
    </cfRule>
  </conditionalFormatting>
  <conditionalFormatting sqref="N15:P15">
    <cfRule type="expression" dxfId="1926" priority="89">
      <formula>$L15="Reese stiff clay"</formula>
    </cfRule>
  </conditionalFormatting>
  <conditionalFormatting sqref="N15:P15">
    <cfRule type="expression" dxfId="1925" priority="88">
      <formula>$L15="PISA clay"</formula>
    </cfRule>
  </conditionalFormatting>
  <conditionalFormatting sqref="N15">
    <cfRule type="expression" dxfId="1924" priority="87">
      <formula>$L15="PISA sand"</formula>
    </cfRule>
  </conditionalFormatting>
  <conditionalFormatting sqref="AD15">
    <cfRule type="expression" dxfId="1923" priority="84">
      <formula>$L15="Stiff clay w/o free water"</formula>
    </cfRule>
    <cfRule type="expression" dxfId="1922" priority="86">
      <formula>$L15="API clay"</formula>
    </cfRule>
  </conditionalFormatting>
  <conditionalFormatting sqref="AD15">
    <cfRule type="expression" dxfId="1921" priority="85">
      <formula>$L15="Kirsch soft clay"</formula>
    </cfRule>
  </conditionalFormatting>
  <conditionalFormatting sqref="AD15">
    <cfRule type="expression" dxfId="1920" priority="83">
      <formula>$L15="Kirsch stiff clay"</formula>
    </cfRule>
  </conditionalFormatting>
  <conditionalFormatting sqref="AD15">
    <cfRule type="expression" dxfId="1919" priority="82">
      <formula>$L15="Reese stiff clay"</formula>
    </cfRule>
  </conditionalFormatting>
  <conditionalFormatting sqref="AD15">
    <cfRule type="expression" dxfId="1918" priority="81">
      <formula>$L15="PISA clay"</formula>
    </cfRule>
  </conditionalFormatting>
  <conditionalFormatting sqref="AC15">
    <cfRule type="expression" dxfId="1917" priority="78">
      <formula>$L15="Stiff clay w/o free water"</formula>
    </cfRule>
    <cfRule type="expression" dxfId="1916" priority="80">
      <formula>$L15="API clay"</formula>
    </cfRule>
  </conditionalFormatting>
  <conditionalFormatting sqref="AC15">
    <cfRule type="expression" dxfId="1915" priority="79">
      <formula>$L15="Kirsch soft clay"</formula>
    </cfRule>
  </conditionalFormatting>
  <conditionalFormatting sqref="AC15">
    <cfRule type="expression" dxfId="1914" priority="77">
      <formula>$L15="Kirsch stiff clay"</formula>
    </cfRule>
  </conditionalFormatting>
  <conditionalFormatting sqref="AC15">
    <cfRule type="expression" dxfId="1913" priority="76">
      <formula>$L15="Reese stiff clay"</formula>
    </cfRule>
  </conditionalFormatting>
  <conditionalFormatting sqref="AC15">
    <cfRule type="expression" dxfId="1912" priority="75">
      <formula>$L15="PISA clay"</formula>
    </cfRule>
  </conditionalFormatting>
  <conditionalFormatting sqref="X15">
    <cfRule type="expression" dxfId="1911" priority="74">
      <formula>$L15="API sand"</formula>
    </cfRule>
  </conditionalFormatting>
  <conditionalFormatting sqref="X15">
    <cfRule type="expression" dxfId="1910" priority="73">
      <formula>$L15="Kirsch sand"</formula>
    </cfRule>
  </conditionalFormatting>
  <conditionalFormatting sqref="N16 Q16 S16 W16:X16">
    <cfRule type="expression" dxfId="1909" priority="72">
      <formula>$L16="API sand"</formula>
    </cfRule>
  </conditionalFormatting>
  <conditionalFormatting sqref="N16">
    <cfRule type="expression" dxfId="1908" priority="71">
      <formula>$M16="API sand"</formula>
    </cfRule>
  </conditionalFormatting>
  <conditionalFormatting sqref="N16">
    <cfRule type="expression" dxfId="1907" priority="70">
      <formula>$M16="API clay"</formula>
    </cfRule>
  </conditionalFormatting>
  <conditionalFormatting sqref="N16:P16">
    <cfRule type="expression" dxfId="1906" priority="67">
      <formula>$L16="Stiff clay w/o free water"</formula>
    </cfRule>
    <cfRule type="expression" dxfId="1905" priority="69">
      <formula>$L16="API clay"</formula>
    </cfRule>
  </conditionalFormatting>
  <conditionalFormatting sqref="N16:P16">
    <cfRule type="expression" dxfId="1904" priority="68">
      <formula>$L16="Kirsch soft clay"</formula>
    </cfRule>
  </conditionalFormatting>
  <conditionalFormatting sqref="N16:P16">
    <cfRule type="expression" dxfId="1903" priority="66">
      <formula>$L16="Kirsch stiff clay"</formula>
    </cfRule>
  </conditionalFormatting>
  <conditionalFormatting sqref="N16 Q16 S16 W16:X16">
    <cfRule type="expression" dxfId="1902" priority="65">
      <formula>$L16="Kirsch sand"</formula>
    </cfRule>
  </conditionalFormatting>
  <conditionalFormatting sqref="N16">
    <cfRule type="expression" dxfId="1901" priority="64">
      <formula>$L16="Modified Weak rock"</formula>
    </cfRule>
  </conditionalFormatting>
  <conditionalFormatting sqref="N16:P16">
    <cfRule type="expression" dxfId="1900" priority="63">
      <formula>$L16="Reese stiff clay"</formula>
    </cfRule>
  </conditionalFormatting>
  <conditionalFormatting sqref="N16:P16">
    <cfRule type="expression" dxfId="1899" priority="62">
      <formula>$L16="PISA clay"</formula>
    </cfRule>
  </conditionalFormatting>
  <conditionalFormatting sqref="N16">
    <cfRule type="expression" dxfId="1898" priority="61">
      <formula>$L16="PISA sand"</formula>
    </cfRule>
  </conditionalFormatting>
  <conditionalFormatting sqref="AC16:AD16">
    <cfRule type="expression" dxfId="1897" priority="58">
      <formula>$L16="Stiff clay w/o free water"</formula>
    </cfRule>
    <cfRule type="expression" dxfId="1896" priority="60">
      <formula>$L16="API clay"</formula>
    </cfRule>
  </conditionalFormatting>
  <conditionalFormatting sqref="AC16:AD16">
    <cfRule type="expression" dxfId="1895" priority="59">
      <formula>$L16="Kirsch soft clay"</formula>
    </cfRule>
  </conditionalFormatting>
  <conditionalFormatting sqref="AC16:AD16">
    <cfRule type="expression" dxfId="1894" priority="57">
      <formula>$L16="Kirsch stiff clay"</formula>
    </cfRule>
  </conditionalFormatting>
  <conditionalFormatting sqref="AC16:AD16">
    <cfRule type="expression" dxfId="1893" priority="56">
      <formula>$L16="Reese stiff clay"</formula>
    </cfRule>
  </conditionalFormatting>
  <conditionalFormatting sqref="AC16:AD16">
    <cfRule type="expression" dxfId="1892" priority="55">
      <formula>$L16="PISA clay"</formula>
    </cfRule>
  </conditionalFormatting>
  <conditionalFormatting sqref="N17 Q17 S17 W17">
    <cfRule type="expression" dxfId="1891" priority="54">
      <formula>$L17="API sand"</formula>
    </cfRule>
  </conditionalFormatting>
  <conditionalFormatting sqref="N17">
    <cfRule type="expression" dxfId="1890" priority="53">
      <formula>$M17="API sand"</formula>
    </cfRule>
  </conditionalFormatting>
  <conditionalFormatting sqref="N17">
    <cfRule type="expression" dxfId="1889" priority="52">
      <formula>$M17="API clay"</formula>
    </cfRule>
  </conditionalFormatting>
  <conditionalFormatting sqref="N17:P17">
    <cfRule type="expression" dxfId="1888" priority="49">
      <formula>$L17="Stiff clay w/o free water"</formula>
    </cfRule>
    <cfRule type="expression" dxfId="1887" priority="51">
      <formula>$L17="API clay"</formula>
    </cfRule>
  </conditionalFormatting>
  <conditionalFormatting sqref="N17:P17">
    <cfRule type="expression" dxfId="1886" priority="50">
      <formula>$L17="Kirsch soft clay"</formula>
    </cfRule>
  </conditionalFormatting>
  <conditionalFormatting sqref="N17:P17">
    <cfRule type="expression" dxfId="1885" priority="48">
      <formula>$L17="Kirsch stiff clay"</formula>
    </cfRule>
  </conditionalFormatting>
  <conditionalFormatting sqref="N17 Q17 S17 W17">
    <cfRule type="expression" dxfId="1884" priority="47">
      <formula>$L17="Kirsch sand"</formula>
    </cfRule>
  </conditionalFormatting>
  <conditionalFormatting sqref="N17">
    <cfRule type="expression" dxfId="1883" priority="46">
      <formula>$L17="Modified Weak rock"</formula>
    </cfRule>
  </conditionalFormatting>
  <conditionalFormatting sqref="N17:P17">
    <cfRule type="expression" dxfId="1882" priority="45">
      <formula>$L17="Reese stiff clay"</formula>
    </cfRule>
  </conditionalFormatting>
  <conditionalFormatting sqref="N17:P17">
    <cfRule type="expression" dxfId="1881" priority="44">
      <formula>$L17="PISA clay"</formula>
    </cfRule>
  </conditionalFormatting>
  <conditionalFormatting sqref="N17">
    <cfRule type="expression" dxfId="1880" priority="43">
      <formula>$L17="PISA sand"</formula>
    </cfRule>
  </conditionalFormatting>
  <conditionalFormatting sqref="AD17">
    <cfRule type="expression" dxfId="1879" priority="40">
      <formula>$L17="Stiff clay w/o free water"</formula>
    </cfRule>
    <cfRule type="expression" dxfId="1878" priority="42">
      <formula>$L17="API clay"</formula>
    </cfRule>
  </conditionalFormatting>
  <conditionalFormatting sqref="AD17">
    <cfRule type="expression" dxfId="1877" priority="41">
      <formula>$L17="Kirsch soft clay"</formula>
    </cfRule>
  </conditionalFormatting>
  <conditionalFormatting sqref="AD17">
    <cfRule type="expression" dxfId="1876" priority="39">
      <formula>$L17="Kirsch stiff clay"</formula>
    </cfRule>
  </conditionalFormatting>
  <conditionalFormatting sqref="AD17">
    <cfRule type="expression" dxfId="1875" priority="38">
      <formula>$L17="Reese stiff clay"</formula>
    </cfRule>
  </conditionalFormatting>
  <conditionalFormatting sqref="AD17">
    <cfRule type="expression" dxfId="1874" priority="37">
      <formula>$L17="PISA clay"</formula>
    </cfRule>
  </conditionalFormatting>
  <conditionalFormatting sqref="AC17">
    <cfRule type="expression" dxfId="1873" priority="34">
      <formula>$L17="Stiff clay w/o free water"</formula>
    </cfRule>
    <cfRule type="expression" dxfId="1872" priority="36">
      <formula>$L17="API clay"</formula>
    </cfRule>
  </conditionalFormatting>
  <conditionalFormatting sqref="AC17">
    <cfRule type="expression" dxfId="1871" priority="35">
      <formula>$L17="Kirsch soft clay"</formula>
    </cfRule>
  </conditionalFormatting>
  <conditionalFormatting sqref="AC17">
    <cfRule type="expression" dxfId="1870" priority="33">
      <formula>$L17="Kirsch stiff clay"</formula>
    </cfRule>
  </conditionalFormatting>
  <conditionalFormatting sqref="AC17">
    <cfRule type="expression" dxfId="1869" priority="32">
      <formula>$L17="Reese stiff clay"</formula>
    </cfRule>
  </conditionalFormatting>
  <conditionalFormatting sqref="AC17">
    <cfRule type="expression" dxfId="1868" priority="31">
      <formula>$L17="PISA clay"</formula>
    </cfRule>
  </conditionalFormatting>
  <conditionalFormatting sqref="X17">
    <cfRule type="expression" dxfId="1867" priority="30">
      <formula>$L17="API sand"</formula>
    </cfRule>
  </conditionalFormatting>
  <conditionalFormatting sqref="X17">
    <cfRule type="expression" dxfId="1866" priority="29">
      <formula>$L17="Kirsch sand"</formula>
    </cfRule>
  </conditionalFormatting>
  <conditionalFormatting sqref="U15">
    <cfRule type="expression" dxfId="1865" priority="26">
      <formula>$L15="Stiff clay w/o free water"</formula>
    </cfRule>
    <cfRule type="expression" dxfId="1864" priority="28">
      <formula>$L15="API clay"</formula>
    </cfRule>
  </conditionalFormatting>
  <conditionalFormatting sqref="U15">
    <cfRule type="expression" dxfId="1863" priority="27">
      <formula>$L15="Kirsch soft clay"</formula>
    </cfRule>
  </conditionalFormatting>
  <conditionalFormatting sqref="U15">
    <cfRule type="expression" dxfId="1862" priority="25">
      <formula>$L15="Kirsch stiff clay"</formula>
    </cfRule>
  </conditionalFormatting>
  <conditionalFormatting sqref="U15">
    <cfRule type="expression" dxfId="1861" priority="24">
      <formula>$L15="Reese stiff clay"</formula>
    </cfRule>
  </conditionalFormatting>
  <conditionalFormatting sqref="U15">
    <cfRule type="expression" dxfId="1860" priority="23">
      <formula>$L15="PISA clay"</formula>
    </cfRule>
  </conditionalFormatting>
  <conditionalFormatting sqref="U16">
    <cfRule type="expression" dxfId="1859" priority="20">
      <formula>$L16="Stiff clay w/o free water"</formula>
    </cfRule>
    <cfRule type="expression" dxfId="1858" priority="22">
      <formula>$L16="API clay"</formula>
    </cfRule>
  </conditionalFormatting>
  <conditionalFormatting sqref="U16">
    <cfRule type="expression" dxfId="1857" priority="21">
      <formula>$L16="Kirsch soft clay"</formula>
    </cfRule>
  </conditionalFormatting>
  <conditionalFormatting sqref="U16">
    <cfRule type="expression" dxfId="1856" priority="19">
      <formula>$L16="Kirsch stiff clay"</formula>
    </cfRule>
  </conditionalFormatting>
  <conditionalFormatting sqref="U16">
    <cfRule type="expression" dxfId="1855" priority="18">
      <formula>$L16="Reese stiff clay"</formula>
    </cfRule>
  </conditionalFormatting>
  <conditionalFormatting sqref="U16">
    <cfRule type="expression" dxfId="1854" priority="17">
      <formula>$L16="PISA clay"</formula>
    </cfRule>
  </conditionalFormatting>
  <conditionalFormatting sqref="U17">
    <cfRule type="expression" dxfId="1853" priority="14">
      <formula>$L17="Stiff clay w/o free water"</formula>
    </cfRule>
    <cfRule type="expression" dxfId="1852" priority="16">
      <formula>$L17="API clay"</formula>
    </cfRule>
  </conditionalFormatting>
  <conditionalFormatting sqref="U17">
    <cfRule type="expression" dxfId="1851" priority="15">
      <formula>$L17="Kirsch soft clay"</formula>
    </cfRule>
  </conditionalFormatting>
  <conditionalFormatting sqref="U17">
    <cfRule type="expression" dxfId="1850" priority="13">
      <formula>$L17="Kirsch stiff clay"</formula>
    </cfRule>
  </conditionalFormatting>
  <conditionalFormatting sqref="U17">
    <cfRule type="expression" dxfId="1849" priority="12">
      <formula>$L17="Reese stiff clay"</formula>
    </cfRule>
  </conditionalFormatting>
  <conditionalFormatting sqref="U17">
    <cfRule type="expression" dxfId="1848" priority="11">
      <formula>$L17="PISA clay"</formula>
    </cfRule>
  </conditionalFormatting>
  <conditionalFormatting sqref="AC14">
    <cfRule type="expression" dxfId="1847" priority="8">
      <formula>$L14="Stiff clay w/o free water"</formula>
    </cfRule>
    <cfRule type="expression" dxfId="1846" priority="10">
      <formula>$L14="API clay"</formula>
    </cfRule>
  </conditionalFormatting>
  <conditionalFormatting sqref="AC14">
    <cfRule type="expression" dxfId="1845" priority="9">
      <formula>$L14="Kirsch soft clay"</formula>
    </cfRule>
  </conditionalFormatting>
  <conditionalFormatting sqref="AC14">
    <cfRule type="expression" dxfId="1844" priority="7">
      <formula>$L14="Kirsch stiff clay"</formula>
    </cfRule>
  </conditionalFormatting>
  <conditionalFormatting sqref="AC14">
    <cfRule type="expression" dxfId="1843" priority="6">
      <formula>$L14="Reese stiff clay"</formula>
    </cfRule>
  </conditionalFormatting>
  <conditionalFormatting sqref="AC14">
    <cfRule type="expression" dxfId="1842" priority="5">
      <formula>$L14="PISA clay"</formula>
    </cfRule>
  </conditionalFormatting>
  <conditionalFormatting sqref="X11">
    <cfRule type="expression" dxfId="1841" priority="4">
      <formula>$L11="API sand"</formula>
    </cfRule>
  </conditionalFormatting>
  <conditionalFormatting sqref="X11">
    <cfRule type="expression" dxfId="1840" priority="3">
      <formula>$L11="Kirsch sand"</formula>
    </cfRule>
  </conditionalFormatting>
  <conditionalFormatting sqref="AR6:AR18">
    <cfRule type="expression" dxfId="1839" priority="2">
      <formula>$L6="API sand"</formula>
    </cfRule>
  </conditionalFormatting>
  <conditionalFormatting sqref="AR6:AR18">
    <cfRule type="expression" dxfId="1838" priority="1">
      <formula>$L6="Kirsch sand"</formula>
    </cfRule>
  </conditionalFormatting>
  <dataValidations count="3">
    <dataValidation type="list" showInputMessage="1" showErrorMessage="1" sqref="M18:M36" xr:uid="{283D9143-86F1-4EE8-81EA-FA75EBC7EB80}">
      <formula1>"',API sand,API clay"</formula1>
    </dataValidation>
    <dataValidation type="list" showInputMessage="1" showErrorMessage="1" sqref="L19:L255 L11:L14" xr:uid="{732D99FB-CECA-4746-AA57-EC159F91102C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688A3C16-66C8-4E4D-B129-3385C3295D74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E8AF-D3E6-46B0-9097-E894D40D932E}">
  <sheetPr>
    <tabColor theme="6" tint="0.59999389629810485"/>
  </sheetPr>
  <dimension ref="C2:AI37"/>
  <sheetViews>
    <sheetView topLeftCell="O6" zoomScale="115" zoomScaleNormal="115" workbookViewId="0">
      <selection activeCell="V35" sqref="V35"/>
    </sheetView>
  </sheetViews>
  <sheetFormatPr defaultRowHeight="15" x14ac:dyDescent="0.25"/>
  <sheetData>
    <row r="2" spans="3:35" x14ac:dyDescent="0.25">
      <c r="C2" t="s">
        <v>222</v>
      </c>
      <c r="D2" t="s">
        <v>223</v>
      </c>
      <c r="E2" t="s">
        <v>224</v>
      </c>
      <c r="F2" t="s">
        <v>225</v>
      </c>
      <c r="G2" t="s">
        <v>226</v>
      </c>
      <c r="H2" t="s">
        <v>227</v>
      </c>
      <c r="I2" t="s">
        <v>228</v>
      </c>
      <c r="J2" t="s">
        <v>229</v>
      </c>
      <c r="K2" t="s">
        <v>230</v>
      </c>
      <c r="L2" t="s">
        <v>231</v>
      </c>
      <c r="M2" t="s">
        <v>232</v>
      </c>
      <c r="N2" t="s">
        <v>233</v>
      </c>
      <c r="O2" t="s">
        <v>234</v>
      </c>
      <c r="P2" t="s">
        <v>235</v>
      </c>
      <c r="Q2" t="s">
        <v>236</v>
      </c>
      <c r="R2" t="s">
        <v>237</v>
      </c>
      <c r="S2" t="s">
        <v>238</v>
      </c>
      <c r="T2" t="s">
        <v>239</v>
      </c>
      <c r="U2" t="s">
        <v>240</v>
      </c>
      <c r="V2" t="s">
        <v>241</v>
      </c>
      <c r="W2" t="s">
        <v>242</v>
      </c>
      <c r="X2" t="s">
        <v>243</v>
      </c>
      <c r="Y2" t="s">
        <v>244</v>
      </c>
      <c r="Z2" t="s">
        <v>245</v>
      </c>
      <c r="AA2" t="s">
        <v>246</v>
      </c>
      <c r="AB2" t="s">
        <v>247</v>
      </c>
      <c r="AC2" t="s">
        <v>248</v>
      </c>
      <c r="AD2" t="s">
        <v>249</v>
      </c>
      <c r="AE2" t="s">
        <v>250</v>
      </c>
      <c r="AF2" t="s">
        <v>251</v>
      </c>
      <c r="AG2" t="s">
        <v>252</v>
      </c>
      <c r="AH2" t="s">
        <v>253</v>
      </c>
      <c r="AI2" t="s">
        <v>254</v>
      </c>
    </row>
    <row r="3" spans="3:35" x14ac:dyDescent="0.25">
      <c r="C3">
        <v>0</v>
      </c>
      <c r="D3" t="s">
        <v>255</v>
      </c>
      <c r="E3">
        <v>23</v>
      </c>
      <c r="F3">
        <v>20.2</v>
      </c>
      <c r="G3">
        <v>18</v>
      </c>
      <c r="H3">
        <v>28</v>
      </c>
      <c r="I3">
        <v>5</v>
      </c>
      <c r="J3">
        <v>0</v>
      </c>
      <c r="K3">
        <v>0</v>
      </c>
      <c r="L3">
        <v>0.2</v>
      </c>
      <c r="M3">
        <v>0.3</v>
      </c>
      <c r="N3">
        <v>0.7</v>
      </c>
      <c r="O3">
        <v>0</v>
      </c>
      <c r="P3">
        <v>0</v>
      </c>
      <c r="Q3">
        <v>8</v>
      </c>
      <c r="R3">
        <v>17</v>
      </c>
      <c r="S3">
        <v>39</v>
      </c>
      <c r="Z3">
        <v>0</v>
      </c>
      <c r="AA3">
        <v>0</v>
      </c>
      <c r="AB3">
        <v>4</v>
      </c>
      <c r="AC3">
        <v>10</v>
      </c>
      <c r="AD3">
        <v>22</v>
      </c>
      <c r="AE3">
        <v>4</v>
      </c>
      <c r="AF3">
        <v>32.700000000000003</v>
      </c>
      <c r="AG3">
        <v>3</v>
      </c>
      <c r="AH3" t="s">
        <v>256</v>
      </c>
      <c r="AI3">
        <v>1.8</v>
      </c>
    </row>
    <row r="4" spans="3:35" x14ac:dyDescent="0.25">
      <c r="C4">
        <v>0.65</v>
      </c>
      <c r="D4" t="s">
        <v>255</v>
      </c>
      <c r="E4">
        <v>23</v>
      </c>
      <c r="F4">
        <v>20.2</v>
      </c>
      <c r="G4">
        <v>18</v>
      </c>
      <c r="H4">
        <v>28</v>
      </c>
      <c r="I4">
        <v>5</v>
      </c>
      <c r="J4">
        <v>0.1</v>
      </c>
      <c r="K4">
        <v>0.5</v>
      </c>
      <c r="L4">
        <v>0.7</v>
      </c>
      <c r="M4">
        <v>0.9</v>
      </c>
      <c r="N4">
        <v>1.2</v>
      </c>
      <c r="O4">
        <v>0</v>
      </c>
      <c r="P4">
        <v>26</v>
      </c>
      <c r="Q4">
        <v>37</v>
      </c>
      <c r="R4">
        <v>47</v>
      </c>
      <c r="S4">
        <v>68</v>
      </c>
      <c r="Z4">
        <v>0</v>
      </c>
      <c r="AA4">
        <v>10</v>
      </c>
      <c r="AB4">
        <v>17</v>
      </c>
      <c r="AC4">
        <v>23</v>
      </c>
      <c r="AD4">
        <v>35</v>
      </c>
      <c r="AE4">
        <v>4</v>
      </c>
      <c r="AF4">
        <v>32.700000000000003</v>
      </c>
      <c r="AG4">
        <v>3</v>
      </c>
      <c r="AH4" t="s">
        <v>256</v>
      </c>
      <c r="AI4">
        <v>1.8</v>
      </c>
    </row>
    <row r="5" spans="3:35" x14ac:dyDescent="0.25">
      <c r="C5">
        <v>0.65</v>
      </c>
      <c r="D5" t="s">
        <v>257</v>
      </c>
      <c r="E5">
        <v>30</v>
      </c>
      <c r="F5">
        <v>19.399999999999999</v>
      </c>
      <c r="H5">
        <v>24</v>
      </c>
      <c r="J5">
        <v>3.7</v>
      </c>
      <c r="K5">
        <v>5.6</v>
      </c>
      <c r="L5">
        <v>6</v>
      </c>
      <c r="M5">
        <v>6.5</v>
      </c>
      <c r="N5">
        <v>9.4</v>
      </c>
      <c r="T5">
        <v>75</v>
      </c>
      <c r="U5">
        <v>34</v>
      </c>
      <c r="V5">
        <v>40</v>
      </c>
      <c r="W5">
        <v>43</v>
      </c>
      <c r="X5">
        <v>46</v>
      </c>
      <c r="Y5">
        <v>52</v>
      </c>
      <c r="Z5">
        <v>0</v>
      </c>
      <c r="AA5">
        <v>13</v>
      </c>
      <c r="AB5">
        <v>24</v>
      </c>
      <c r="AC5">
        <v>36</v>
      </c>
      <c r="AD5">
        <v>63</v>
      </c>
      <c r="AE5">
        <v>39</v>
      </c>
      <c r="AF5">
        <v>15.4</v>
      </c>
      <c r="AG5">
        <v>2.6</v>
      </c>
      <c r="AH5" t="s">
        <v>258</v>
      </c>
    </row>
    <row r="6" spans="3:35" x14ac:dyDescent="0.25">
      <c r="C6">
        <v>4.2</v>
      </c>
      <c r="D6" t="s">
        <v>257</v>
      </c>
      <c r="E6">
        <v>30</v>
      </c>
      <c r="F6">
        <v>19.399999999999999</v>
      </c>
      <c r="H6">
        <v>24</v>
      </c>
      <c r="J6">
        <v>13.3</v>
      </c>
      <c r="K6">
        <v>15.2</v>
      </c>
      <c r="L6">
        <v>15.5</v>
      </c>
      <c r="M6">
        <v>16</v>
      </c>
      <c r="N6">
        <v>19</v>
      </c>
      <c r="T6">
        <v>75</v>
      </c>
      <c r="U6">
        <v>34</v>
      </c>
      <c r="V6">
        <v>40</v>
      </c>
      <c r="W6">
        <v>43</v>
      </c>
      <c r="X6">
        <v>46</v>
      </c>
      <c r="Y6">
        <v>52</v>
      </c>
      <c r="Z6">
        <v>46</v>
      </c>
      <c r="AA6">
        <v>59</v>
      </c>
      <c r="AB6">
        <v>70</v>
      </c>
      <c r="AC6">
        <v>81</v>
      </c>
      <c r="AD6">
        <v>109</v>
      </c>
      <c r="AE6">
        <v>39</v>
      </c>
      <c r="AF6">
        <v>15.4</v>
      </c>
      <c r="AG6">
        <v>2.6</v>
      </c>
      <c r="AH6" t="s">
        <v>258</v>
      </c>
    </row>
    <row r="7" spans="3:35" x14ac:dyDescent="0.25">
      <c r="C7">
        <v>4.2</v>
      </c>
      <c r="D7" t="s">
        <v>259</v>
      </c>
      <c r="E7">
        <v>26</v>
      </c>
      <c r="F7">
        <v>20</v>
      </c>
      <c r="H7">
        <v>14</v>
      </c>
      <c r="J7">
        <v>6.2</v>
      </c>
      <c r="K7">
        <v>8.4</v>
      </c>
      <c r="L7">
        <v>8.9</v>
      </c>
      <c r="M7">
        <v>9.4</v>
      </c>
      <c r="N7">
        <v>11.2</v>
      </c>
      <c r="T7">
        <v>56</v>
      </c>
      <c r="U7">
        <v>32</v>
      </c>
      <c r="V7">
        <v>37</v>
      </c>
      <c r="W7">
        <v>40</v>
      </c>
      <c r="X7">
        <v>43</v>
      </c>
      <c r="Y7">
        <v>49</v>
      </c>
      <c r="Z7">
        <v>9</v>
      </c>
      <c r="AA7">
        <v>46</v>
      </c>
      <c r="AB7">
        <v>61</v>
      </c>
      <c r="AC7">
        <v>76</v>
      </c>
      <c r="AD7">
        <v>113</v>
      </c>
      <c r="AE7">
        <v>30.5</v>
      </c>
      <c r="AF7">
        <v>4.4000000000000004</v>
      </c>
      <c r="AG7">
        <v>1.2</v>
      </c>
      <c r="AH7" t="s">
        <v>260</v>
      </c>
    </row>
    <row r="8" spans="3:35" x14ac:dyDescent="0.25">
      <c r="C8">
        <v>6</v>
      </c>
      <c r="D8" t="s">
        <v>259</v>
      </c>
      <c r="E8">
        <v>26</v>
      </c>
      <c r="F8">
        <v>20</v>
      </c>
      <c r="H8">
        <v>14</v>
      </c>
      <c r="J8">
        <v>4.4000000000000004</v>
      </c>
      <c r="K8">
        <v>6.6</v>
      </c>
      <c r="L8">
        <v>7.1</v>
      </c>
      <c r="M8">
        <v>7.6</v>
      </c>
      <c r="N8">
        <v>9.4</v>
      </c>
      <c r="T8">
        <v>56</v>
      </c>
      <c r="U8">
        <v>32</v>
      </c>
      <c r="V8">
        <v>37</v>
      </c>
      <c r="W8">
        <v>40</v>
      </c>
      <c r="X8">
        <v>43</v>
      </c>
      <c r="Y8">
        <v>49</v>
      </c>
      <c r="Z8">
        <v>13</v>
      </c>
      <c r="AA8">
        <v>50</v>
      </c>
      <c r="AB8">
        <v>65</v>
      </c>
      <c r="AC8">
        <v>80</v>
      </c>
      <c r="AD8">
        <v>116</v>
      </c>
      <c r="AE8">
        <v>30.5</v>
      </c>
      <c r="AF8">
        <v>4.4000000000000004</v>
      </c>
      <c r="AG8">
        <v>1.2</v>
      </c>
      <c r="AH8" t="s">
        <v>260</v>
      </c>
    </row>
    <row r="9" spans="3:35" x14ac:dyDescent="0.25">
      <c r="C9">
        <v>6</v>
      </c>
      <c r="D9" t="s">
        <v>261</v>
      </c>
      <c r="E9">
        <v>24</v>
      </c>
      <c r="F9">
        <v>19.899999999999999</v>
      </c>
      <c r="H9">
        <v>6</v>
      </c>
      <c r="J9">
        <v>7.4</v>
      </c>
      <c r="K9">
        <v>10.3</v>
      </c>
      <c r="L9">
        <v>10.8</v>
      </c>
      <c r="M9">
        <v>12.3</v>
      </c>
      <c r="N9">
        <v>20.6</v>
      </c>
      <c r="T9">
        <v>68</v>
      </c>
      <c r="U9">
        <v>33</v>
      </c>
      <c r="V9">
        <v>39</v>
      </c>
      <c r="W9">
        <v>42</v>
      </c>
      <c r="X9">
        <v>45</v>
      </c>
      <c r="Y9">
        <v>51</v>
      </c>
      <c r="Z9">
        <v>6</v>
      </c>
      <c r="AA9">
        <v>54</v>
      </c>
      <c r="AB9">
        <v>74</v>
      </c>
      <c r="AC9">
        <v>95</v>
      </c>
      <c r="AD9">
        <v>145</v>
      </c>
      <c r="AE9">
        <v>58.9</v>
      </c>
      <c r="AF9">
        <v>4.5999999999999996</v>
      </c>
      <c r="AG9">
        <v>1.2</v>
      </c>
      <c r="AH9" t="s">
        <v>262</v>
      </c>
    </row>
    <row r="10" spans="3:35" x14ac:dyDescent="0.25">
      <c r="C10">
        <v>9</v>
      </c>
      <c r="D10" t="s">
        <v>261</v>
      </c>
      <c r="E10">
        <v>24</v>
      </c>
      <c r="F10">
        <v>19.899999999999999</v>
      </c>
      <c r="H10">
        <v>6</v>
      </c>
      <c r="J10">
        <v>12.6</v>
      </c>
      <c r="K10">
        <v>15.4</v>
      </c>
      <c r="L10">
        <v>16</v>
      </c>
      <c r="M10">
        <v>17.399999999999999</v>
      </c>
      <c r="N10">
        <v>25.8</v>
      </c>
      <c r="T10">
        <v>68</v>
      </c>
      <c r="U10">
        <v>33</v>
      </c>
      <c r="V10">
        <v>39</v>
      </c>
      <c r="W10">
        <v>42</v>
      </c>
      <c r="X10">
        <v>45</v>
      </c>
      <c r="Y10">
        <v>51</v>
      </c>
      <c r="Z10">
        <v>26</v>
      </c>
      <c r="AA10">
        <v>74</v>
      </c>
      <c r="AB10">
        <v>95</v>
      </c>
      <c r="AC10">
        <v>115</v>
      </c>
      <c r="AD10">
        <v>165</v>
      </c>
      <c r="AE10">
        <v>58.9</v>
      </c>
      <c r="AF10">
        <v>4.5999999999999996</v>
      </c>
      <c r="AG10">
        <v>1.2</v>
      </c>
      <c r="AH10" t="s">
        <v>262</v>
      </c>
    </row>
    <row r="11" spans="3:35" x14ac:dyDescent="0.25">
      <c r="C11">
        <v>9</v>
      </c>
      <c r="D11" t="s">
        <v>261</v>
      </c>
      <c r="E11">
        <v>24</v>
      </c>
      <c r="F11">
        <v>19.899999999999999</v>
      </c>
      <c r="H11">
        <v>6</v>
      </c>
      <c r="J11">
        <v>15.2</v>
      </c>
      <c r="K11">
        <v>24.2</v>
      </c>
      <c r="L11">
        <v>24.8</v>
      </c>
      <c r="M11">
        <v>25.4</v>
      </c>
      <c r="N11">
        <v>39.200000000000003</v>
      </c>
      <c r="T11">
        <v>79</v>
      </c>
      <c r="U11">
        <v>34</v>
      </c>
      <c r="V11">
        <v>40</v>
      </c>
      <c r="W11">
        <v>43</v>
      </c>
      <c r="X11">
        <v>46</v>
      </c>
      <c r="Y11">
        <v>52</v>
      </c>
      <c r="Z11">
        <v>16</v>
      </c>
      <c r="AA11">
        <v>82</v>
      </c>
      <c r="AB11">
        <v>108</v>
      </c>
      <c r="AC11">
        <v>135</v>
      </c>
      <c r="AD11">
        <v>200</v>
      </c>
      <c r="AE11">
        <v>89.5</v>
      </c>
      <c r="AF11">
        <v>4.4000000000000004</v>
      </c>
      <c r="AG11">
        <v>1.2</v>
      </c>
      <c r="AH11" t="s">
        <v>263</v>
      </c>
    </row>
    <row r="12" spans="3:35" x14ac:dyDescent="0.25">
      <c r="C12">
        <v>12.9</v>
      </c>
      <c r="D12" t="s">
        <v>261</v>
      </c>
      <c r="E12">
        <v>24</v>
      </c>
      <c r="F12">
        <v>19.899999999999999</v>
      </c>
      <c r="H12">
        <v>6</v>
      </c>
      <c r="J12">
        <v>10.5</v>
      </c>
      <c r="K12">
        <v>19.399999999999999</v>
      </c>
      <c r="L12">
        <v>20</v>
      </c>
      <c r="M12">
        <v>20.6</v>
      </c>
      <c r="N12">
        <v>34.4</v>
      </c>
      <c r="T12">
        <v>79</v>
      </c>
      <c r="U12">
        <v>34</v>
      </c>
      <c r="V12">
        <v>40</v>
      </c>
      <c r="W12">
        <v>43</v>
      </c>
      <c r="X12">
        <v>46</v>
      </c>
      <c r="Y12">
        <v>52</v>
      </c>
      <c r="Z12">
        <v>25</v>
      </c>
      <c r="AA12">
        <v>90</v>
      </c>
      <c r="AB12">
        <v>117</v>
      </c>
      <c r="AC12">
        <v>143</v>
      </c>
      <c r="AD12">
        <v>208</v>
      </c>
      <c r="AE12">
        <v>89.5</v>
      </c>
      <c r="AF12">
        <v>4.4000000000000004</v>
      </c>
      <c r="AG12">
        <v>1.2</v>
      </c>
      <c r="AH12" t="s">
        <v>263</v>
      </c>
    </row>
    <row r="13" spans="3:35" x14ac:dyDescent="0.25">
      <c r="C13">
        <v>12.9</v>
      </c>
      <c r="D13" t="s">
        <v>264</v>
      </c>
      <c r="E13">
        <v>32</v>
      </c>
      <c r="F13">
        <v>18.5</v>
      </c>
      <c r="H13">
        <v>38</v>
      </c>
      <c r="J13">
        <v>5.7</v>
      </c>
      <c r="K13">
        <v>8.4</v>
      </c>
      <c r="L13">
        <v>8.6999999999999993</v>
      </c>
      <c r="M13">
        <v>8.9</v>
      </c>
      <c r="N13">
        <v>11.2</v>
      </c>
      <c r="T13">
        <v>59</v>
      </c>
      <c r="U13">
        <v>26</v>
      </c>
      <c r="V13">
        <v>26</v>
      </c>
      <c r="W13">
        <v>28</v>
      </c>
      <c r="X13">
        <v>30</v>
      </c>
      <c r="Y13">
        <v>34</v>
      </c>
      <c r="Z13">
        <v>12</v>
      </c>
      <c r="AA13">
        <v>72</v>
      </c>
      <c r="AB13">
        <v>97</v>
      </c>
      <c r="AC13">
        <v>122</v>
      </c>
      <c r="AD13">
        <v>183</v>
      </c>
      <c r="AE13">
        <v>12.7</v>
      </c>
      <c r="AF13">
        <v>2.5</v>
      </c>
      <c r="AG13">
        <v>0.9</v>
      </c>
      <c r="AH13" t="s">
        <v>265</v>
      </c>
    </row>
    <row r="14" spans="3:35" x14ac:dyDescent="0.25">
      <c r="C14">
        <v>25</v>
      </c>
      <c r="D14" t="s">
        <v>264</v>
      </c>
      <c r="E14">
        <v>32</v>
      </c>
      <c r="F14">
        <v>18.5</v>
      </c>
      <c r="H14">
        <v>38</v>
      </c>
      <c r="J14">
        <v>3.8</v>
      </c>
      <c r="K14">
        <v>6.4</v>
      </c>
      <c r="L14">
        <v>6.7</v>
      </c>
      <c r="M14">
        <v>6.9</v>
      </c>
      <c r="N14">
        <v>9.3000000000000007</v>
      </c>
      <c r="T14">
        <v>59</v>
      </c>
      <c r="U14">
        <v>26</v>
      </c>
      <c r="V14">
        <v>26</v>
      </c>
      <c r="W14">
        <v>28</v>
      </c>
      <c r="X14">
        <v>30</v>
      </c>
      <c r="Y14">
        <v>34</v>
      </c>
      <c r="Z14">
        <v>28</v>
      </c>
      <c r="AA14">
        <v>88</v>
      </c>
      <c r="AB14">
        <v>113</v>
      </c>
      <c r="AC14">
        <v>137</v>
      </c>
      <c r="AD14">
        <v>198</v>
      </c>
      <c r="AE14">
        <v>12.7</v>
      </c>
      <c r="AF14">
        <v>2.5</v>
      </c>
      <c r="AG14">
        <v>0.9</v>
      </c>
      <c r="AH14" t="s">
        <v>265</v>
      </c>
    </row>
    <row r="15" spans="3:35" x14ac:dyDescent="0.25">
      <c r="C15">
        <v>25</v>
      </c>
      <c r="D15" t="s">
        <v>266</v>
      </c>
      <c r="E15">
        <v>34</v>
      </c>
      <c r="F15">
        <v>18.5</v>
      </c>
      <c r="G15">
        <v>23</v>
      </c>
      <c r="H15">
        <v>76</v>
      </c>
      <c r="I15">
        <v>4</v>
      </c>
      <c r="J15">
        <v>2.7</v>
      </c>
      <c r="K15">
        <v>4.4000000000000004</v>
      </c>
      <c r="L15">
        <v>4.5</v>
      </c>
      <c r="M15">
        <v>4.7</v>
      </c>
      <c r="N15">
        <v>7</v>
      </c>
      <c r="O15">
        <v>35</v>
      </c>
      <c r="P15">
        <v>168</v>
      </c>
      <c r="Q15">
        <v>224</v>
      </c>
      <c r="R15">
        <v>281</v>
      </c>
      <c r="S15">
        <v>444</v>
      </c>
      <c r="Z15">
        <v>25</v>
      </c>
      <c r="AA15">
        <v>123</v>
      </c>
      <c r="AB15">
        <v>218</v>
      </c>
      <c r="AC15">
        <v>312</v>
      </c>
      <c r="AD15">
        <v>545</v>
      </c>
      <c r="AE15">
        <v>20.100000000000001</v>
      </c>
      <c r="AF15">
        <v>5.5</v>
      </c>
      <c r="AG15">
        <v>1.9</v>
      </c>
      <c r="AH15" t="s">
        <v>267</v>
      </c>
      <c r="AI15">
        <v>1.8</v>
      </c>
    </row>
    <row r="16" spans="3:35" x14ac:dyDescent="0.25">
      <c r="C16">
        <v>38.1</v>
      </c>
      <c r="D16" t="s">
        <v>266</v>
      </c>
      <c r="E16">
        <v>34</v>
      </c>
      <c r="F16">
        <v>18.5</v>
      </c>
      <c r="G16">
        <v>23</v>
      </c>
      <c r="H16">
        <v>76</v>
      </c>
      <c r="I16">
        <v>4</v>
      </c>
      <c r="J16">
        <v>5.5</v>
      </c>
      <c r="K16">
        <v>7.2</v>
      </c>
      <c r="L16">
        <v>7.3</v>
      </c>
      <c r="M16">
        <v>7.5</v>
      </c>
      <c r="N16">
        <v>9.8000000000000007</v>
      </c>
      <c r="O16">
        <v>178</v>
      </c>
      <c r="P16">
        <v>312</v>
      </c>
      <c r="Q16">
        <v>367</v>
      </c>
      <c r="R16">
        <v>424</v>
      </c>
      <c r="S16">
        <v>588</v>
      </c>
      <c r="Z16">
        <v>212</v>
      </c>
      <c r="AA16">
        <v>310</v>
      </c>
      <c r="AB16">
        <v>405</v>
      </c>
      <c r="AC16">
        <v>499</v>
      </c>
      <c r="AD16">
        <v>732</v>
      </c>
      <c r="AE16">
        <v>20.100000000000001</v>
      </c>
      <c r="AF16">
        <v>5.5</v>
      </c>
      <c r="AG16">
        <v>1.9</v>
      </c>
      <c r="AH16" t="s">
        <v>267</v>
      </c>
      <c r="AI16">
        <v>1.8</v>
      </c>
    </row>
    <row r="17" spans="3:35" x14ac:dyDescent="0.25">
      <c r="C17">
        <v>38.1</v>
      </c>
      <c r="D17" t="s">
        <v>268</v>
      </c>
      <c r="E17">
        <v>28</v>
      </c>
      <c r="F17">
        <v>19</v>
      </c>
      <c r="H17">
        <v>28</v>
      </c>
      <c r="J17">
        <v>18.3</v>
      </c>
      <c r="K17">
        <v>26.8</v>
      </c>
      <c r="L17">
        <v>27.9</v>
      </c>
      <c r="M17">
        <v>28.9</v>
      </c>
      <c r="N17">
        <v>36.9</v>
      </c>
      <c r="T17">
        <v>80</v>
      </c>
      <c r="U17">
        <v>26</v>
      </c>
      <c r="V17">
        <v>28</v>
      </c>
      <c r="W17">
        <v>31</v>
      </c>
      <c r="X17">
        <v>33</v>
      </c>
      <c r="Y17">
        <v>37</v>
      </c>
      <c r="Z17">
        <v>38</v>
      </c>
      <c r="AA17">
        <v>142</v>
      </c>
      <c r="AB17">
        <v>188</v>
      </c>
      <c r="AC17">
        <v>234</v>
      </c>
      <c r="AD17">
        <v>349</v>
      </c>
      <c r="AE17">
        <v>46</v>
      </c>
      <c r="AF17">
        <v>3.4</v>
      </c>
      <c r="AG17">
        <v>1</v>
      </c>
      <c r="AH17" t="s">
        <v>269</v>
      </c>
    </row>
    <row r="18" spans="3:35" x14ac:dyDescent="0.25">
      <c r="C18">
        <v>44</v>
      </c>
      <c r="D18" t="s">
        <v>268</v>
      </c>
      <c r="E18">
        <v>28</v>
      </c>
      <c r="F18">
        <v>19</v>
      </c>
      <c r="H18">
        <v>28</v>
      </c>
      <c r="J18">
        <v>23</v>
      </c>
      <c r="K18">
        <v>31.5</v>
      </c>
      <c r="L18">
        <v>32.6</v>
      </c>
      <c r="M18">
        <v>33.6</v>
      </c>
      <c r="N18">
        <v>41.6</v>
      </c>
      <c r="T18">
        <v>80</v>
      </c>
      <c r="U18">
        <v>26</v>
      </c>
      <c r="V18">
        <v>28</v>
      </c>
      <c r="W18">
        <v>31</v>
      </c>
      <c r="X18">
        <v>33</v>
      </c>
      <c r="Y18">
        <v>37</v>
      </c>
      <c r="Z18">
        <v>55</v>
      </c>
      <c r="AA18">
        <v>159</v>
      </c>
      <c r="AB18">
        <v>205</v>
      </c>
      <c r="AC18">
        <v>251</v>
      </c>
      <c r="AD18">
        <v>366</v>
      </c>
      <c r="AE18">
        <v>46</v>
      </c>
      <c r="AF18">
        <v>3.4</v>
      </c>
      <c r="AG18">
        <v>1</v>
      </c>
      <c r="AH18" t="s">
        <v>269</v>
      </c>
    </row>
    <row r="19" spans="3:35" x14ac:dyDescent="0.25">
      <c r="C19">
        <v>44</v>
      </c>
      <c r="D19" t="s">
        <v>268</v>
      </c>
      <c r="E19">
        <v>28</v>
      </c>
      <c r="F19">
        <v>19</v>
      </c>
      <c r="H19">
        <v>28</v>
      </c>
      <c r="J19">
        <v>18</v>
      </c>
      <c r="K19">
        <v>31.5</v>
      </c>
      <c r="L19">
        <v>32.6</v>
      </c>
      <c r="M19">
        <v>33.6</v>
      </c>
      <c r="N19">
        <v>41.6</v>
      </c>
      <c r="T19">
        <v>80</v>
      </c>
      <c r="U19">
        <v>26</v>
      </c>
      <c r="V19">
        <v>28</v>
      </c>
      <c r="W19">
        <v>31</v>
      </c>
      <c r="X19">
        <v>33</v>
      </c>
      <c r="Y19">
        <v>38</v>
      </c>
      <c r="Z19">
        <v>44</v>
      </c>
      <c r="AA19">
        <v>132</v>
      </c>
      <c r="AB19">
        <v>182</v>
      </c>
      <c r="AC19">
        <v>232</v>
      </c>
      <c r="AD19">
        <v>359</v>
      </c>
      <c r="AE19">
        <v>46</v>
      </c>
      <c r="AF19">
        <v>3</v>
      </c>
      <c r="AG19">
        <v>1</v>
      </c>
      <c r="AH19" t="s">
        <v>270</v>
      </c>
    </row>
    <row r="20" spans="3:35" x14ac:dyDescent="0.25">
      <c r="C20">
        <v>48.8</v>
      </c>
      <c r="D20" t="s">
        <v>268</v>
      </c>
      <c r="E20">
        <v>28</v>
      </c>
      <c r="F20">
        <v>19</v>
      </c>
      <c r="H20">
        <v>28</v>
      </c>
      <c r="J20">
        <v>33</v>
      </c>
      <c r="K20">
        <v>46.5</v>
      </c>
      <c r="L20">
        <v>47.6</v>
      </c>
      <c r="M20">
        <v>48.6</v>
      </c>
      <c r="N20">
        <v>56.6</v>
      </c>
      <c r="T20">
        <v>80</v>
      </c>
      <c r="U20">
        <v>26</v>
      </c>
      <c r="V20">
        <v>28</v>
      </c>
      <c r="W20">
        <v>31</v>
      </c>
      <c r="X20">
        <v>33</v>
      </c>
      <c r="Y20">
        <v>38</v>
      </c>
      <c r="Z20">
        <v>118</v>
      </c>
      <c r="AA20">
        <v>207</v>
      </c>
      <c r="AB20">
        <v>257</v>
      </c>
      <c r="AC20">
        <v>307</v>
      </c>
      <c r="AD20">
        <v>433</v>
      </c>
      <c r="AE20">
        <v>46</v>
      </c>
      <c r="AF20">
        <v>3</v>
      </c>
      <c r="AG20">
        <v>1</v>
      </c>
      <c r="AH20" t="s">
        <v>270</v>
      </c>
    </row>
    <row r="21" spans="3:35" x14ac:dyDescent="0.25">
      <c r="C21">
        <v>48.8</v>
      </c>
      <c r="D21" t="s">
        <v>271</v>
      </c>
      <c r="E21">
        <v>25</v>
      </c>
      <c r="F21">
        <v>19.8</v>
      </c>
      <c r="H21">
        <v>11</v>
      </c>
      <c r="J21">
        <v>12</v>
      </c>
      <c r="K21">
        <v>18.899999999999999</v>
      </c>
      <c r="L21">
        <v>20.3</v>
      </c>
      <c r="M21">
        <v>23.4</v>
      </c>
      <c r="N21">
        <v>39.700000000000003</v>
      </c>
      <c r="T21">
        <v>68</v>
      </c>
      <c r="U21">
        <v>26</v>
      </c>
      <c r="V21">
        <v>28</v>
      </c>
      <c r="W21">
        <v>30</v>
      </c>
      <c r="X21">
        <v>33</v>
      </c>
      <c r="Y21">
        <v>37</v>
      </c>
      <c r="Z21">
        <v>48</v>
      </c>
      <c r="AA21">
        <v>146</v>
      </c>
      <c r="AB21">
        <v>196</v>
      </c>
      <c r="AC21">
        <v>246</v>
      </c>
      <c r="AD21">
        <v>371</v>
      </c>
      <c r="AE21">
        <v>46</v>
      </c>
      <c r="AF21">
        <v>2.5</v>
      </c>
      <c r="AG21">
        <v>0.9</v>
      </c>
      <c r="AH21" t="s">
        <v>272</v>
      </c>
    </row>
    <row r="22" spans="3:35" x14ac:dyDescent="0.25">
      <c r="C22">
        <v>65.5</v>
      </c>
      <c r="D22" t="s">
        <v>271</v>
      </c>
      <c r="E22">
        <v>25</v>
      </c>
      <c r="F22">
        <v>19.8</v>
      </c>
      <c r="H22">
        <v>11</v>
      </c>
      <c r="J22">
        <v>32.6</v>
      </c>
      <c r="K22">
        <v>39.5</v>
      </c>
      <c r="L22">
        <v>40.799999999999997</v>
      </c>
      <c r="M22">
        <v>44</v>
      </c>
      <c r="N22">
        <v>60.3</v>
      </c>
      <c r="T22">
        <v>68</v>
      </c>
      <c r="U22">
        <v>26</v>
      </c>
      <c r="V22">
        <v>28</v>
      </c>
      <c r="W22">
        <v>30</v>
      </c>
      <c r="X22">
        <v>33</v>
      </c>
      <c r="Y22">
        <v>37</v>
      </c>
      <c r="Z22">
        <v>92</v>
      </c>
      <c r="AA22">
        <v>190</v>
      </c>
      <c r="AB22">
        <v>239</v>
      </c>
      <c r="AC22">
        <v>289</v>
      </c>
      <c r="AD22">
        <v>415</v>
      </c>
      <c r="AE22">
        <v>46</v>
      </c>
      <c r="AF22">
        <v>2.5</v>
      </c>
      <c r="AG22">
        <v>0.9</v>
      </c>
      <c r="AH22" t="s">
        <v>272</v>
      </c>
    </row>
    <row r="23" spans="3:35" x14ac:dyDescent="0.25">
      <c r="C23">
        <v>65.5</v>
      </c>
      <c r="D23" t="s">
        <v>273</v>
      </c>
      <c r="E23">
        <v>32</v>
      </c>
      <c r="F23">
        <v>18.899999999999999</v>
      </c>
      <c r="G23">
        <v>47</v>
      </c>
      <c r="H23">
        <v>85</v>
      </c>
      <c r="I23">
        <v>3</v>
      </c>
      <c r="J23">
        <v>2.4</v>
      </c>
      <c r="K23">
        <v>10.5</v>
      </c>
      <c r="L23">
        <v>11.9</v>
      </c>
      <c r="M23">
        <v>27</v>
      </c>
      <c r="N23">
        <v>73.7</v>
      </c>
      <c r="O23">
        <v>402</v>
      </c>
      <c r="P23">
        <v>488</v>
      </c>
      <c r="Q23">
        <v>531</v>
      </c>
      <c r="R23">
        <v>575</v>
      </c>
      <c r="S23">
        <v>661</v>
      </c>
      <c r="Z23">
        <v>503</v>
      </c>
      <c r="AA23">
        <v>675</v>
      </c>
      <c r="AB23">
        <v>761</v>
      </c>
      <c r="AC23">
        <v>848</v>
      </c>
      <c r="AD23">
        <v>1020</v>
      </c>
      <c r="AE23">
        <v>45.8</v>
      </c>
      <c r="AF23">
        <v>5.0999999999999996</v>
      </c>
      <c r="AG23">
        <v>1.8</v>
      </c>
      <c r="AH23" t="s">
        <v>274</v>
      </c>
      <c r="AI23">
        <v>1.8</v>
      </c>
    </row>
    <row r="24" spans="3:35" x14ac:dyDescent="0.25">
      <c r="C24">
        <v>80</v>
      </c>
      <c r="D24" t="s">
        <v>273</v>
      </c>
      <c r="E24">
        <v>32</v>
      </c>
      <c r="F24">
        <v>18.899999999999999</v>
      </c>
      <c r="G24">
        <v>47</v>
      </c>
      <c r="H24">
        <v>85</v>
      </c>
      <c r="I24">
        <v>3</v>
      </c>
      <c r="J24">
        <v>4.3</v>
      </c>
      <c r="K24">
        <v>12.4</v>
      </c>
      <c r="L24">
        <v>13.8</v>
      </c>
      <c r="M24">
        <v>28.9</v>
      </c>
      <c r="N24">
        <v>75.599999999999994</v>
      </c>
      <c r="O24">
        <v>482</v>
      </c>
      <c r="P24">
        <v>568</v>
      </c>
      <c r="Q24">
        <v>611</v>
      </c>
      <c r="R24">
        <v>655</v>
      </c>
      <c r="S24">
        <v>741</v>
      </c>
      <c r="Z24">
        <v>654</v>
      </c>
      <c r="AA24">
        <v>826</v>
      </c>
      <c r="AB24">
        <v>913</v>
      </c>
      <c r="AC24">
        <v>999</v>
      </c>
      <c r="AD24">
        <v>1171</v>
      </c>
      <c r="AE24">
        <v>45.8</v>
      </c>
      <c r="AF24">
        <v>5.0999999999999996</v>
      </c>
      <c r="AG24">
        <v>1.8</v>
      </c>
      <c r="AH24" t="s">
        <v>274</v>
      </c>
      <c r="AI24">
        <v>1.8</v>
      </c>
    </row>
    <row r="27" spans="3:35" x14ac:dyDescent="0.25">
      <c r="T27">
        <v>11111</v>
      </c>
    </row>
    <row r="28" spans="3:35" x14ac:dyDescent="0.25">
      <c r="T28">
        <v>75</v>
      </c>
    </row>
    <row r="29" spans="3:35" x14ac:dyDescent="0.25">
      <c r="T29">
        <v>56</v>
      </c>
    </row>
    <row r="30" spans="3:35" x14ac:dyDescent="0.25">
      <c r="T30">
        <v>68</v>
      </c>
    </row>
    <row r="31" spans="3:35" x14ac:dyDescent="0.25">
      <c r="T31">
        <v>79</v>
      </c>
    </row>
    <row r="32" spans="3:35" x14ac:dyDescent="0.25">
      <c r="T32">
        <v>59</v>
      </c>
    </row>
    <row r="33" spans="20:20" x14ac:dyDescent="0.25">
      <c r="T33">
        <v>111111</v>
      </c>
    </row>
    <row r="34" spans="20:20" x14ac:dyDescent="0.25">
      <c r="T34">
        <v>80</v>
      </c>
    </row>
    <row r="35" spans="20:20" x14ac:dyDescent="0.25">
      <c r="T35">
        <v>80</v>
      </c>
    </row>
    <row r="36" spans="20:20" x14ac:dyDescent="0.25">
      <c r="T36">
        <v>68</v>
      </c>
    </row>
    <row r="37" spans="20:20" x14ac:dyDescent="0.25">
      <c r="T37">
        <v>11111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7D7E-6B9F-4C16-9F5D-355CC16665D9}">
  <sheetPr>
    <tabColor theme="9" tint="0.59999389629810485"/>
  </sheetPr>
  <dimension ref="A1:AS258"/>
  <sheetViews>
    <sheetView topLeftCell="A2" zoomScale="106" zoomScaleNormal="106" workbookViewId="0">
      <selection activeCell="D24" sqref="D24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9.5703125" style="33" bestFit="1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6.5703125" style="33" bestFit="1" customWidth="1"/>
    <col min="16" max="16" width="8.5703125" style="33" bestFit="1" customWidth="1"/>
    <col min="17" max="18" width="9.5703125" style="33" bestFit="1" customWidth="1"/>
    <col min="19" max="19" width="4" style="33" bestFit="1" customWidth="1"/>
    <col min="20" max="20" width="5.5703125" style="33" bestFit="1" customWidth="1"/>
    <col min="21" max="21" width="9.5703125" style="33" bestFit="1" customWidth="1"/>
    <col min="22" max="22" width="15.28515625" style="33" bestFit="1" customWidth="1"/>
    <col min="23" max="23" width="4" style="33" bestFit="1" customWidth="1"/>
    <col min="24" max="24" width="7" style="33" bestFit="1" customWidth="1"/>
    <col min="25" max="25" width="8.42578125" style="33" bestFit="1" customWidth="1"/>
    <col min="26" max="26" width="9.7109375" style="33" bestFit="1" customWidth="1"/>
    <col min="27" max="27" width="11" style="33" bestFit="1" customWidth="1"/>
    <col min="28" max="28" width="8.5703125" style="33" bestFit="1" customWidth="1"/>
    <col min="29" max="29" width="14.85546875" style="33" customWidth="1"/>
    <col min="30" max="30" width="8.85546875" style="33" bestFit="1" customWidth="1"/>
    <col min="31" max="31" width="7.85546875" style="33" bestFit="1" customWidth="1"/>
    <col min="32" max="32" width="5.5703125" style="33" bestFit="1" customWidth="1"/>
    <col min="33" max="33" width="11" style="33" bestFit="1" customWidth="1"/>
    <col min="34" max="34" width="5.42578125" style="33" bestFit="1" customWidth="1"/>
    <col min="35" max="35" width="4.85546875" style="33" bestFit="1" customWidth="1"/>
    <col min="36" max="36" width="3.5703125" style="33" bestFit="1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5" x14ac:dyDescent="0.25">
      <c r="A1" s="34" t="str">
        <f ca="1">TRIM(MID(CELL("filename",A1),FIND("]",CELL("filename",A1),1)+1,255))</f>
        <v>EW2 zone 3 BE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106"/>
      <c r="R3" s="112"/>
      <c r="S3" s="112"/>
      <c r="T3" s="106"/>
      <c r="U3" s="112"/>
      <c r="V3" s="112"/>
      <c r="W3" s="106"/>
      <c r="X3" s="106"/>
      <c r="Y3" s="106"/>
      <c r="Z3" s="106"/>
      <c r="AA3" s="106"/>
      <c r="AB3" s="106"/>
      <c r="AC3" s="113"/>
      <c r="AD3" s="113"/>
      <c r="AE3" s="113"/>
      <c r="AF3" s="113"/>
      <c r="AG3" s="113"/>
      <c r="AH3" s="113"/>
      <c r="AI3" s="113"/>
      <c r="AJ3" s="106"/>
      <c r="AK3" s="106"/>
      <c r="AL3" s="106"/>
      <c r="AM3" s="106"/>
      <c r="AN3" s="106"/>
    </row>
    <row r="4" spans="1:45" x14ac:dyDescent="0.25">
      <c r="A4" s="40" t="s">
        <v>60</v>
      </c>
      <c r="B4" s="33">
        <f>COUNTIF(J:J,"&gt;0")</f>
        <v>6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282</v>
      </c>
      <c r="AP4" s="43" t="s">
        <v>283</v>
      </c>
      <c r="AQ4" s="43" t="s">
        <v>284</v>
      </c>
      <c r="AR4" s="43" t="s">
        <v>285</v>
      </c>
      <c r="AS4" s="43" t="s">
        <v>286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107" t="s">
        <v>38</v>
      </c>
      <c r="K5" s="107" t="s">
        <v>30</v>
      </c>
      <c r="L5" s="107" t="s">
        <v>31</v>
      </c>
      <c r="M5" s="107" t="s">
        <v>31</v>
      </c>
      <c r="N5" s="107" t="s">
        <v>32</v>
      </c>
      <c r="O5" s="107" t="s">
        <v>33</v>
      </c>
      <c r="P5" s="107" t="s">
        <v>35</v>
      </c>
      <c r="Q5" s="107" t="s">
        <v>36</v>
      </c>
      <c r="R5" s="107" t="s">
        <v>36</v>
      </c>
      <c r="S5" s="107" t="s">
        <v>34</v>
      </c>
      <c r="T5" s="107" t="s">
        <v>33</v>
      </c>
      <c r="U5" s="107" t="s">
        <v>34</v>
      </c>
      <c r="V5" s="107" t="s">
        <v>62</v>
      </c>
      <c r="W5" s="107" t="s">
        <v>34</v>
      </c>
      <c r="X5" s="107" t="s">
        <v>33</v>
      </c>
      <c r="Y5" s="107" t="s">
        <v>35</v>
      </c>
      <c r="Z5" s="107" t="s">
        <v>33</v>
      </c>
      <c r="AA5" s="107" t="s">
        <v>34</v>
      </c>
      <c r="AB5" s="107" t="s">
        <v>33</v>
      </c>
      <c r="AC5" s="107" t="s">
        <v>33</v>
      </c>
      <c r="AD5" s="107" t="s">
        <v>35</v>
      </c>
      <c r="AE5" s="107" t="s">
        <v>34</v>
      </c>
      <c r="AF5" s="107" t="s">
        <v>33</v>
      </c>
      <c r="AG5" s="107" t="s">
        <v>35</v>
      </c>
      <c r="AH5" s="107" t="s">
        <v>34</v>
      </c>
      <c r="AI5" s="107" t="s">
        <v>34</v>
      </c>
      <c r="AJ5" s="107" t="s">
        <v>34</v>
      </c>
      <c r="AK5" s="107" t="s">
        <v>34</v>
      </c>
      <c r="AL5" s="107" t="s">
        <v>34</v>
      </c>
      <c r="AM5" s="107" t="s">
        <v>34</v>
      </c>
      <c r="AN5" s="107" t="s">
        <v>34</v>
      </c>
      <c r="AO5" s="107" t="s">
        <v>34</v>
      </c>
      <c r="AP5" s="107" t="s">
        <v>33</v>
      </c>
      <c r="AQ5" s="107" t="s">
        <v>34</v>
      </c>
      <c r="AR5" s="107" t="s">
        <v>34</v>
      </c>
    </row>
    <row r="6" spans="1:45" x14ac:dyDescent="0.25">
      <c r="C6" s="45"/>
      <c r="F6" s="33" t="s">
        <v>67</v>
      </c>
      <c r="G6" s="57">
        <v>0</v>
      </c>
      <c r="H6" s="45" t="s">
        <v>28</v>
      </c>
      <c r="J6" s="47">
        <v>1</v>
      </c>
      <c r="K6" s="63">
        <v>0</v>
      </c>
      <c r="L6" s="33" t="s">
        <v>112</v>
      </c>
      <c r="M6" s="49" t="s">
        <v>64</v>
      </c>
      <c r="N6" s="47">
        <v>9.6000000000000014</v>
      </c>
      <c r="O6" s="63">
        <v>0</v>
      </c>
      <c r="P6" s="63">
        <v>0</v>
      </c>
      <c r="Q6" s="47">
        <v>45</v>
      </c>
      <c r="R6" s="47">
        <f t="shared" ref="R6:R11" si="0">Q6-5</f>
        <v>40</v>
      </c>
      <c r="S6" s="47">
        <v>1.5</v>
      </c>
      <c r="T6" s="47">
        <v>0</v>
      </c>
      <c r="U6" s="47">
        <v>0</v>
      </c>
      <c r="V6" s="47">
        <v>0</v>
      </c>
      <c r="W6" s="47">
        <v>0.5</v>
      </c>
      <c r="X6" s="81">
        <v>2000</v>
      </c>
      <c r="Y6" s="81">
        <v>0</v>
      </c>
      <c r="Z6" s="108">
        <f t="shared" ref="Z6:Z11" si="1">VLOOKUP(R6,$AE$31:$AF$51,2)</f>
        <v>114.99999999999996</v>
      </c>
      <c r="AA6" s="108">
        <v>1</v>
      </c>
      <c r="AB6" s="108">
        <f>VLOOKUP(R6,$AE$31:$AG$51,3)</f>
        <v>12000</v>
      </c>
      <c r="AC6" s="47">
        <v>50000</v>
      </c>
      <c r="AD6" s="47">
        <v>0</v>
      </c>
      <c r="AE6" s="81">
        <v>0.3</v>
      </c>
      <c r="AF6" s="47">
        <v>0</v>
      </c>
      <c r="AG6" s="47">
        <v>0</v>
      </c>
      <c r="AH6" s="47">
        <v>0</v>
      </c>
      <c r="AI6" s="47">
        <v>0</v>
      </c>
      <c r="AJ6" s="47">
        <f>VLOOKUP(R6,$AE$39:$AH$59,4)</f>
        <v>50.000000000000007</v>
      </c>
      <c r="AK6" s="47">
        <v>1</v>
      </c>
      <c r="AL6" s="47">
        <v>1</v>
      </c>
      <c r="AM6" s="47">
        <v>1</v>
      </c>
      <c r="AN6" s="47">
        <v>1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63">
        <v>-1</v>
      </c>
      <c r="L7" s="33" t="s">
        <v>112</v>
      </c>
      <c r="M7" s="49" t="s">
        <v>64</v>
      </c>
      <c r="N7" s="47">
        <v>9.6000000000000014</v>
      </c>
      <c r="O7" s="63">
        <v>0</v>
      </c>
      <c r="P7" s="63">
        <v>0</v>
      </c>
      <c r="Q7" s="47">
        <v>45</v>
      </c>
      <c r="R7" s="47">
        <f t="shared" si="0"/>
        <v>40</v>
      </c>
      <c r="S7" s="47">
        <v>1.5</v>
      </c>
      <c r="T7" s="47">
        <v>0</v>
      </c>
      <c r="U7" s="47">
        <v>0</v>
      </c>
      <c r="V7" s="47">
        <v>0</v>
      </c>
      <c r="W7" s="47">
        <v>0.5</v>
      </c>
      <c r="X7" s="81">
        <v>45000</v>
      </c>
      <c r="Y7" s="81">
        <v>0</v>
      </c>
      <c r="Z7" s="108">
        <f t="shared" si="1"/>
        <v>114.99999999999996</v>
      </c>
      <c r="AA7" s="108">
        <v>1</v>
      </c>
      <c r="AB7" s="108">
        <f t="shared" ref="AB7:AB11" si="2">VLOOKUP(R7,$AE$31:$AG$51,3)</f>
        <v>12000</v>
      </c>
      <c r="AC7" s="47">
        <v>50000</v>
      </c>
      <c r="AD7" s="47">
        <v>0</v>
      </c>
      <c r="AE7" s="81">
        <v>0.3</v>
      </c>
      <c r="AF7" s="47">
        <v>0</v>
      </c>
      <c r="AG7" s="47">
        <v>0</v>
      </c>
      <c r="AH7" s="47">
        <v>0</v>
      </c>
      <c r="AI7" s="47">
        <v>0</v>
      </c>
      <c r="AJ7" s="47">
        <f>VLOOKUP(R7,$AE$31:$AH$51,4)</f>
        <v>50.000000000000007</v>
      </c>
      <c r="AK7" s="47">
        <v>1</v>
      </c>
      <c r="AL7" s="47">
        <v>1</v>
      </c>
      <c r="AM7" s="47">
        <v>1</v>
      </c>
      <c r="AN7" s="47">
        <v>1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59">
        <v>1000</v>
      </c>
      <c r="H8" s="45" t="s">
        <v>53</v>
      </c>
      <c r="J8" s="47">
        <v>3</v>
      </c>
      <c r="K8" s="63">
        <v>-4</v>
      </c>
      <c r="L8" s="33" t="s">
        <v>112</v>
      </c>
      <c r="M8" s="49" t="s">
        <v>64</v>
      </c>
      <c r="N8" s="47">
        <v>8.5</v>
      </c>
      <c r="O8" s="63">
        <v>0</v>
      </c>
      <c r="P8" s="63">
        <v>0</v>
      </c>
      <c r="Q8" s="47">
        <v>40.5</v>
      </c>
      <c r="R8" s="47">
        <f t="shared" si="0"/>
        <v>35.5</v>
      </c>
      <c r="S8" s="47">
        <v>1.3</v>
      </c>
      <c r="T8" s="47">
        <v>0</v>
      </c>
      <c r="U8" s="47">
        <v>0</v>
      </c>
      <c r="V8" s="47">
        <v>0</v>
      </c>
      <c r="W8" s="47">
        <v>0.5</v>
      </c>
      <c r="X8" s="81">
        <v>45000</v>
      </c>
      <c r="Y8" s="81">
        <v>0</v>
      </c>
      <c r="Z8" s="108">
        <f t="shared" si="1"/>
        <v>114.99999999999996</v>
      </c>
      <c r="AA8" s="108">
        <v>1</v>
      </c>
      <c r="AB8" s="108">
        <f t="shared" si="2"/>
        <v>12000</v>
      </c>
      <c r="AC8" s="47">
        <v>50000</v>
      </c>
      <c r="AD8" s="47">
        <v>13725.490196078432</v>
      </c>
      <c r="AE8" s="81">
        <v>0.3</v>
      </c>
      <c r="AF8" s="47">
        <v>0</v>
      </c>
      <c r="AG8" s="47">
        <v>0</v>
      </c>
      <c r="AH8" s="47">
        <v>0</v>
      </c>
      <c r="AI8" s="47">
        <v>0</v>
      </c>
      <c r="AJ8" s="47">
        <f t="shared" ref="AJ8:AJ11" si="3">VLOOKUP(R8,$AE$31:$AH$51,4)</f>
        <v>50.000000000000007</v>
      </c>
      <c r="AK8" s="47">
        <v>1</v>
      </c>
      <c r="AL8" s="47">
        <v>1</v>
      </c>
      <c r="AM8" s="47">
        <v>1</v>
      </c>
      <c r="AN8" s="47">
        <v>1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</row>
    <row r="9" spans="1:45" x14ac:dyDescent="0.25">
      <c r="A9" s="33" t="s">
        <v>68</v>
      </c>
      <c r="B9" s="57">
        <v>70</v>
      </c>
      <c r="C9" s="45" t="s">
        <v>28</v>
      </c>
      <c r="F9" s="33" t="s">
        <v>96</v>
      </c>
      <c r="G9" s="59">
        <v>-20000</v>
      </c>
      <c r="H9" s="45" t="s">
        <v>54</v>
      </c>
      <c r="J9" s="47">
        <v>4</v>
      </c>
      <c r="K9" s="63">
        <v>-9.1</v>
      </c>
      <c r="L9" s="33" t="s">
        <v>112</v>
      </c>
      <c r="M9" s="49" t="s">
        <v>64</v>
      </c>
      <c r="N9" s="47">
        <v>8.5</v>
      </c>
      <c r="O9" s="63">
        <v>0</v>
      </c>
      <c r="P9" s="63">
        <v>0</v>
      </c>
      <c r="Q9" s="47">
        <v>40.5</v>
      </c>
      <c r="R9" s="47">
        <f t="shared" si="0"/>
        <v>35.5</v>
      </c>
      <c r="S9" s="47">
        <v>1</v>
      </c>
      <c r="T9" s="47">
        <v>0</v>
      </c>
      <c r="U9" s="47">
        <v>0</v>
      </c>
      <c r="V9" s="47">
        <v>0</v>
      </c>
      <c r="W9" s="47">
        <v>0.5</v>
      </c>
      <c r="X9" s="81">
        <v>45000</v>
      </c>
      <c r="Y9" s="81">
        <v>0</v>
      </c>
      <c r="Z9" s="108">
        <f t="shared" si="1"/>
        <v>114.99999999999996</v>
      </c>
      <c r="AA9" s="108">
        <v>1</v>
      </c>
      <c r="AB9" s="108">
        <f t="shared" si="2"/>
        <v>12000</v>
      </c>
      <c r="AC9" s="47">
        <v>120000</v>
      </c>
      <c r="AD9" s="47">
        <v>5357.1428571428578</v>
      </c>
      <c r="AE9" s="81">
        <v>0.3</v>
      </c>
      <c r="AF9" s="47">
        <v>0</v>
      </c>
      <c r="AG9" s="47">
        <v>0</v>
      </c>
      <c r="AH9" s="47">
        <v>0</v>
      </c>
      <c r="AI9" s="47">
        <v>0</v>
      </c>
      <c r="AJ9" s="47">
        <f t="shared" si="3"/>
        <v>50.000000000000007</v>
      </c>
      <c r="AK9" s="47">
        <v>1</v>
      </c>
      <c r="AL9" s="47">
        <v>1</v>
      </c>
      <c r="AM9" s="47">
        <v>1</v>
      </c>
      <c r="AN9" s="47">
        <v>1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</row>
    <row r="10" spans="1:45" s="56" customFormat="1" x14ac:dyDescent="0.25">
      <c r="A10" s="56" t="s">
        <v>69</v>
      </c>
      <c r="B10" s="58">
        <v>70</v>
      </c>
      <c r="C10" s="45" t="s">
        <v>28</v>
      </c>
      <c r="F10" s="33" t="s">
        <v>51</v>
      </c>
      <c r="G10" s="59">
        <v>1000</v>
      </c>
      <c r="H10" s="45" t="s">
        <v>53</v>
      </c>
      <c r="I10" s="33"/>
      <c r="J10" s="47">
        <v>5</v>
      </c>
      <c r="K10" s="63">
        <v>-14.7</v>
      </c>
      <c r="L10" s="33" t="s">
        <v>112</v>
      </c>
      <c r="M10" s="49" t="s">
        <v>64</v>
      </c>
      <c r="N10" s="47">
        <v>9.8999999999999986</v>
      </c>
      <c r="O10" s="63">
        <v>0</v>
      </c>
      <c r="P10" s="63">
        <v>0</v>
      </c>
      <c r="Q10" s="47">
        <v>43</v>
      </c>
      <c r="R10" s="47">
        <f t="shared" si="0"/>
        <v>38</v>
      </c>
      <c r="S10" s="47">
        <v>1</v>
      </c>
      <c r="T10" s="47">
        <v>0</v>
      </c>
      <c r="U10" s="47">
        <v>0</v>
      </c>
      <c r="V10" s="47">
        <v>0</v>
      </c>
      <c r="W10" s="47">
        <v>0.5</v>
      </c>
      <c r="X10" s="81">
        <v>45000</v>
      </c>
      <c r="Y10" s="81">
        <v>7211.5384615384601</v>
      </c>
      <c r="Z10" s="108">
        <f t="shared" si="1"/>
        <v>114.99999999999996</v>
      </c>
      <c r="AA10" s="108">
        <v>1</v>
      </c>
      <c r="AB10" s="108">
        <f t="shared" si="2"/>
        <v>12000</v>
      </c>
      <c r="AC10" s="47">
        <v>150000</v>
      </c>
      <c r="AD10" s="47">
        <v>3846.1538461538453</v>
      </c>
      <c r="AE10" s="81">
        <v>0.3</v>
      </c>
      <c r="AF10" s="47">
        <v>0</v>
      </c>
      <c r="AG10" s="47">
        <v>0</v>
      </c>
      <c r="AH10" s="47">
        <v>0</v>
      </c>
      <c r="AI10" s="47">
        <v>0</v>
      </c>
      <c r="AJ10" s="47">
        <f t="shared" si="3"/>
        <v>50.000000000000007</v>
      </c>
      <c r="AK10" s="47">
        <v>1</v>
      </c>
      <c r="AL10" s="47">
        <v>1</v>
      </c>
      <c r="AM10" s="47">
        <v>1</v>
      </c>
      <c r="AN10" s="47">
        <v>1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</row>
    <row r="11" spans="1:45" x14ac:dyDescent="0.25">
      <c r="A11" s="33" t="s">
        <v>70</v>
      </c>
      <c r="B11" s="57">
        <v>1</v>
      </c>
      <c r="C11" s="45" t="s">
        <v>28</v>
      </c>
      <c r="F11" s="33" t="s">
        <v>52</v>
      </c>
      <c r="G11" s="59">
        <v>0</v>
      </c>
      <c r="H11" s="45" t="s">
        <v>53</v>
      </c>
      <c r="J11" s="47">
        <v>6</v>
      </c>
      <c r="K11" s="63">
        <v>-25.1</v>
      </c>
      <c r="L11" s="33" t="s">
        <v>112</v>
      </c>
      <c r="M11" s="49" t="s">
        <v>64</v>
      </c>
      <c r="N11" s="47">
        <v>7.6999999999999993</v>
      </c>
      <c r="O11" s="63">
        <v>0</v>
      </c>
      <c r="P11" s="63">
        <v>0</v>
      </c>
      <c r="Q11" s="47">
        <v>38</v>
      </c>
      <c r="R11" s="47">
        <f t="shared" si="0"/>
        <v>33</v>
      </c>
      <c r="S11" s="47">
        <v>0.6</v>
      </c>
      <c r="T11" s="47">
        <v>0</v>
      </c>
      <c r="U11" s="47">
        <v>0</v>
      </c>
      <c r="V11" s="47">
        <v>0</v>
      </c>
      <c r="W11" s="47">
        <v>0.5</v>
      </c>
      <c r="X11" s="81">
        <v>45000</v>
      </c>
      <c r="Y11" s="81">
        <v>0</v>
      </c>
      <c r="Z11" s="108">
        <f t="shared" si="1"/>
        <v>107.39999999999996</v>
      </c>
      <c r="AA11" s="108">
        <v>1</v>
      </c>
      <c r="AB11" s="108">
        <f t="shared" si="2"/>
        <v>11040</v>
      </c>
      <c r="AC11" s="47">
        <v>170000</v>
      </c>
      <c r="AD11" s="47">
        <v>0</v>
      </c>
      <c r="AE11" s="81">
        <v>0.3</v>
      </c>
      <c r="AF11" s="47">
        <v>0</v>
      </c>
      <c r="AG11" s="47">
        <v>0</v>
      </c>
      <c r="AH11" s="47">
        <v>0</v>
      </c>
      <c r="AI11" s="47">
        <v>0</v>
      </c>
      <c r="AJ11" s="47">
        <f t="shared" si="3"/>
        <v>46.000000000000007</v>
      </c>
      <c r="AK11" s="47">
        <v>1</v>
      </c>
      <c r="AL11" s="47">
        <v>1</v>
      </c>
      <c r="AM11" s="47">
        <v>1</v>
      </c>
      <c r="AN11" s="47">
        <v>1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</row>
    <row r="12" spans="1:45" x14ac:dyDescent="0.25">
      <c r="A12" s="33" t="s">
        <v>74</v>
      </c>
      <c r="B12" s="57">
        <v>8.4</v>
      </c>
      <c r="C12" s="45" t="s">
        <v>28</v>
      </c>
      <c r="E12" s="59"/>
      <c r="F12" s="56" t="s">
        <v>97</v>
      </c>
      <c r="G12" s="58">
        <v>0</v>
      </c>
      <c r="H12" s="45" t="s">
        <v>53</v>
      </c>
      <c r="I12" s="56"/>
      <c r="J12" s="47"/>
      <c r="K12" s="63"/>
      <c r="L12" s="49"/>
      <c r="M12" s="49"/>
      <c r="N12" s="47"/>
      <c r="O12" s="63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108"/>
      <c r="AA12" s="108"/>
      <c r="AB12" s="108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63"/>
      <c r="L13" s="49"/>
      <c r="M13" s="49"/>
      <c r="N13" s="47"/>
      <c r="O13" s="63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108"/>
      <c r="AA13" s="108"/>
      <c r="AB13" s="108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63"/>
      <c r="L14" s="49"/>
      <c r="M14" s="49"/>
      <c r="N14" s="47"/>
      <c r="O14" s="63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108"/>
      <c r="AA14" s="108"/>
      <c r="AB14" s="108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</row>
    <row r="15" spans="1:45" s="56" customFormat="1" x14ac:dyDescent="0.25">
      <c r="A15" s="33" t="s">
        <v>44</v>
      </c>
      <c r="B15" s="61">
        <v>207000000</v>
      </c>
      <c r="C15" s="45" t="s">
        <v>47</v>
      </c>
      <c r="D15" s="33"/>
      <c r="E15" s="33"/>
      <c r="F15" s="33"/>
      <c r="G15" s="33"/>
      <c r="J15" s="47"/>
      <c r="K15" s="63"/>
      <c r="L15" s="49"/>
      <c r="M15" s="49"/>
      <c r="N15" s="47"/>
      <c r="O15" s="63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J16" s="47"/>
      <c r="K16" s="63"/>
      <c r="L16" s="49"/>
      <c r="M16" s="49"/>
      <c r="N16" s="47"/>
      <c r="O16" s="63"/>
      <c r="P16" s="63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</row>
    <row r="17" spans="1:40" x14ac:dyDescent="0.25">
      <c r="A17" s="33" t="s">
        <v>98</v>
      </c>
      <c r="B17" s="57">
        <v>0.53</v>
      </c>
      <c r="C17" s="45"/>
      <c r="D17" s="107"/>
      <c r="E17" s="107"/>
      <c r="F17" s="56"/>
      <c r="G17" s="56"/>
      <c r="J17" s="47"/>
      <c r="K17" s="63"/>
      <c r="L17" s="49"/>
      <c r="M17" s="49"/>
      <c r="N17" s="47"/>
      <c r="O17" s="63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</row>
    <row r="18" spans="1:40" ht="30" x14ac:dyDescent="0.25">
      <c r="A18" s="35" t="s">
        <v>25</v>
      </c>
      <c r="B18" s="65" t="s">
        <v>26</v>
      </c>
      <c r="C18" s="65" t="s">
        <v>27</v>
      </c>
      <c r="D18" s="66"/>
      <c r="E18" s="66"/>
      <c r="I18" s="56"/>
      <c r="J18" s="47"/>
      <c r="K18" s="63"/>
      <c r="L18" s="49"/>
      <c r="M18" s="49"/>
      <c r="N18" s="47"/>
      <c r="O18" s="63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0" s="56" customFormat="1" x14ac:dyDescent="0.25">
      <c r="A19" s="107" t="s">
        <v>38</v>
      </c>
      <c r="B19" s="107" t="s">
        <v>30</v>
      </c>
      <c r="C19" s="107" t="s">
        <v>59</v>
      </c>
      <c r="D19" s="43"/>
      <c r="E19" s="35"/>
      <c r="F19" s="33"/>
      <c r="G19" s="33"/>
      <c r="J19" s="47"/>
      <c r="K19" s="63"/>
      <c r="L19" s="49"/>
      <c r="M19" s="49"/>
      <c r="N19" s="47"/>
      <c r="O19" s="63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</row>
    <row r="20" spans="1:40" x14ac:dyDescent="0.25">
      <c r="A20" s="66">
        <v>1</v>
      </c>
      <c r="B20" s="66">
        <v>0</v>
      </c>
      <c r="C20" s="66">
        <v>9.0999999999999998E-2</v>
      </c>
      <c r="D20" s="43"/>
      <c r="J20" s="47"/>
      <c r="K20" s="63"/>
      <c r="L20" s="49"/>
      <c r="M20" s="49"/>
      <c r="N20" s="47"/>
      <c r="O20" s="63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</row>
    <row r="21" spans="1:40" x14ac:dyDescent="0.25">
      <c r="A21" s="66"/>
      <c r="B21" s="66"/>
      <c r="C21" s="66"/>
      <c r="D21" s="43"/>
      <c r="K21" s="79"/>
      <c r="L21" s="49"/>
      <c r="M21" s="49" t="s">
        <v>94</v>
      </c>
      <c r="N21" s="47"/>
      <c r="O21" s="63"/>
      <c r="P21" s="47"/>
      <c r="Q21" s="47"/>
      <c r="R21" s="64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</row>
    <row r="22" spans="1:40" x14ac:dyDescent="0.25">
      <c r="A22" s="47"/>
      <c r="B22" s="47"/>
      <c r="C22" s="47"/>
      <c r="D22" s="35"/>
      <c r="K22" s="79"/>
      <c r="L22" s="49"/>
      <c r="M22" s="49" t="s">
        <v>94</v>
      </c>
      <c r="N22" s="47"/>
      <c r="O22" s="47"/>
      <c r="P22" s="47"/>
      <c r="Q22" s="47"/>
      <c r="R22" s="64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</row>
    <row r="23" spans="1:40" x14ac:dyDescent="0.25">
      <c r="A23" s="47"/>
      <c r="B23" s="47"/>
      <c r="C23" s="47"/>
      <c r="D23" s="35"/>
      <c r="K23" s="79"/>
      <c r="L23" s="49"/>
      <c r="M23" s="49" t="s">
        <v>94</v>
      </c>
      <c r="N23" s="47"/>
      <c r="O23" s="47"/>
      <c r="P23" s="47"/>
      <c r="Q23" s="47"/>
      <c r="R23" s="64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I23" s="47"/>
      <c r="AJ23" s="47"/>
      <c r="AK23" s="47"/>
      <c r="AL23" s="47"/>
      <c r="AM23" s="47"/>
      <c r="AN23" s="47"/>
    </row>
    <row r="24" spans="1:40" x14ac:dyDescent="0.25">
      <c r="A24" s="43"/>
      <c r="B24" s="43"/>
      <c r="C24" s="43"/>
      <c r="D24" s="43"/>
      <c r="K24" s="79"/>
      <c r="L24" s="49"/>
      <c r="M24" s="49" t="s">
        <v>94</v>
      </c>
      <c r="N24" s="47"/>
      <c r="O24" s="47"/>
      <c r="P24" s="47"/>
      <c r="Q24" s="47"/>
      <c r="R24" s="64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I24" s="47"/>
      <c r="AJ24" s="47"/>
      <c r="AK24" s="47"/>
      <c r="AL24" s="47"/>
      <c r="AM24" s="47"/>
      <c r="AN24" s="47"/>
    </row>
    <row r="25" spans="1:40" x14ac:dyDescent="0.25">
      <c r="A25" s="47"/>
      <c r="B25" s="47"/>
      <c r="C25" s="47"/>
      <c r="D25" s="35"/>
      <c r="K25" s="79"/>
      <c r="L25" s="49"/>
      <c r="M25" s="49" t="s">
        <v>94</v>
      </c>
      <c r="N25" s="47"/>
      <c r="O25" s="47"/>
      <c r="P25" s="47"/>
      <c r="Q25" s="47"/>
      <c r="R25" s="64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I25" s="47"/>
      <c r="AJ25" s="47"/>
      <c r="AK25" s="47"/>
      <c r="AL25" s="47"/>
      <c r="AM25" s="47"/>
      <c r="AN25" s="47"/>
    </row>
    <row r="26" spans="1:40" x14ac:dyDescent="0.25">
      <c r="A26" s="43"/>
      <c r="B26" s="43"/>
      <c r="C26" s="43"/>
      <c r="D26" s="43"/>
      <c r="K26" s="79"/>
      <c r="L26" s="49"/>
      <c r="M26" s="49" t="s">
        <v>94</v>
      </c>
      <c r="N26" s="47"/>
      <c r="O26" s="47"/>
      <c r="P26" s="47"/>
      <c r="Q26" s="47"/>
      <c r="R26" s="64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I26" s="47"/>
      <c r="AJ26" s="47"/>
      <c r="AK26" s="47"/>
      <c r="AL26" s="47"/>
      <c r="AM26" s="47"/>
      <c r="AN26" s="47"/>
    </row>
    <row r="27" spans="1:40" x14ac:dyDescent="0.25">
      <c r="A27" s="43"/>
      <c r="B27" s="43"/>
      <c r="C27" s="43"/>
      <c r="D27" s="43"/>
      <c r="L27" s="49"/>
      <c r="M27" s="49" t="s">
        <v>94</v>
      </c>
      <c r="N27" s="47"/>
      <c r="O27" s="47"/>
      <c r="P27" s="47"/>
      <c r="Q27" s="47"/>
      <c r="R27" s="64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I27" s="47"/>
      <c r="AJ27" s="47"/>
      <c r="AK27" s="47"/>
      <c r="AL27" s="47"/>
      <c r="AM27" s="47"/>
      <c r="AN27" s="47"/>
    </row>
    <row r="28" spans="1:40" x14ac:dyDescent="0.25">
      <c r="A28" s="43"/>
      <c r="B28" s="43"/>
      <c r="C28" s="43"/>
      <c r="D28" s="43"/>
      <c r="L28" s="49"/>
      <c r="M28" s="49" t="s">
        <v>94</v>
      </c>
      <c r="N28" s="47"/>
      <c r="O28" s="47"/>
      <c r="P28" s="47"/>
      <c r="Q28" s="47"/>
      <c r="R28" s="64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I28" s="47"/>
      <c r="AJ28" s="47"/>
      <c r="AK28" s="47"/>
      <c r="AL28" s="47"/>
      <c r="AM28" s="47"/>
      <c r="AN28" s="47"/>
    </row>
    <row r="29" spans="1:40" x14ac:dyDescent="0.25">
      <c r="A29" s="43"/>
      <c r="B29" s="43"/>
      <c r="C29" s="43"/>
      <c r="D29" s="43"/>
      <c r="L29" s="49"/>
      <c r="M29" s="49" t="s">
        <v>94</v>
      </c>
      <c r="N29" s="47"/>
      <c r="O29" s="47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0" x14ac:dyDescent="0.25">
      <c r="A30" s="43"/>
      <c r="B30" s="43"/>
      <c r="C30" s="43"/>
      <c r="D30" s="43"/>
      <c r="L30" s="49"/>
      <c r="M30" s="49" t="s">
        <v>94</v>
      </c>
      <c r="N30" s="47"/>
      <c r="O30" s="47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33" t="s">
        <v>99</v>
      </c>
      <c r="AF30" s="33" t="s">
        <v>100</v>
      </c>
      <c r="AG30" s="33" t="s">
        <v>101</v>
      </c>
      <c r="AI30" s="47"/>
      <c r="AJ30" s="47"/>
      <c r="AK30" s="47"/>
      <c r="AL30" s="47"/>
      <c r="AM30" s="47"/>
      <c r="AN30" s="47"/>
    </row>
    <row r="31" spans="1:40" x14ac:dyDescent="0.25">
      <c r="A31" s="43"/>
      <c r="B31" s="43"/>
      <c r="C31" s="43"/>
      <c r="D31" s="43"/>
      <c r="L31" s="49"/>
      <c r="M31" s="49" t="s">
        <v>94</v>
      </c>
      <c r="N31" s="47"/>
      <c r="O31" s="47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33">
        <v>15</v>
      </c>
      <c r="AF31" s="33">
        <v>48</v>
      </c>
      <c r="AG31" s="33">
        <v>1900</v>
      </c>
      <c r="AH31" s="33">
        <v>8</v>
      </c>
      <c r="AI31" s="47"/>
      <c r="AJ31" s="47"/>
      <c r="AK31" s="47"/>
      <c r="AL31" s="47"/>
      <c r="AM31" s="47"/>
      <c r="AN31" s="47"/>
    </row>
    <row r="32" spans="1:40" x14ac:dyDescent="0.25">
      <c r="A32" s="43"/>
      <c r="B32" s="43"/>
      <c r="C32" s="43"/>
      <c r="D32" s="43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33">
        <v>16</v>
      </c>
      <c r="AF32" s="33">
        <v>51.8</v>
      </c>
      <c r="AG32" s="33">
        <v>2100</v>
      </c>
      <c r="AH32" s="33">
        <v>8.8000000000000007</v>
      </c>
      <c r="AI32" s="47"/>
      <c r="AJ32" s="47"/>
      <c r="AK32" s="47"/>
      <c r="AL32" s="47"/>
      <c r="AM32" s="47"/>
      <c r="AN32" s="47"/>
    </row>
    <row r="33" spans="1:40" x14ac:dyDescent="0.25">
      <c r="A33" s="43"/>
      <c r="B33" s="43"/>
      <c r="C33" s="43"/>
      <c r="D33" s="43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33">
        <v>17</v>
      </c>
      <c r="AF33" s="33">
        <v>55.599999999999994</v>
      </c>
      <c r="AG33" s="33">
        <v>2300</v>
      </c>
      <c r="AH33" s="33">
        <v>9.6000000000000014</v>
      </c>
      <c r="AI33" s="47"/>
      <c r="AJ33" s="47"/>
      <c r="AK33" s="47"/>
      <c r="AL33" s="47"/>
      <c r="AM33" s="47"/>
      <c r="AN33" s="47"/>
    </row>
    <row r="34" spans="1:40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33">
        <v>18</v>
      </c>
      <c r="AF34" s="33">
        <v>59.399999999999991</v>
      </c>
      <c r="AG34" s="33">
        <v>2500</v>
      </c>
      <c r="AH34" s="33">
        <v>10.400000000000002</v>
      </c>
      <c r="AI34" s="47"/>
      <c r="AJ34" s="47"/>
      <c r="AK34" s="47"/>
      <c r="AL34" s="47"/>
      <c r="AM34" s="47"/>
      <c r="AN34" s="47"/>
    </row>
    <row r="35" spans="1:40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33">
        <v>19</v>
      </c>
      <c r="AF35" s="33">
        <v>63.199999999999989</v>
      </c>
      <c r="AG35" s="33">
        <v>2700</v>
      </c>
      <c r="AH35" s="33">
        <v>11.200000000000003</v>
      </c>
      <c r="AI35" s="47"/>
      <c r="AJ35" s="47"/>
      <c r="AK35" s="47"/>
      <c r="AL35" s="47"/>
      <c r="AM35" s="47"/>
      <c r="AN35" s="47"/>
    </row>
    <row r="36" spans="1:40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33">
        <v>20</v>
      </c>
      <c r="AF36" s="33">
        <v>66.999999999999986</v>
      </c>
      <c r="AG36" s="33">
        <v>2900</v>
      </c>
      <c r="AH36" s="33">
        <v>12.000000000000004</v>
      </c>
      <c r="AI36" s="47"/>
      <c r="AJ36" s="47"/>
      <c r="AK36" s="47"/>
      <c r="AL36" s="47"/>
      <c r="AM36" s="47"/>
      <c r="AN36" s="47"/>
    </row>
    <row r="37" spans="1:40" x14ac:dyDescent="0.25">
      <c r="L37" s="49"/>
      <c r="M37" s="49" t="s">
        <v>94</v>
      </c>
      <c r="N37" s="47"/>
      <c r="O37" s="63"/>
      <c r="P37" s="47"/>
      <c r="Q37" s="47"/>
      <c r="R37" s="64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33">
        <v>21</v>
      </c>
      <c r="AF37" s="33">
        <v>69.799999999999983</v>
      </c>
      <c r="AG37" s="33">
        <v>3280</v>
      </c>
      <c r="AH37" s="33">
        <v>13.600000000000003</v>
      </c>
      <c r="AI37" s="47"/>
      <c r="AJ37" s="47"/>
      <c r="AK37" s="47"/>
      <c r="AL37" s="47"/>
      <c r="AM37" s="47"/>
      <c r="AN37" s="47"/>
    </row>
    <row r="38" spans="1:40" x14ac:dyDescent="0.25">
      <c r="L38" s="49"/>
      <c r="M38" s="49" t="s">
        <v>94</v>
      </c>
      <c r="N38" s="47"/>
      <c r="O38" s="63"/>
      <c r="P38" s="47"/>
      <c r="Q38" s="47"/>
      <c r="R38" s="64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33">
        <v>22</v>
      </c>
      <c r="AF38" s="33">
        <v>72.59999999999998</v>
      </c>
      <c r="AG38" s="33">
        <v>3660</v>
      </c>
      <c r="AH38" s="33">
        <v>15.200000000000003</v>
      </c>
      <c r="AI38" s="47"/>
      <c r="AJ38" s="47"/>
      <c r="AK38" s="47"/>
      <c r="AL38" s="47"/>
      <c r="AM38" s="47"/>
      <c r="AN38" s="47"/>
    </row>
    <row r="39" spans="1:40" x14ac:dyDescent="0.25">
      <c r="L39" s="49"/>
      <c r="M39" s="49" t="s">
        <v>94</v>
      </c>
      <c r="N39" s="47"/>
      <c r="O39" s="63"/>
      <c r="P39" s="47"/>
      <c r="Q39" s="47"/>
      <c r="R39" s="64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33">
        <v>23</v>
      </c>
      <c r="AF39" s="33">
        <v>75.399999999999977</v>
      </c>
      <c r="AG39" s="33">
        <v>4040</v>
      </c>
      <c r="AH39" s="33">
        <v>16.800000000000004</v>
      </c>
      <c r="AI39" s="47"/>
      <c r="AJ39" s="47"/>
      <c r="AK39" s="47"/>
      <c r="AL39" s="47"/>
      <c r="AM39" s="47"/>
      <c r="AN39" s="47"/>
    </row>
    <row r="40" spans="1:40" x14ac:dyDescent="0.25">
      <c r="L40" s="49"/>
      <c r="AE40" s="33">
        <v>24</v>
      </c>
      <c r="AF40" s="33">
        <v>78.199999999999974</v>
      </c>
      <c r="AG40" s="33">
        <v>4420</v>
      </c>
      <c r="AH40" s="33">
        <v>18.400000000000006</v>
      </c>
    </row>
    <row r="41" spans="1:40" x14ac:dyDescent="0.25">
      <c r="L41" s="49"/>
      <c r="AE41" s="33">
        <v>25</v>
      </c>
      <c r="AF41" s="33">
        <v>80.999999999999972</v>
      </c>
      <c r="AG41" s="33">
        <v>4800</v>
      </c>
      <c r="AH41" s="33">
        <v>20.000000000000007</v>
      </c>
    </row>
    <row r="42" spans="1:40" x14ac:dyDescent="0.25">
      <c r="L42" s="49"/>
      <c r="AE42" s="33">
        <v>26</v>
      </c>
      <c r="AF42" s="33">
        <v>83.999999999999972</v>
      </c>
      <c r="AG42" s="33">
        <v>5760</v>
      </c>
      <c r="AH42" s="33">
        <v>24.000000000000007</v>
      </c>
    </row>
    <row r="43" spans="1:40" x14ac:dyDescent="0.25">
      <c r="L43" s="49"/>
      <c r="AE43" s="33">
        <v>27</v>
      </c>
      <c r="AF43" s="33">
        <v>86.999999999999972</v>
      </c>
      <c r="AG43" s="33">
        <v>6720</v>
      </c>
      <c r="AH43" s="33">
        <v>28.000000000000007</v>
      </c>
    </row>
    <row r="44" spans="1:40" x14ac:dyDescent="0.25">
      <c r="L44" s="49"/>
      <c r="AE44" s="33">
        <v>28</v>
      </c>
      <c r="AF44" s="33">
        <v>89.999999999999972</v>
      </c>
      <c r="AG44" s="33">
        <v>7680</v>
      </c>
      <c r="AH44" s="33">
        <v>32.000000000000007</v>
      </c>
    </row>
    <row r="45" spans="1:40" x14ac:dyDescent="0.25">
      <c r="L45" s="49"/>
      <c r="AE45" s="33">
        <v>29</v>
      </c>
      <c r="AF45" s="33">
        <v>92.999999999999972</v>
      </c>
      <c r="AG45" s="33">
        <v>8640</v>
      </c>
      <c r="AH45" s="33">
        <v>36.000000000000007</v>
      </c>
    </row>
    <row r="46" spans="1:40" x14ac:dyDescent="0.25">
      <c r="L46" s="49"/>
      <c r="AE46" s="33">
        <v>30</v>
      </c>
      <c r="AF46" s="33">
        <v>95.999999999999972</v>
      </c>
      <c r="AG46" s="33">
        <v>9600</v>
      </c>
      <c r="AH46" s="33">
        <v>40.000000000000007</v>
      </c>
    </row>
    <row r="47" spans="1:40" x14ac:dyDescent="0.25">
      <c r="L47" s="49"/>
      <c r="AE47" s="33">
        <v>31</v>
      </c>
      <c r="AF47" s="33">
        <v>99.799999999999969</v>
      </c>
      <c r="AG47" s="33">
        <v>10080</v>
      </c>
      <c r="AH47" s="33">
        <v>42.000000000000007</v>
      </c>
    </row>
    <row r="48" spans="1:40" x14ac:dyDescent="0.25">
      <c r="L48" s="49"/>
      <c r="AE48" s="33">
        <v>32</v>
      </c>
      <c r="AF48" s="33">
        <v>103.59999999999997</v>
      </c>
      <c r="AG48" s="33">
        <v>10560</v>
      </c>
      <c r="AH48" s="33">
        <v>44.000000000000007</v>
      </c>
    </row>
    <row r="49" spans="12:34" x14ac:dyDescent="0.25">
      <c r="L49" s="49"/>
      <c r="AE49" s="33">
        <v>33</v>
      </c>
      <c r="AF49" s="33">
        <v>107.39999999999996</v>
      </c>
      <c r="AG49" s="33">
        <v>11040</v>
      </c>
      <c r="AH49" s="33">
        <v>46.000000000000007</v>
      </c>
    </row>
    <row r="50" spans="12:34" x14ac:dyDescent="0.25">
      <c r="L50" s="49"/>
      <c r="AE50" s="33">
        <v>34</v>
      </c>
      <c r="AF50" s="33">
        <v>111.19999999999996</v>
      </c>
      <c r="AG50" s="33">
        <v>11520</v>
      </c>
      <c r="AH50" s="33">
        <v>48.000000000000007</v>
      </c>
    </row>
    <row r="51" spans="12:34" x14ac:dyDescent="0.25">
      <c r="L51" s="49"/>
      <c r="AE51" s="33">
        <v>35</v>
      </c>
      <c r="AF51" s="33">
        <v>114.99999999999996</v>
      </c>
      <c r="AG51" s="33">
        <v>12000</v>
      </c>
      <c r="AH51" s="33">
        <v>50.000000000000007</v>
      </c>
    </row>
    <row r="52" spans="12:34" x14ac:dyDescent="0.25">
      <c r="L52" s="49"/>
    </row>
    <row r="53" spans="12:34" x14ac:dyDescent="0.25">
      <c r="L53" s="49"/>
    </row>
    <row r="54" spans="12:34" x14ac:dyDescent="0.25">
      <c r="L54" s="49"/>
    </row>
    <row r="55" spans="12:34" x14ac:dyDescent="0.25">
      <c r="L55" s="49"/>
    </row>
    <row r="56" spans="12:34" x14ac:dyDescent="0.25">
      <c r="L56" s="49"/>
    </row>
    <row r="57" spans="12:34" x14ac:dyDescent="0.25">
      <c r="L57" s="49"/>
    </row>
    <row r="58" spans="12:34" x14ac:dyDescent="0.25">
      <c r="L58" s="49"/>
    </row>
    <row r="59" spans="12:34" x14ac:dyDescent="0.25">
      <c r="L59" s="49"/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  <row r="256" spans="12:12" x14ac:dyDescent="0.25">
      <c r="L256" s="49"/>
    </row>
    <row r="257" spans="12:12" x14ac:dyDescent="0.25">
      <c r="L257" s="49"/>
    </row>
    <row r="258" spans="12:12" x14ac:dyDescent="0.25">
      <c r="L258" s="49"/>
    </row>
  </sheetData>
  <mergeCells count="3">
    <mergeCell ref="R3:S3"/>
    <mergeCell ref="U3:V3"/>
    <mergeCell ref="AC3:AI3"/>
  </mergeCells>
  <conditionalFormatting sqref="N6 Q6 R15:AA16 AM8:AN18 Q8:Q18 N8:N20 AE8:AI11 AE6:AI6 AO8:AS11 AM6:AS6 R8:Y14 AJ7:AJ11">
    <cfRule type="expression" dxfId="1837" priority="62">
      <formula>$L6="API sand"</formula>
    </cfRule>
  </conditionalFormatting>
  <conditionalFormatting sqref="AJ12:AJ16 N6 AB15:AB16 AK6:AL6 AK8:AL18 N8:N20">
    <cfRule type="expression" dxfId="1836" priority="61">
      <formula>$M6="API sand"</formula>
    </cfRule>
  </conditionalFormatting>
  <conditionalFormatting sqref="AJ12:AJ16 N6 AK6:AL6 AB15:AB16 AK8:AL18 N8:N20">
    <cfRule type="expression" dxfId="1835" priority="60">
      <formula>$M6="API clay"</formula>
    </cfRule>
  </conditionalFormatting>
  <conditionalFormatting sqref="AM6:AN6 N6:P6 AM8:AN18 N8:P11">
    <cfRule type="expression" dxfId="1834" priority="57">
      <formula>$L6="Stiff clay w/o free water"</formula>
    </cfRule>
    <cfRule type="expression" dxfId="1833" priority="59">
      <formula>$L6="API clay"</formula>
    </cfRule>
  </conditionalFormatting>
  <conditionalFormatting sqref="AM6:AN6 N6:P6 AM8:AN18 N8:P11">
    <cfRule type="expression" dxfId="1832" priority="58">
      <formula>$L6="Kirsch soft clay"</formula>
    </cfRule>
  </conditionalFormatting>
  <conditionalFormatting sqref="AM6:AN6 N6:P6 AM8:AN18 N8:P11">
    <cfRule type="expression" dxfId="1831" priority="56">
      <formula>$L6="Kirsch stiff clay"</formula>
    </cfRule>
  </conditionalFormatting>
  <conditionalFormatting sqref="N6 Q6 R15:AA16 AM8:AN18 Q8:Q18 N8:N20 AE8:AI11 AE6:AI6 AO8:AS11 AM6:AS6 R8:Y14 AJ7:AJ11">
    <cfRule type="expression" dxfId="1830" priority="55">
      <formula>$L6="Kirsch sand"</formula>
    </cfRule>
  </conditionalFormatting>
  <conditionalFormatting sqref="N6 AC6:AD6 AM6:AN6 AC8:AD18 AM8:AN18 N8:N20">
    <cfRule type="expression" dxfId="1829" priority="54">
      <formula>$L6="Modified Weak rock"</formula>
    </cfRule>
  </conditionalFormatting>
  <conditionalFormatting sqref="AM6:AN6 N6:P6 AM8:AN18 N8:P11">
    <cfRule type="expression" dxfId="1828" priority="53">
      <formula>$L6="Reese stiff clay"</formula>
    </cfRule>
  </conditionalFormatting>
  <conditionalFormatting sqref="N21:N39 Q19:Q39 AM19:AN39">
    <cfRule type="expression" dxfId="1827" priority="52">
      <formula>$L19="API sand"</formula>
    </cfRule>
  </conditionalFormatting>
  <conditionalFormatting sqref="N21:N39 Z19:Z39 AB19:AB39 R19:S39 AJ19:AL39">
    <cfRule type="expression" dxfId="1826" priority="51">
      <formula>$M19="API sand"</formula>
    </cfRule>
  </conditionalFormatting>
  <conditionalFormatting sqref="Z19:AB39 AK19:AL39 R19:T39 N21:N39">
    <cfRule type="expression" dxfId="1825" priority="50">
      <formula>$M19="API clay"</formula>
    </cfRule>
  </conditionalFormatting>
  <conditionalFormatting sqref="U19:W39 AM19:AN39 N32:P39 N21:N31 P19:P31">
    <cfRule type="expression" dxfId="1824" priority="47">
      <formula>$L19="Stiff clay w/o free water"</formula>
    </cfRule>
    <cfRule type="expression" dxfId="1823" priority="49">
      <formula>$L19="API clay"</formula>
    </cfRule>
  </conditionalFormatting>
  <conditionalFormatting sqref="U19:Y39 AM19:AN39 N32:P39 N21:N31 P19:P31">
    <cfRule type="expression" dxfId="1822" priority="48">
      <formula>$L19="Kirsch soft clay"</formula>
    </cfRule>
  </conditionalFormatting>
  <conditionalFormatting sqref="AM19:AN39 U19:Y39 N32:P39 N21:N31 P19:P31">
    <cfRule type="expression" dxfId="1821" priority="46">
      <formula>$L19="Kirsch stiff clay"</formula>
    </cfRule>
  </conditionalFormatting>
  <conditionalFormatting sqref="N21:N39 Q19:Q39 X19:Y39 AM19:AN39">
    <cfRule type="expression" dxfId="1820" priority="45">
      <formula>$L19="Kirsch sand"</formula>
    </cfRule>
  </conditionalFormatting>
  <conditionalFormatting sqref="N21:N39 AC19:AI22 AM19:AN39 AC23:AD39 AI23:AI39">
    <cfRule type="expression" dxfId="1819" priority="44">
      <formula>$L19="Modified Weak rock"</formula>
    </cfRule>
  </conditionalFormatting>
  <conditionalFormatting sqref="U19:V39 AM19:AN39 N32:P39 N21:N31 P19:P31">
    <cfRule type="expression" dxfId="1818" priority="43">
      <formula>$L19="Reese stiff clay"</formula>
    </cfRule>
  </conditionalFormatting>
  <conditionalFormatting sqref="AC6:AD6 AM6:AN6 N6:P6 AC8:AD18 AM8:AN18 N8:P11">
    <cfRule type="expression" dxfId="1817" priority="42">
      <formula>$L6="PISA clay"</formula>
    </cfRule>
  </conditionalFormatting>
  <conditionalFormatting sqref="N6 AC6:AD6 AM6:AN6 AC8:AD18 AM8:AN18 N8:N20">
    <cfRule type="expression" dxfId="1816" priority="41">
      <formula>$L6="PISA sand"</formula>
    </cfRule>
  </conditionalFormatting>
  <conditionalFormatting sqref="R6:Y6">
    <cfRule type="expression" dxfId="1815" priority="40">
      <formula>$L6="API sand"</formula>
    </cfRule>
  </conditionalFormatting>
  <conditionalFormatting sqref="R6:Y6">
    <cfRule type="expression" dxfId="1814" priority="39">
      <formula>$L6="Kirsch sand"</formula>
    </cfRule>
  </conditionalFormatting>
  <conditionalFormatting sqref="N12:P15 N16:O16 P17:P18 O17:O21 N17:N20">
    <cfRule type="expression" dxfId="1813" priority="36">
      <formula>$L12="Stiff clay w/o free water"</formula>
    </cfRule>
    <cfRule type="expression" dxfId="1812" priority="38">
      <formula>$L12="API clay"</formula>
    </cfRule>
  </conditionalFormatting>
  <conditionalFormatting sqref="N12:P15 N16:O16 P17:P18 O17:O21 N17:N20">
    <cfRule type="expression" dxfId="1811" priority="37">
      <formula>$L12="Kirsch soft clay"</formula>
    </cfRule>
  </conditionalFormatting>
  <conditionalFormatting sqref="N12:P15 N16:O16 P17:P18 O17:O21 N17:N20">
    <cfRule type="expression" dxfId="1810" priority="35">
      <formula>$L12="Kirsch stiff clay"</formula>
    </cfRule>
  </conditionalFormatting>
  <conditionalFormatting sqref="N12:P15 N16:O16 P17:P18 O17:O21 N17:N20">
    <cfRule type="expression" dxfId="1809" priority="34">
      <formula>$L12="Reese stiff clay"</formula>
    </cfRule>
  </conditionalFormatting>
  <conditionalFormatting sqref="N12:P15 N16:O16 P17:P18 O17:O21 N17:N20">
    <cfRule type="expression" dxfId="1808" priority="33">
      <formula>$L12="PISA clay"</formula>
    </cfRule>
  </conditionalFormatting>
  <conditionalFormatting sqref="R17:AB18">
    <cfRule type="expression" dxfId="1807" priority="32">
      <formula>$L17="API sand"</formula>
    </cfRule>
  </conditionalFormatting>
  <conditionalFormatting sqref="R17:AB18">
    <cfRule type="expression" dxfId="1806" priority="31">
      <formula>$L17="Kirsch sand"</formula>
    </cfRule>
  </conditionalFormatting>
  <conditionalFormatting sqref="AE17:AJ18 AE12:AI16">
    <cfRule type="expression" dxfId="1805" priority="30">
      <formula>$L12="API sand"</formula>
    </cfRule>
  </conditionalFormatting>
  <conditionalFormatting sqref="AE17:AJ18 AE12:AI16">
    <cfRule type="expression" dxfId="1804" priority="29">
      <formula>$L12="Kirsch sand"</formula>
    </cfRule>
  </conditionalFormatting>
  <conditionalFormatting sqref="O22:O24">
    <cfRule type="expression" dxfId="1803" priority="28">
      <formula>$L22="API sand"</formula>
    </cfRule>
  </conditionalFormatting>
  <conditionalFormatting sqref="O22:O24">
    <cfRule type="expression" dxfId="1802" priority="27">
      <formula>$L22="Kirsch sand"</formula>
    </cfRule>
  </conditionalFormatting>
  <conditionalFormatting sqref="O25:O31">
    <cfRule type="expression" dxfId="1801" priority="26">
      <formula>$L25="API sand"</formula>
    </cfRule>
  </conditionalFormatting>
  <conditionalFormatting sqref="O25:O31">
    <cfRule type="expression" dxfId="1800" priority="25">
      <formula>$L25="Kirsch sand"</formula>
    </cfRule>
  </conditionalFormatting>
  <conditionalFormatting sqref="P16">
    <cfRule type="expression" dxfId="1799" priority="22">
      <formula>$L16="Stiff clay w/o free water"</formula>
    </cfRule>
    <cfRule type="expression" dxfId="1798" priority="24">
      <formula>$L16="API clay"</formula>
    </cfRule>
  </conditionalFormatting>
  <conditionalFormatting sqref="P16">
    <cfRule type="expression" dxfId="1797" priority="23">
      <formula>$L16="Kirsch soft clay"</formula>
    </cfRule>
  </conditionalFormatting>
  <conditionalFormatting sqref="P16">
    <cfRule type="expression" dxfId="1796" priority="21">
      <formula>$L16="Kirsch stiff clay"</formula>
    </cfRule>
  </conditionalFormatting>
  <conditionalFormatting sqref="P16">
    <cfRule type="expression" dxfId="1795" priority="20">
      <formula>$L16="Reese stiff clay"</formula>
    </cfRule>
  </conditionalFormatting>
  <conditionalFormatting sqref="P16">
    <cfRule type="expression" dxfId="1794" priority="19">
      <formula>$L16="PISA clay"</formula>
    </cfRule>
  </conditionalFormatting>
  <conditionalFormatting sqref="N7 Q7 AE7:AI7 AM7:AS7">
    <cfRule type="expression" dxfId="1793" priority="18">
      <formula>$L7="API sand"</formula>
    </cfRule>
  </conditionalFormatting>
  <conditionalFormatting sqref="N7 AK7:AL7">
    <cfRule type="expression" dxfId="1792" priority="17">
      <formula>$M7="API sand"</formula>
    </cfRule>
  </conditionalFormatting>
  <conditionalFormatting sqref="N7 AK7:AL7">
    <cfRule type="expression" dxfId="1791" priority="16">
      <formula>$M7="API clay"</formula>
    </cfRule>
  </conditionalFormatting>
  <conditionalFormatting sqref="AM7:AN7 N7:P7">
    <cfRule type="expression" dxfId="1790" priority="13">
      <formula>$L7="Stiff clay w/o free water"</formula>
    </cfRule>
    <cfRule type="expression" dxfId="1789" priority="15">
      <formula>$L7="API clay"</formula>
    </cfRule>
  </conditionalFormatting>
  <conditionalFormatting sqref="AM7:AN7 N7:P7">
    <cfRule type="expression" dxfId="1788" priority="14">
      <formula>$L7="Kirsch soft clay"</formula>
    </cfRule>
  </conditionalFormatting>
  <conditionalFormatting sqref="AM7:AN7 N7:P7">
    <cfRule type="expression" dxfId="1787" priority="12">
      <formula>$L7="Kirsch stiff clay"</formula>
    </cfRule>
  </conditionalFormatting>
  <conditionalFormatting sqref="N7 Q7 AE7:AI7 AM7:AS7">
    <cfRule type="expression" dxfId="1786" priority="11">
      <formula>$L7="Kirsch sand"</formula>
    </cfRule>
  </conditionalFormatting>
  <conditionalFormatting sqref="N7 AC7:AD7 AM7:AN7">
    <cfRule type="expression" dxfId="1785" priority="10">
      <formula>$L7="Modified Weak rock"</formula>
    </cfRule>
  </conditionalFormatting>
  <conditionalFormatting sqref="AM7:AN7 N7:P7">
    <cfRule type="expression" dxfId="1784" priority="9">
      <formula>$L7="Reese stiff clay"</formula>
    </cfRule>
  </conditionalFormatting>
  <conditionalFormatting sqref="AC7:AD7 AM7:AN7 N7:P7">
    <cfRule type="expression" dxfId="1783" priority="8">
      <formula>$L7="PISA clay"</formula>
    </cfRule>
  </conditionalFormatting>
  <conditionalFormatting sqref="N7 AC7:AD7 AM7:AN7">
    <cfRule type="expression" dxfId="1782" priority="7">
      <formula>$L7="PISA sand"</formula>
    </cfRule>
  </conditionalFormatting>
  <conditionalFormatting sqref="R7:Y7">
    <cfRule type="expression" dxfId="1781" priority="6">
      <formula>$L7="API sand"</formula>
    </cfRule>
  </conditionalFormatting>
  <conditionalFormatting sqref="R7:Y7">
    <cfRule type="expression" dxfId="1780" priority="5">
      <formula>$L7="Kirsch sand"</formula>
    </cfRule>
  </conditionalFormatting>
  <conditionalFormatting sqref="Z6:Z14 AB6:AB14">
    <cfRule type="expression" dxfId="1779" priority="4">
      <formula>$M6="API sand"</formula>
    </cfRule>
  </conditionalFormatting>
  <conditionalFormatting sqref="Z6:AB14">
    <cfRule type="expression" dxfId="1778" priority="3">
      <formula>$M6="API clay"</formula>
    </cfRule>
  </conditionalFormatting>
  <conditionalFormatting sqref="AJ6">
    <cfRule type="expression" dxfId="1777" priority="2">
      <formula>$L6="API sand"</formula>
    </cfRule>
  </conditionalFormatting>
  <conditionalFormatting sqref="AJ6">
    <cfRule type="expression" dxfId="1776" priority="1">
      <formula>$L6="Kirsch sand"</formula>
    </cfRule>
  </conditionalFormatting>
  <dataValidations count="3">
    <dataValidation type="list" showInputMessage="1" showErrorMessage="1" sqref="M6:M18" xr:uid="{D11FB9EF-7C7D-422E-8FEE-BA4D32C94912}">
      <formula1>"Zero soil,API sand,API clay"</formula1>
    </dataValidation>
    <dataValidation type="list" showInputMessage="1" showErrorMessage="1" sqref="L12:L258" xr:uid="{E580529F-72F0-45A9-AF10-34CBB7D25D4A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9:M39" xr:uid="{B091804D-3D24-41AA-9A68-92070E1D0061}">
      <formula1>"',API sand,API clay"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8E74-6114-498B-B99E-81C6340BE594}">
  <sheetPr>
    <tabColor theme="9" tint="0.59999389629810485"/>
  </sheetPr>
  <dimension ref="A1:AS258"/>
  <sheetViews>
    <sheetView zoomScaleNormal="100" workbookViewId="0">
      <selection activeCell="G25" sqref="G25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9.5703125" style="33" bestFit="1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6.5703125" style="33" bestFit="1" customWidth="1"/>
    <col min="16" max="16" width="8.5703125" style="33" bestFit="1" customWidth="1"/>
    <col min="17" max="18" width="9.5703125" style="33" bestFit="1" customWidth="1"/>
    <col min="19" max="19" width="4" style="33" bestFit="1" customWidth="1"/>
    <col min="20" max="20" width="5.5703125" style="33" bestFit="1" customWidth="1"/>
    <col min="21" max="21" width="9.5703125" style="33" bestFit="1" customWidth="1"/>
    <col min="22" max="22" width="15.28515625" style="33" bestFit="1" customWidth="1"/>
    <col min="23" max="23" width="4" style="33" bestFit="1" customWidth="1"/>
    <col min="24" max="24" width="7" style="33" bestFit="1" customWidth="1"/>
    <col min="25" max="25" width="8.42578125" style="33" bestFit="1" customWidth="1"/>
    <col min="26" max="26" width="9.7109375" style="33" bestFit="1" customWidth="1"/>
    <col min="27" max="27" width="11" style="33" bestFit="1" customWidth="1"/>
    <col min="28" max="28" width="8.5703125" style="33" bestFit="1" customWidth="1"/>
    <col min="29" max="29" width="14.85546875" style="33" customWidth="1"/>
    <col min="30" max="30" width="8.85546875" style="33" bestFit="1" customWidth="1"/>
    <col min="31" max="31" width="7.85546875" style="33" bestFit="1" customWidth="1"/>
    <col min="32" max="32" width="5.5703125" style="33" bestFit="1" customWidth="1"/>
    <col min="33" max="33" width="11" style="33" bestFit="1" customWidth="1"/>
    <col min="34" max="34" width="5.42578125" style="33" bestFit="1" customWidth="1"/>
    <col min="35" max="35" width="4.85546875" style="33" bestFit="1" customWidth="1"/>
    <col min="36" max="36" width="3.5703125" style="33" bestFit="1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5" x14ac:dyDescent="0.25">
      <c r="A1" s="34" t="str">
        <f ca="1">TRIM(MID(CELL("filename",A1),FIND("]",CELL("filename",A1),1)+1,255))</f>
        <v>EW2 zone 3 LB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106"/>
      <c r="R3" s="112"/>
      <c r="S3" s="112"/>
      <c r="T3" s="106"/>
      <c r="U3" s="112"/>
      <c r="V3" s="112"/>
      <c r="W3" s="106"/>
      <c r="X3" s="106"/>
      <c r="Y3" s="106"/>
      <c r="Z3" s="106"/>
      <c r="AA3" s="106"/>
      <c r="AB3" s="106"/>
      <c r="AC3" s="113"/>
      <c r="AD3" s="113"/>
      <c r="AE3" s="113"/>
      <c r="AF3" s="113"/>
      <c r="AG3" s="113"/>
      <c r="AH3" s="113"/>
      <c r="AI3" s="113"/>
      <c r="AJ3" s="106"/>
      <c r="AK3" s="106"/>
      <c r="AL3" s="106"/>
      <c r="AM3" s="106"/>
      <c r="AN3" s="106"/>
    </row>
    <row r="4" spans="1:45" x14ac:dyDescent="0.25">
      <c r="A4" s="40" t="s">
        <v>60</v>
      </c>
      <c r="B4" s="33">
        <f>COUNTIF(J:J,"&gt;0")</f>
        <v>6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282</v>
      </c>
      <c r="AP4" s="43" t="s">
        <v>283</v>
      </c>
      <c r="AQ4" s="43" t="s">
        <v>284</v>
      </c>
      <c r="AR4" s="43" t="s">
        <v>285</v>
      </c>
      <c r="AS4" s="43" t="s">
        <v>286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107" t="s">
        <v>38</v>
      </c>
      <c r="K5" s="107" t="s">
        <v>30</v>
      </c>
      <c r="L5" s="107" t="s">
        <v>31</v>
      </c>
      <c r="M5" s="107" t="s">
        <v>31</v>
      </c>
      <c r="N5" s="107" t="s">
        <v>32</v>
      </c>
      <c r="O5" s="107" t="s">
        <v>33</v>
      </c>
      <c r="P5" s="107" t="s">
        <v>35</v>
      </c>
      <c r="Q5" s="107" t="s">
        <v>36</v>
      </c>
      <c r="R5" s="107" t="s">
        <v>36</v>
      </c>
      <c r="S5" s="107" t="s">
        <v>34</v>
      </c>
      <c r="T5" s="107" t="s">
        <v>33</v>
      </c>
      <c r="U5" s="107" t="s">
        <v>34</v>
      </c>
      <c r="V5" s="107" t="s">
        <v>62</v>
      </c>
      <c r="W5" s="107" t="s">
        <v>34</v>
      </c>
      <c r="X5" s="107" t="s">
        <v>33</v>
      </c>
      <c r="Y5" s="107" t="s">
        <v>35</v>
      </c>
      <c r="Z5" s="107" t="s">
        <v>33</v>
      </c>
      <c r="AA5" s="107" t="s">
        <v>34</v>
      </c>
      <c r="AB5" s="107" t="s">
        <v>33</v>
      </c>
      <c r="AC5" s="107" t="s">
        <v>33</v>
      </c>
      <c r="AD5" s="107" t="s">
        <v>35</v>
      </c>
      <c r="AE5" s="107" t="s">
        <v>34</v>
      </c>
      <c r="AF5" s="107" t="s">
        <v>33</v>
      </c>
      <c r="AG5" s="107" t="s">
        <v>35</v>
      </c>
      <c r="AH5" s="107" t="s">
        <v>34</v>
      </c>
      <c r="AI5" s="107" t="s">
        <v>34</v>
      </c>
      <c r="AJ5" s="107" t="s">
        <v>34</v>
      </c>
      <c r="AK5" s="107" t="s">
        <v>34</v>
      </c>
      <c r="AL5" s="107" t="s">
        <v>34</v>
      </c>
      <c r="AM5" s="107" t="s">
        <v>34</v>
      </c>
      <c r="AN5" s="107" t="s">
        <v>34</v>
      </c>
      <c r="AO5" s="107" t="s">
        <v>34</v>
      </c>
      <c r="AP5" s="107" t="s">
        <v>33</v>
      </c>
      <c r="AQ5" s="107" t="s">
        <v>34</v>
      </c>
      <c r="AR5" s="107" t="s">
        <v>34</v>
      </c>
    </row>
    <row r="6" spans="1:45" x14ac:dyDescent="0.25">
      <c r="C6" s="45"/>
      <c r="F6" s="33" t="s">
        <v>67</v>
      </c>
      <c r="G6" s="57">
        <v>0</v>
      </c>
      <c r="H6" s="45" t="s">
        <v>28</v>
      </c>
      <c r="J6" s="47">
        <v>1</v>
      </c>
      <c r="K6" s="63">
        <v>0</v>
      </c>
      <c r="L6" s="33" t="s">
        <v>112</v>
      </c>
      <c r="M6" s="49" t="s">
        <v>64</v>
      </c>
      <c r="N6" s="47">
        <v>9.6000000000000014</v>
      </c>
      <c r="O6" s="63">
        <v>0</v>
      </c>
      <c r="P6" s="63">
        <v>0</v>
      </c>
      <c r="Q6" s="47">
        <v>44</v>
      </c>
      <c r="R6" s="47">
        <f>Q6-5</f>
        <v>39</v>
      </c>
      <c r="S6" s="47">
        <v>1.5</v>
      </c>
      <c r="T6" s="47">
        <v>0</v>
      </c>
      <c r="U6" s="47">
        <v>0</v>
      </c>
      <c r="V6" s="47">
        <v>0</v>
      </c>
      <c r="W6" s="47">
        <v>0.5</v>
      </c>
      <c r="X6" s="81">
        <v>2000</v>
      </c>
      <c r="Y6" s="81">
        <v>0</v>
      </c>
      <c r="Z6" s="108">
        <f t="shared" ref="Z6:Z11" si="0">VLOOKUP(R6,$AE$31:$AF$51,2)</f>
        <v>114.99999999999996</v>
      </c>
      <c r="AA6" s="108">
        <v>1</v>
      </c>
      <c r="AB6" s="108">
        <f t="shared" ref="AB6:AB11" si="1">VLOOKUP(R6,$AE$31:$AG$51,3)</f>
        <v>12000</v>
      </c>
      <c r="AC6" s="47">
        <v>30000</v>
      </c>
      <c r="AD6" s="47">
        <v>0</v>
      </c>
      <c r="AE6" s="81">
        <v>0.3</v>
      </c>
      <c r="AF6" s="47">
        <v>0</v>
      </c>
      <c r="AG6" s="47">
        <v>0</v>
      </c>
      <c r="AH6" s="47">
        <v>0</v>
      </c>
      <c r="AI6" s="47">
        <v>0</v>
      </c>
      <c r="AJ6" s="47">
        <f>VLOOKUP(R6,$AE$39:$AH$59,4)</f>
        <v>50.000000000000007</v>
      </c>
      <c r="AK6" s="47">
        <v>1</v>
      </c>
      <c r="AL6" s="47">
        <v>1</v>
      </c>
      <c r="AM6" s="47">
        <v>1</v>
      </c>
      <c r="AN6" s="47">
        <v>1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63">
        <v>-1</v>
      </c>
      <c r="L7" s="33" t="s">
        <v>112</v>
      </c>
      <c r="M7" s="49" t="s">
        <v>64</v>
      </c>
      <c r="N7" s="47">
        <v>9.6000000000000014</v>
      </c>
      <c r="O7" s="63">
        <v>0</v>
      </c>
      <c r="P7" s="63">
        <v>0</v>
      </c>
      <c r="Q7" s="47">
        <v>44</v>
      </c>
      <c r="R7" s="47">
        <f>Q7-5</f>
        <v>39</v>
      </c>
      <c r="S7" s="47">
        <v>1.5</v>
      </c>
      <c r="T7" s="47">
        <v>0</v>
      </c>
      <c r="U7" s="47">
        <v>0</v>
      </c>
      <c r="V7" s="47">
        <v>0</v>
      </c>
      <c r="W7" s="47">
        <v>0.5</v>
      </c>
      <c r="X7" s="81">
        <v>45000</v>
      </c>
      <c r="Y7" s="81">
        <v>0</v>
      </c>
      <c r="Z7" s="108">
        <f t="shared" si="0"/>
        <v>114.99999999999996</v>
      </c>
      <c r="AA7" s="108">
        <v>1</v>
      </c>
      <c r="AB7" s="108">
        <f t="shared" si="1"/>
        <v>12000</v>
      </c>
      <c r="AC7" s="47">
        <v>30000</v>
      </c>
      <c r="AD7" s="47">
        <v>0</v>
      </c>
      <c r="AE7" s="81">
        <v>0.3</v>
      </c>
      <c r="AF7" s="47">
        <v>0</v>
      </c>
      <c r="AG7" s="47">
        <v>0</v>
      </c>
      <c r="AH7" s="47">
        <v>0</v>
      </c>
      <c r="AI7" s="47">
        <v>0</v>
      </c>
      <c r="AJ7" s="47">
        <f t="shared" ref="AJ7:AJ11" si="2">VLOOKUP(R7,$AE$39:$AH$59,4)</f>
        <v>50.000000000000007</v>
      </c>
      <c r="AK7" s="47">
        <v>1</v>
      </c>
      <c r="AL7" s="47">
        <v>1</v>
      </c>
      <c r="AM7" s="47">
        <v>1</v>
      </c>
      <c r="AN7" s="47">
        <v>1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59">
        <v>1000</v>
      </c>
      <c r="H8" s="45" t="s">
        <v>53</v>
      </c>
      <c r="J8" s="47">
        <v>3</v>
      </c>
      <c r="K8" s="63">
        <v>-4</v>
      </c>
      <c r="L8" s="33" t="s">
        <v>112</v>
      </c>
      <c r="M8" s="49" t="s">
        <v>64</v>
      </c>
      <c r="N8" s="47">
        <v>8.5</v>
      </c>
      <c r="O8" s="63">
        <v>0</v>
      </c>
      <c r="P8" s="63">
        <v>0</v>
      </c>
      <c r="Q8" s="47">
        <v>39</v>
      </c>
      <c r="R8" s="47">
        <f>Q8-5</f>
        <v>34</v>
      </c>
      <c r="S8" s="47">
        <v>1.3</v>
      </c>
      <c r="T8" s="47">
        <v>0</v>
      </c>
      <c r="U8" s="47">
        <v>0</v>
      </c>
      <c r="V8" s="47">
        <v>0</v>
      </c>
      <c r="W8" s="47">
        <v>0.5</v>
      </c>
      <c r="X8" s="81">
        <v>45000</v>
      </c>
      <c r="Y8" s="81">
        <v>0</v>
      </c>
      <c r="Z8" s="108">
        <f t="shared" si="0"/>
        <v>111.19999999999996</v>
      </c>
      <c r="AA8" s="108">
        <v>1</v>
      </c>
      <c r="AB8" s="108">
        <f t="shared" si="1"/>
        <v>11520</v>
      </c>
      <c r="AC8" s="47">
        <v>30000</v>
      </c>
      <c r="AD8" s="47">
        <v>13725.490196078432</v>
      </c>
      <c r="AE8" s="81">
        <v>0.3</v>
      </c>
      <c r="AF8" s="47">
        <v>0</v>
      </c>
      <c r="AG8" s="47">
        <v>0</v>
      </c>
      <c r="AH8" s="47">
        <v>0</v>
      </c>
      <c r="AI8" s="47">
        <v>0</v>
      </c>
      <c r="AJ8" s="47">
        <f t="shared" si="2"/>
        <v>48.000000000000007</v>
      </c>
      <c r="AK8" s="47">
        <v>1</v>
      </c>
      <c r="AL8" s="47">
        <v>1</v>
      </c>
      <c r="AM8" s="47">
        <v>1</v>
      </c>
      <c r="AN8" s="47">
        <v>1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</row>
    <row r="9" spans="1:45" x14ac:dyDescent="0.25">
      <c r="A9" s="33" t="s">
        <v>68</v>
      </c>
      <c r="B9" s="57">
        <v>70</v>
      </c>
      <c r="C9" s="45" t="s">
        <v>28</v>
      </c>
      <c r="F9" s="33" t="s">
        <v>96</v>
      </c>
      <c r="G9" s="59">
        <v>-20000</v>
      </c>
      <c r="H9" s="45" t="s">
        <v>54</v>
      </c>
      <c r="J9" s="47">
        <v>4</v>
      </c>
      <c r="K9" s="63">
        <v>-9.1</v>
      </c>
      <c r="L9" s="33" t="s">
        <v>112</v>
      </c>
      <c r="M9" s="49" t="s">
        <v>64</v>
      </c>
      <c r="N9" s="47">
        <v>8.5</v>
      </c>
      <c r="O9" s="63">
        <v>0</v>
      </c>
      <c r="P9" s="63">
        <v>0</v>
      </c>
      <c r="Q9" s="47">
        <v>39</v>
      </c>
      <c r="R9" s="47">
        <f t="shared" ref="R9:R11" si="3">Q9-5</f>
        <v>34</v>
      </c>
      <c r="S9" s="47">
        <v>1</v>
      </c>
      <c r="T9" s="47">
        <v>0</v>
      </c>
      <c r="U9" s="47">
        <v>0</v>
      </c>
      <c r="V9" s="47">
        <v>0</v>
      </c>
      <c r="W9" s="47">
        <v>0.5</v>
      </c>
      <c r="X9" s="81">
        <v>45000</v>
      </c>
      <c r="Y9" s="81">
        <v>0</v>
      </c>
      <c r="Z9" s="108">
        <f t="shared" si="0"/>
        <v>111.19999999999996</v>
      </c>
      <c r="AA9" s="108">
        <v>1</v>
      </c>
      <c r="AB9" s="108">
        <f t="shared" si="1"/>
        <v>11520</v>
      </c>
      <c r="AC9" s="47">
        <v>10000</v>
      </c>
      <c r="AD9" s="47">
        <v>1785.7142857142858</v>
      </c>
      <c r="AE9" s="81">
        <v>0.3</v>
      </c>
      <c r="AF9" s="47">
        <v>0</v>
      </c>
      <c r="AG9" s="47">
        <v>0</v>
      </c>
      <c r="AH9" s="47">
        <v>0</v>
      </c>
      <c r="AI9" s="47">
        <v>0</v>
      </c>
      <c r="AJ9" s="47">
        <f t="shared" si="2"/>
        <v>48.000000000000007</v>
      </c>
      <c r="AK9" s="47">
        <v>1</v>
      </c>
      <c r="AL9" s="47">
        <v>1</v>
      </c>
      <c r="AM9" s="47">
        <v>1</v>
      </c>
      <c r="AN9" s="47">
        <v>1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</row>
    <row r="10" spans="1:45" s="56" customFormat="1" x14ac:dyDescent="0.25">
      <c r="A10" s="56" t="s">
        <v>69</v>
      </c>
      <c r="B10" s="58">
        <v>70</v>
      </c>
      <c r="C10" s="45" t="s">
        <v>28</v>
      </c>
      <c r="F10" s="33" t="s">
        <v>51</v>
      </c>
      <c r="G10" s="59">
        <v>1000</v>
      </c>
      <c r="H10" s="45" t="s">
        <v>53</v>
      </c>
      <c r="I10" s="33"/>
      <c r="J10" s="47">
        <v>5</v>
      </c>
      <c r="K10" s="63">
        <v>-14.7</v>
      </c>
      <c r="L10" s="33" t="s">
        <v>112</v>
      </c>
      <c r="M10" s="49" t="s">
        <v>64</v>
      </c>
      <c r="N10" s="47">
        <v>9.8999999999999986</v>
      </c>
      <c r="O10" s="63">
        <v>0</v>
      </c>
      <c r="P10" s="63">
        <v>0</v>
      </c>
      <c r="Q10" s="47">
        <v>42</v>
      </c>
      <c r="R10" s="47">
        <f t="shared" si="3"/>
        <v>37</v>
      </c>
      <c r="S10" s="47">
        <v>1</v>
      </c>
      <c r="T10" s="47">
        <v>0</v>
      </c>
      <c r="U10" s="47">
        <v>0</v>
      </c>
      <c r="V10" s="47">
        <v>0</v>
      </c>
      <c r="W10" s="47">
        <v>0.5</v>
      </c>
      <c r="X10" s="81">
        <v>45000</v>
      </c>
      <c r="Y10" s="81">
        <v>7211.5384615384601</v>
      </c>
      <c r="Z10" s="108">
        <f t="shared" si="0"/>
        <v>114.99999999999996</v>
      </c>
      <c r="AA10" s="108">
        <v>1</v>
      </c>
      <c r="AB10" s="108">
        <f t="shared" si="1"/>
        <v>12000</v>
      </c>
      <c r="AC10" s="47">
        <v>110000</v>
      </c>
      <c r="AD10" s="47">
        <v>3846.1538461538453</v>
      </c>
      <c r="AE10" s="81">
        <v>0.3</v>
      </c>
      <c r="AF10" s="47">
        <v>0</v>
      </c>
      <c r="AG10" s="47">
        <v>0</v>
      </c>
      <c r="AH10" s="47">
        <v>0</v>
      </c>
      <c r="AI10" s="47">
        <v>0</v>
      </c>
      <c r="AJ10" s="47">
        <f t="shared" si="2"/>
        <v>50.000000000000007</v>
      </c>
      <c r="AK10" s="47">
        <v>1</v>
      </c>
      <c r="AL10" s="47">
        <v>1</v>
      </c>
      <c r="AM10" s="47">
        <v>1</v>
      </c>
      <c r="AN10" s="47">
        <v>1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</row>
    <row r="11" spans="1:45" x14ac:dyDescent="0.25">
      <c r="A11" s="33" t="s">
        <v>70</v>
      </c>
      <c r="B11" s="57">
        <v>1</v>
      </c>
      <c r="C11" s="45" t="s">
        <v>28</v>
      </c>
      <c r="F11" s="33" t="s">
        <v>52</v>
      </c>
      <c r="G11" s="59">
        <v>0</v>
      </c>
      <c r="H11" s="45" t="s">
        <v>53</v>
      </c>
      <c r="J11" s="47">
        <v>6</v>
      </c>
      <c r="K11" s="63">
        <v>-25.1</v>
      </c>
      <c r="L11" s="33" t="s">
        <v>112</v>
      </c>
      <c r="M11" s="49" t="s">
        <v>64</v>
      </c>
      <c r="N11" s="47">
        <v>7.6999999999999993</v>
      </c>
      <c r="O11" s="63">
        <v>0</v>
      </c>
      <c r="P11" s="63">
        <v>0</v>
      </c>
      <c r="Q11" s="47">
        <v>36</v>
      </c>
      <c r="R11" s="47">
        <f t="shared" si="3"/>
        <v>31</v>
      </c>
      <c r="S11" s="47">
        <v>0.6</v>
      </c>
      <c r="T11" s="47">
        <v>0</v>
      </c>
      <c r="U11" s="47">
        <v>0</v>
      </c>
      <c r="V11" s="47">
        <v>0</v>
      </c>
      <c r="W11" s="47">
        <v>0.5</v>
      </c>
      <c r="X11" s="81">
        <v>45000</v>
      </c>
      <c r="Y11" s="81">
        <v>0</v>
      </c>
      <c r="Z11" s="108">
        <f t="shared" si="0"/>
        <v>99.799999999999969</v>
      </c>
      <c r="AA11" s="108">
        <v>1</v>
      </c>
      <c r="AB11" s="108">
        <f t="shared" si="1"/>
        <v>10080</v>
      </c>
      <c r="AC11" s="47">
        <v>140000</v>
      </c>
      <c r="AD11" s="47">
        <v>0</v>
      </c>
      <c r="AE11" s="81">
        <v>0.3</v>
      </c>
      <c r="AF11" s="47">
        <v>0</v>
      </c>
      <c r="AG11" s="47">
        <v>0</v>
      </c>
      <c r="AH11" s="47">
        <v>0</v>
      </c>
      <c r="AI11" s="47">
        <v>0</v>
      </c>
      <c r="AJ11" s="47">
        <f t="shared" si="2"/>
        <v>42.000000000000007</v>
      </c>
      <c r="AK11" s="47">
        <v>1</v>
      </c>
      <c r="AL11" s="47">
        <v>1</v>
      </c>
      <c r="AM11" s="47">
        <v>1</v>
      </c>
      <c r="AN11" s="47">
        <v>1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</row>
    <row r="12" spans="1:45" x14ac:dyDescent="0.25">
      <c r="A12" s="33" t="s">
        <v>74</v>
      </c>
      <c r="B12" s="57">
        <v>8.4</v>
      </c>
      <c r="C12" s="45" t="s">
        <v>28</v>
      </c>
      <c r="E12" s="59"/>
      <c r="F12" s="56" t="s">
        <v>97</v>
      </c>
      <c r="G12" s="58">
        <v>0</v>
      </c>
      <c r="H12" s="45" t="s">
        <v>53</v>
      </c>
      <c r="I12" s="56"/>
      <c r="J12" s="47"/>
      <c r="K12" s="63"/>
      <c r="L12" s="49"/>
      <c r="M12" s="49"/>
      <c r="N12" s="47"/>
      <c r="O12" s="63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63"/>
      <c r="L13" s="49"/>
      <c r="M13" s="49"/>
      <c r="N13" s="47"/>
      <c r="O13" s="63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63"/>
      <c r="L14" s="49"/>
      <c r="M14" s="49"/>
      <c r="N14" s="47"/>
      <c r="O14" s="63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</row>
    <row r="15" spans="1:45" s="56" customFormat="1" x14ac:dyDescent="0.25">
      <c r="A15" s="33" t="s">
        <v>44</v>
      </c>
      <c r="B15" s="61">
        <v>207000000</v>
      </c>
      <c r="C15" s="45" t="s">
        <v>47</v>
      </c>
      <c r="D15" s="33"/>
      <c r="E15" s="33"/>
      <c r="F15" s="33"/>
      <c r="G15" s="33"/>
      <c r="J15" s="47"/>
      <c r="K15" s="63"/>
      <c r="L15" s="49"/>
      <c r="M15" s="49"/>
      <c r="N15" s="47"/>
      <c r="O15" s="63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J16" s="47"/>
      <c r="K16" s="63"/>
      <c r="L16" s="49"/>
      <c r="M16" s="49"/>
      <c r="N16" s="47"/>
      <c r="O16" s="63"/>
      <c r="P16" s="63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</row>
    <row r="17" spans="1:40" x14ac:dyDescent="0.25">
      <c r="A17" s="33" t="s">
        <v>98</v>
      </c>
      <c r="B17" s="57">
        <v>0.53</v>
      </c>
      <c r="C17" s="45"/>
      <c r="D17" s="107"/>
      <c r="E17" s="107"/>
      <c r="F17" s="56"/>
      <c r="G17" s="56"/>
      <c r="J17" s="47"/>
      <c r="K17" s="63"/>
      <c r="L17" s="49"/>
      <c r="M17" s="49"/>
      <c r="N17" s="47"/>
      <c r="O17" s="63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</row>
    <row r="18" spans="1:40" ht="30" x14ac:dyDescent="0.25">
      <c r="A18" s="35" t="s">
        <v>25</v>
      </c>
      <c r="B18" s="65" t="s">
        <v>26</v>
      </c>
      <c r="C18" s="65" t="s">
        <v>27</v>
      </c>
      <c r="D18" s="66"/>
      <c r="E18" s="66"/>
      <c r="I18" s="56"/>
      <c r="J18" s="47"/>
      <c r="K18" s="63"/>
      <c r="L18" s="49"/>
      <c r="M18" s="49"/>
      <c r="N18" s="47"/>
      <c r="O18" s="63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0" s="56" customFormat="1" x14ac:dyDescent="0.25">
      <c r="A19" s="107" t="s">
        <v>38</v>
      </c>
      <c r="B19" s="107" t="s">
        <v>30</v>
      </c>
      <c r="C19" s="107" t="s">
        <v>59</v>
      </c>
      <c r="D19" s="43"/>
      <c r="E19" s="35"/>
      <c r="F19" s="33"/>
      <c r="G19" s="33"/>
      <c r="J19" s="47"/>
      <c r="K19" s="63"/>
      <c r="L19" s="49"/>
      <c r="M19" s="49"/>
      <c r="N19" s="47"/>
      <c r="O19" s="63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</row>
    <row r="20" spans="1:40" x14ac:dyDescent="0.25">
      <c r="A20" s="66">
        <v>1</v>
      </c>
      <c r="B20" s="66">
        <v>0</v>
      </c>
      <c r="C20" s="66">
        <v>9.0999999999999998E-2</v>
      </c>
      <c r="D20" s="43"/>
      <c r="J20" s="47"/>
      <c r="K20" s="63"/>
      <c r="L20" s="49"/>
      <c r="M20" s="49"/>
      <c r="N20" s="47"/>
      <c r="O20" s="63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</row>
    <row r="21" spans="1:40" x14ac:dyDescent="0.25">
      <c r="A21" s="66"/>
      <c r="B21" s="66"/>
      <c r="C21" s="66"/>
      <c r="D21" s="43"/>
      <c r="K21" s="79"/>
      <c r="L21" s="49"/>
      <c r="M21" s="49" t="s">
        <v>94</v>
      </c>
      <c r="N21" s="47"/>
      <c r="O21" s="63"/>
      <c r="P21" s="47"/>
      <c r="Q21" s="47"/>
      <c r="R21" s="64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</row>
    <row r="22" spans="1:40" x14ac:dyDescent="0.25">
      <c r="A22" s="47"/>
      <c r="B22" s="47"/>
      <c r="C22" s="47"/>
      <c r="D22" s="35"/>
      <c r="E22" s="33" t="s">
        <v>112</v>
      </c>
      <c r="K22" s="79"/>
      <c r="L22" s="49"/>
      <c r="M22" s="49" t="s">
        <v>94</v>
      </c>
      <c r="N22" s="47"/>
      <c r="O22" s="47"/>
      <c r="P22" s="47"/>
      <c r="Q22" s="47"/>
      <c r="R22" s="64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</row>
    <row r="23" spans="1:40" x14ac:dyDescent="0.25">
      <c r="A23" s="47"/>
      <c r="B23" s="47"/>
      <c r="C23" s="47"/>
      <c r="D23" s="35"/>
      <c r="K23" s="79"/>
      <c r="L23" s="49"/>
      <c r="M23" s="49" t="s">
        <v>94</v>
      </c>
      <c r="N23" s="47"/>
      <c r="O23" s="47"/>
      <c r="P23" s="47"/>
      <c r="Q23" s="47"/>
      <c r="R23" s="64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I23" s="47"/>
      <c r="AJ23" s="47"/>
      <c r="AK23" s="47"/>
      <c r="AL23" s="47"/>
      <c r="AM23" s="47"/>
      <c r="AN23" s="47"/>
    </row>
    <row r="24" spans="1:40" x14ac:dyDescent="0.25">
      <c r="A24" s="43"/>
      <c r="B24" s="43"/>
      <c r="C24" s="43"/>
      <c r="D24" s="43"/>
      <c r="K24" s="79"/>
      <c r="L24" s="49"/>
      <c r="M24" s="49" t="s">
        <v>94</v>
      </c>
      <c r="N24" s="47"/>
      <c r="O24" s="47"/>
      <c r="P24" s="47"/>
      <c r="Q24" s="47"/>
      <c r="R24" s="64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I24" s="47"/>
      <c r="AJ24" s="47"/>
      <c r="AK24" s="47"/>
      <c r="AL24" s="47"/>
      <c r="AM24" s="47"/>
      <c r="AN24" s="47"/>
    </row>
    <row r="25" spans="1:40" x14ac:dyDescent="0.25">
      <c r="A25" s="47"/>
      <c r="B25" s="47"/>
      <c r="C25" s="47"/>
      <c r="D25" s="35"/>
      <c r="K25" s="79"/>
      <c r="L25" s="49"/>
      <c r="M25" s="49" t="s">
        <v>94</v>
      </c>
      <c r="N25" s="47"/>
      <c r="O25" s="47"/>
      <c r="P25" s="47"/>
      <c r="Q25" s="47"/>
      <c r="R25" s="64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I25" s="47"/>
      <c r="AJ25" s="47"/>
      <c r="AK25" s="47"/>
      <c r="AL25" s="47"/>
      <c r="AM25" s="47"/>
      <c r="AN25" s="47"/>
    </row>
    <row r="26" spans="1:40" x14ac:dyDescent="0.25">
      <c r="A26" s="43"/>
      <c r="B26" s="43"/>
      <c r="C26" s="43"/>
      <c r="D26" s="43"/>
      <c r="K26" s="79"/>
      <c r="L26" s="49"/>
      <c r="M26" s="49" t="s">
        <v>94</v>
      </c>
      <c r="N26" s="47"/>
      <c r="O26" s="47"/>
      <c r="P26" s="47"/>
      <c r="Q26" s="47"/>
      <c r="R26" s="64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I26" s="47"/>
      <c r="AJ26" s="47"/>
      <c r="AK26" s="47"/>
      <c r="AL26" s="47"/>
      <c r="AM26" s="47"/>
      <c r="AN26" s="47"/>
    </row>
    <row r="27" spans="1:40" x14ac:dyDescent="0.25">
      <c r="A27" s="43"/>
      <c r="B27" s="43"/>
      <c r="C27" s="43"/>
      <c r="D27" s="43"/>
      <c r="L27" s="49"/>
      <c r="M27" s="49" t="s">
        <v>94</v>
      </c>
      <c r="N27" s="47"/>
      <c r="O27" s="47"/>
      <c r="P27" s="47"/>
      <c r="Q27" s="47"/>
      <c r="R27" s="64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I27" s="47"/>
      <c r="AJ27" s="47"/>
      <c r="AK27" s="47"/>
      <c r="AL27" s="47"/>
      <c r="AM27" s="47"/>
      <c r="AN27" s="47"/>
    </row>
    <row r="28" spans="1:40" x14ac:dyDescent="0.25">
      <c r="A28" s="43"/>
      <c r="B28" s="43"/>
      <c r="C28" s="43"/>
      <c r="D28" s="43"/>
      <c r="L28" s="49"/>
      <c r="M28" s="49" t="s">
        <v>94</v>
      </c>
      <c r="N28" s="47"/>
      <c r="O28" s="47"/>
      <c r="P28" s="47"/>
      <c r="Q28" s="47"/>
      <c r="R28" s="64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I28" s="47"/>
      <c r="AJ28" s="47"/>
      <c r="AK28" s="47"/>
      <c r="AL28" s="47"/>
      <c r="AM28" s="47"/>
      <c r="AN28" s="47"/>
    </row>
    <row r="29" spans="1:40" x14ac:dyDescent="0.25">
      <c r="A29" s="43"/>
      <c r="B29" s="43"/>
      <c r="C29" s="43"/>
      <c r="D29" s="43"/>
      <c r="L29" s="49"/>
      <c r="M29" s="49" t="s">
        <v>94</v>
      </c>
      <c r="N29" s="47"/>
      <c r="O29" s="47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0" x14ac:dyDescent="0.25">
      <c r="A30" s="43"/>
      <c r="B30" s="43"/>
      <c r="C30" s="43"/>
      <c r="D30" s="43"/>
      <c r="L30" s="49"/>
      <c r="M30" s="49" t="s">
        <v>94</v>
      </c>
      <c r="N30" s="47"/>
      <c r="O30" s="47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33" t="s">
        <v>99</v>
      </c>
      <c r="AF30" s="33" t="s">
        <v>100</v>
      </c>
      <c r="AG30" s="33" t="s">
        <v>101</v>
      </c>
      <c r="AI30" s="47"/>
      <c r="AJ30" s="47"/>
      <c r="AK30" s="47"/>
      <c r="AL30" s="47"/>
      <c r="AM30" s="47"/>
      <c r="AN30" s="47"/>
    </row>
    <row r="31" spans="1:40" x14ac:dyDescent="0.25">
      <c r="A31" s="43"/>
      <c r="B31" s="43"/>
      <c r="C31" s="43"/>
      <c r="D31" s="43"/>
      <c r="L31" s="49"/>
      <c r="M31" s="49" t="s">
        <v>94</v>
      </c>
      <c r="N31" s="47"/>
      <c r="O31" s="47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33">
        <v>15</v>
      </c>
      <c r="AF31" s="33">
        <v>48</v>
      </c>
      <c r="AG31" s="33">
        <v>1900</v>
      </c>
      <c r="AH31" s="33">
        <v>8</v>
      </c>
      <c r="AI31" s="47"/>
      <c r="AJ31" s="47"/>
      <c r="AK31" s="47"/>
      <c r="AL31" s="47"/>
      <c r="AM31" s="47"/>
      <c r="AN31" s="47"/>
    </row>
    <row r="32" spans="1:40" x14ac:dyDescent="0.25">
      <c r="A32" s="43"/>
      <c r="B32" s="43"/>
      <c r="C32" s="43"/>
      <c r="D32" s="43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33">
        <v>16</v>
      </c>
      <c r="AF32" s="33">
        <v>51.8</v>
      </c>
      <c r="AG32" s="33">
        <v>2100</v>
      </c>
      <c r="AH32" s="33">
        <v>8.8000000000000007</v>
      </c>
      <c r="AI32" s="47"/>
      <c r="AJ32" s="47"/>
      <c r="AK32" s="47"/>
      <c r="AL32" s="47"/>
      <c r="AM32" s="47"/>
      <c r="AN32" s="47"/>
    </row>
    <row r="33" spans="1:40" x14ac:dyDescent="0.25">
      <c r="A33" s="43"/>
      <c r="B33" s="43"/>
      <c r="C33" s="43"/>
      <c r="D33" s="43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33">
        <v>17</v>
      </c>
      <c r="AF33" s="33">
        <v>55.599999999999994</v>
      </c>
      <c r="AG33" s="33">
        <v>2300</v>
      </c>
      <c r="AH33" s="33">
        <v>9.6000000000000014</v>
      </c>
      <c r="AI33" s="47"/>
      <c r="AJ33" s="47"/>
      <c r="AK33" s="47"/>
      <c r="AL33" s="47"/>
      <c r="AM33" s="47"/>
      <c r="AN33" s="47"/>
    </row>
    <row r="34" spans="1:40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33">
        <v>18</v>
      </c>
      <c r="AF34" s="33">
        <v>59.399999999999991</v>
      </c>
      <c r="AG34" s="33">
        <v>2500</v>
      </c>
      <c r="AH34" s="33">
        <v>10.400000000000002</v>
      </c>
      <c r="AI34" s="47"/>
      <c r="AJ34" s="47"/>
      <c r="AK34" s="47"/>
      <c r="AL34" s="47"/>
      <c r="AM34" s="47"/>
      <c r="AN34" s="47"/>
    </row>
    <row r="35" spans="1:40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33">
        <v>19</v>
      </c>
      <c r="AF35" s="33">
        <v>63.199999999999989</v>
      </c>
      <c r="AG35" s="33">
        <v>2700</v>
      </c>
      <c r="AH35" s="33">
        <v>11.200000000000003</v>
      </c>
      <c r="AI35" s="47"/>
      <c r="AJ35" s="47"/>
      <c r="AK35" s="47"/>
      <c r="AL35" s="47"/>
      <c r="AM35" s="47"/>
      <c r="AN35" s="47"/>
    </row>
    <row r="36" spans="1:40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33">
        <v>20</v>
      </c>
      <c r="AF36" s="33">
        <v>66.999999999999986</v>
      </c>
      <c r="AG36" s="33">
        <v>2900</v>
      </c>
      <c r="AH36" s="33">
        <v>12.000000000000004</v>
      </c>
      <c r="AI36" s="47"/>
      <c r="AJ36" s="47"/>
      <c r="AK36" s="47"/>
      <c r="AL36" s="47"/>
      <c r="AM36" s="47"/>
      <c r="AN36" s="47"/>
    </row>
    <row r="37" spans="1:40" x14ac:dyDescent="0.25">
      <c r="L37" s="49"/>
      <c r="M37" s="49" t="s">
        <v>94</v>
      </c>
      <c r="N37" s="47"/>
      <c r="O37" s="63"/>
      <c r="P37" s="47"/>
      <c r="Q37" s="47"/>
      <c r="R37" s="64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33">
        <v>21</v>
      </c>
      <c r="AF37" s="33">
        <v>69.799999999999983</v>
      </c>
      <c r="AG37" s="33">
        <v>3280</v>
      </c>
      <c r="AH37" s="33">
        <v>13.600000000000003</v>
      </c>
      <c r="AI37" s="47"/>
      <c r="AJ37" s="47"/>
      <c r="AK37" s="47"/>
      <c r="AL37" s="47"/>
      <c r="AM37" s="47"/>
      <c r="AN37" s="47"/>
    </row>
    <row r="38" spans="1:40" x14ac:dyDescent="0.25">
      <c r="L38" s="49"/>
      <c r="M38" s="49" t="s">
        <v>94</v>
      </c>
      <c r="N38" s="47"/>
      <c r="O38" s="63"/>
      <c r="P38" s="47"/>
      <c r="Q38" s="47"/>
      <c r="R38" s="64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33">
        <v>22</v>
      </c>
      <c r="AF38" s="33">
        <v>72.59999999999998</v>
      </c>
      <c r="AG38" s="33">
        <v>3660</v>
      </c>
      <c r="AH38" s="33">
        <v>15.200000000000003</v>
      </c>
      <c r="AI38" s="47"/>
      <c r="AJ38" s="47"/>
      <c r="AK38" s="47"/>
      <c r="AL38" s="47"/>
      <c r="AM38" s="47"/>
      <c r="AN38" s="47"/>
    </row>
    <row r="39" spans="1:40" x14ac:dyDescent="0.25">
      <c r="L39" s="49"/>
      <c r="M39" s="49" t="s">
        <v>94</v>
      </c>
      <c r="N39" s="47"/>
      <c r="O39" s="63"/>
      <c r="P39" s="47"/>
      <c r="Q39" s="47"/>
      <c r="R39" s="64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33">
        <v>23</v>
      </c>
      <c r="AF39" s="33">
        <v>75.399999999999977</v>
      </c>
      <c r="AG39" s="33">
        <v>4040</v>
      </c>
      <c r="AH39" s="33">
        <v>16.800000000000004</v>
      </c>
      <c r="AI39" s="47"/>
      <c r="AJ39" s="47"/>
      <c r="AK39" s="47"/>
      <c r="AL39" s="47"/>
      <c r="AM39" s="47"/>
      <c r="AN39" s="47"/>
    </row>
    <row r="40" spans="1:40" x14ac:dyDescent="0.25">
      <c r="L40" s="49"/>
      <c r="AE40" s="33">
        <v>24</v>
      </c>
      <c r="AF40" s="33">
        <v>78.199999999999974</v>
      </c>
      <c r="AG40" s="33">
        <v>4420</v>
      </c>
      <c r="AH40" s="33">
        <v>18.400000000000006</v>
      </c>
    </row>
    <row r="41" spans="1:40" x14ac:dyDescent="0.25">
      <c r="L41" s="49"/>
      <c r="AE41" s="33">
        <v>25</v>
      </c>
      <c r="AF41" s="33">
        <v>80.999999999999972</v>
      </c>
      <c r="AG41" s="33">
        <v>4800</v>
      </c>
      <c r="AH41" s="33">
        <v>20.000000000000007</v>
      </c>
    </row>
    <row r="42" spans="1:40" x14ac:dyDescent="0.25">
      <c r="L42" s="49"/>
      <c r="AE42" s="33">
        <v>26</v>
      </c>
      <c r="AF42" s="33">
        <v>83.999999999999972</v>
      </c>
      <c r="AG42" s="33">
        <v>5760</v>
      </c>
      <c r="AH42" s="33">
        <v>24.000000000000007</v>
      </c>
    </row>
    <row r="43" spans="1:40" x14ac:dyDescent="0.25">
      <c r="L43" s="49"/>
      <c r="AE43" s="33">
        <v>27</v>
      </c>
      <c r="AF43" s="33">
        <v>86.999999999999972</v>
      </c>
      <c r="AG43" s="33">
        <v>6720</v>
      </c>
      <c r="AH43" s="33">
        <v>28.000000000000007</v>
      </c>
    </row>
    <row r="44" spans="1:40" x14ac:dyDescent="0.25">
      <c r="L44" s="49"/>
      <c r="AE44" s="33">
        <v>28</v>
      </c>
      <c r="AF44" s="33">
        <v>89.999999999999972</v>
      </c>
      <c r="AG44" s="33">
        <v>7680</v>
      </c>
      <c r="AH44" s="33">
        <v>32.000000000000007</v>
      </c>
    </row>
    <row r="45" spans="1:40" x14ac:dyDescent="0.25">
      <c r="L45" s="49"/>
      <c r="AE45" s="33">
        <v>29</v>
      </c>
      <c r="AF45" s="33">
        <v>92.999999999999972</v>
      </c>
      <c r="AG45" s="33">
        <v>8640</v>
      </c>
      <c r="AH45" s="33">
        <v>36.000000000000007</v>
      </c>
    </row>
    <row r="46" spans="1:40" x14ac:dyDescent="0.25">
      <c r="L46" s="49"/>
      <c r="AE46" s="33">
        <v>30</v>
      </c>
      <c r="AF46" s="33">
        <v>95.999999999999972</v>
      </c>
      <c r="AG46" s="33">
        <v>9600</v>
      </c>
      <c r="AH46" s="33">
        <v>40.000000000000007</v>
      </c>
    </row>
    <row r="47" spans="1:40" x14ac:dyDescent="0.25">
      <c r="L47" s="49"/>
      <c r="AE47" s="33">
        <v>31</v>
      </c>
      <c r="AF47" s="33">
        <v>99.799999999999969</v>
      </c>
      <c r="AG47" s="33">
        <v>10080</v>
      </c>
      <c r="AH47" s="33">
        <v>42.000000000000007</v>
      </c>
    </row>
    <row r="48" spans="1:40" x14ac:dyDescent="0.25">
      <c r="L48" s="49"/>
      <c r="AE48" s="33">
        <v>32</v>
      </c>
      <c r="AF48" s="33">
        <v>103.59999999999997</v>
      </c>
      <c r="AG48" s="33">
        <v>10560</v>
      </c>
      <c r="AH48" s="33">
        <v>44.000000000000007</v>
      </c>
    </row>
    <row r="49" spans="12:34" x14ac:dyDescent="0.25">
      <c r="L49" s="49"/>
      <c r="AE49" s="33">
        <v>33</v>
      </c>
      <c r="AF49" s="33">
        <v>107.39999999999996</v>
      </c>
      <c r="AG49" s="33">
        <v>11040</v>
      </c>
      <c r="AH49" s="33">
        <v>46.000000000000007</v>
      </c>
    </row>
    <row r="50" spans="12:34" x14ac:dyDescent="0.25">
      <c r="L50" s="49"/>
      <c r="AE50" s="33">
        <v>34</v>
      </c>
      <c r="AF50" s="33">
        <v>111.19999999999996</v>
      </c>
      <c r="AG50" s="33">
        <v>11520</v>
      </c>
      <c r="AH50" s="33">
        <v>48.000000000000007</v>
      </c>
    </row>
    <row r="51" spans="12:34" x14ac:dyDescent="0.25">
      <c r="L51" s="49"/>
      <c r="AE51" s="33">
        <v>35</v>
      </c>
      <c r="AF51" s="33">
        <v>114.99999999999996</v>
      </c>
      <c r="AG51" s="33">
        <v>12000</v>
      </c>
      <c r="AH51" s="33">
        <v>50.000000000000007</v>
      </c>
    </row>
    <row r="52" spans="12:34" x14ac:dyDescent="0.25">
      <c r="L52" s="49"/>
    </row>
    <row r="53" spans="12:34" x14ac:dyDescent="0.25">
      <c r="L53" s="49"/>
    </row>
    <row r="54" spans="12:34" x14ac:dyDescent="0.25">
      <c r="L54" s="49"/>
    </row>
    <row r="55" spans="12:34" x14ac:dyDescent="0.25">
      <c r="L55" s="49"/>
    </row>
    <row r="56" spans="12:34" x14ac:dyDescent="0.25">
      <c r="L56" s="49"/>
    </row>
    <row r="57" spans="12:34" x14ac:dyDescent="0.25">
      <c r="L57" s="49"/>
    </row>
    <row r="58" spans="12:34" x14ac:dyDescent="0.25">
      <c r="L58" s="49"/>
    </row>
    <row r="59" spans="12:34" x14ac:dyDescent="0.25">
      <c r="L59" s="49"/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  <row r="256" spans="12:12" x14ac:dyDescent="0.25">
      <c r="L256" s="49"/>
    </row>
    <row r="257" spans="12:12" x14ac:dyDescent="0.25">
      <c r="L257" s="49"/>
    </row>
    <row r="258" spans="12:12" x14ac:dyDescent="0.25">
      <c r="L258" s="49"/>
    </row>
  </sheetData>
  <mergeCells count="3">
    <mergeCell ref="R3:S3"/>
    <mergeCell ref="U3:V3"/>
    <mergeCell ref="AC3:AI3"/>
  </mergeCells>
  <conditionalFormatting sqref="N6 Q6 R12:AA16 AM8:AN18 Q8:Q18 N8:N20 AE8:AI11 AE6:AI6 AO8:AS11 AM6:AS6 R8:Y11">
    <cfRule type="expression" dxfId="1775" priority="62">
      <formula>$L6="API sand"</formula>
    </cfRule>
  </conditionalFormatting>
  <conditionalFormatting sqref="AJ12:AJ16 N6 AB12:AB16 AK6:AL6 AK8:AL18 N8:N20">
    <cfRule type="expression" dxfId="1774" priority="61">
      <formula>$M6="API sand"</formula>
    </cfRule>
  </conditionalFormatting>
  <conditionalFormatting sqref="AJ12:AJ16 N6 AK6:AL6 AB12:AB16 AK8:AL18 N8:N20">
    <cfRule type="expression" dxfId="1773" priority="60">
      <formula>$M6="API clay"</formula>
    </cfRule>
  </conditionalFormatting>
  <conditionalFormatting sqref="AM6:AN6 N6:P6 AM8:AN18 N8:P11">
    <cfRule type="expression" dxfId="1772" priority="57">
      <formula>$L6="Stiff clay w/o free water"</formula>
    </cfRule>
    <cfRule type="expression" dxfId="1771" priority="59">
      <formula>$L6="API clay"</formula>
    </cfRule>
  </conditionalFormatting>
  <conditionalFormatting sqref="AM6:AN6 N6:P6 AM8:AN18 N8:P11">
    <cfRule type="expression" dxfId="1770" priority="58">
      <formula>$L6="Kirsch soft clay"</formula>
    </cfRule>
  </conditionalFormatting>
  <conditionalFormatting sqref="AM6:AN6 N6:P6 AM8:AN18 N8:P11">
    <cfRule type="expression" dxfId="1769" priority="56">
      <formula>$L6="Kirsch stiff clay"</formula>
    </cfRule>
  </conditionalFormatting>
  <conditionalFormatting sqref="N6 Q6 R12:AA16 AM8:AN18 Q8:Q18 N8:N20 AE8:AI11 AE6:AI6 AO8:AS11 AM6:AS6 R8:Y11">
    <cfRule type="expression" dxfId="1768" priority="55">
      <formula>$L6="Kirsch sand"</formula>
    </cfRule>
  </conditionalFormatting>
  <conditionalFormatting sqref="N6 AC6:AD6 AM6:AN6 AC8:AD18 AM8:AN18 N8:N20">
    <cfRule type="expression" dxfId="1767" priority="54">
      <formula>$L6="Modified Weak rock"</formula>
    </cfRule>
  </conditionalFormatting>
  <conditionalFormatting sqref="AM6:AN6 N6:P6 AM8:AN18 N8:P11">
    <cfRule type="expression" dxfId="1766" priority="53">
      <formula>$L6="Reese stiff clay"</formula>
    </cfRule>
  </conditionalFormatting>
  <conditionalFormatting sqref="N21:N39 Q19:Q39 AM19:AN39">
    <cfRule type="expression" dxfId="1765" priority="52">
      <formula>$L19="API sand"</formula>
    </cfRule>
  </conditionalFormatting>
  <conditionalFormatting sqref="N21:N39 Z19:Z39 AB19:AB39 R19:S39 AJ19:AL39">
    <cfRule type="expression" dxfId="1764" priority="51">
      <formula>$M19="API sand"</formula>
    </cfRule>
  </conditionalFormatting>
  <conditionalFormatting sqref="Z19:AB39 AK19:AL39 R19:T39 N21:N39">
    <cfRule type="expression" dxfId="1763" priority="50">
      <formula>$M19="API clay"</formula>
    </cfRule>
  </conditionalFormatting>
  <conditionalFormatting sqref="U19:W39 AM19:AN39 N32:P39 N21:N31 P19:P31">
    <cfRule type="expression" dxfId="1762" priority="47">
      <formula>$L19="Stiff clay w/o free water"</formula>
    </cfRule>
    <cfRule type="expression" dxfId="1761" priority="49">
      <formula>$L19="API clay"</formula>
    </cfRule>
  </conditionalFormatting>
  <conditionalFormatting sqref="U19:Y39 AM19:AN39 N32:P39 N21:N31 P19:P31">
    <cfRule type="expression" dxfId="1760" priority="48">
      <formula>$L19="Kirsch soft clay"</formula>
    </cfRule>
  </conditionalFormatting>
  <conditionalFormatting sqref="AM19:AN39 U19:Y39 N32:P39 N21:N31 P19:P31">
    <cfRule type="expression" dxfId="1759" priority="46">
      <formula>$L19="Kirsch stiff clay"</formula>
    </cfRule>
  </conditionalFormatting>
  <conditionalFormatting sqref="N21:N39 Q19:Q39 X19:Y39 AM19:AN39">
    <cfRule type="expression" dxfId="1758" priority="45">
      <formula>$L19="Kirsch sand"</formula>
    </cfRule>
  </conditionalFormatting>
  <conditionalFormatting sqref="N21:N39 AC19:AI22 AM19:AN39 AC23:AD39 AI23:AI39">
    <cfRule type="expression" dxfId="1757" priority="44">
      <formula>$L19="Modified Weak rock"</formula>
    </cfRule>
  </conditionalFormatting>
  <conditionalFormatting sqref="U19:V39 AM19:AN39 N32:P39 N21:N31 P19:P31">
    <cfRule type="expression" dxfId="1756" priority="43">
      <formula>$L19="Reese stiff clay"</formula>
    </cfRule>
  </conditionalFormatting>
  <conditionalFormatting sqref="AC6:AD6 AM6:AN6 N6:P6 AC8:AD18 AM8:AN18 N8:P11">
    <cfRule type="expression" dxfId="1755" priority="42">
      <formula>$L6="PISA clay"</formula>
    </cfRule>
  </conditionalFormatting>
  <conditionalFormatting sqref="N6 AC6:AD6 AM6:AN6 AC8:AD18 AM8:AN18 N8:N20">
    <cfRule type="expression" dxfId="1754" priority="41">
      <formula>$L6="PISA sand"</formula>
    </cfRule>
  </conditionalFormatting>
  <conditionalFormatting sqref="R6:Y6">
    <cfRule type="expression" dxfId="1753" priority="40">
      <formula>$L6="API sand"</formula>
    </cfRule>
  </conditionalFormatting>
  <conditionalFormatting sqref="R6:Y6">
    <cfRule type="expression" dxfId="1752" priority="39">
      <formula>$L6="Kirsch sand"</formula>
    </cfRule>
  </conditionalFormatting>
  <conditionalFormatting sqref="N12:P15 N16:O16 P17:P18 O17:O21 N17:N20">
    <cfRule type="expression" dxfId="1751" priority="36">
      <formula>$L12="Stiff clay w/o free water"</formula>
    </cfRule>
    <cfRule type="expression" dxfId="1750" priority="38">
      <formula>$L12="API clay"</formula>
    </cfRule>
  </conditionalFormatting>
  <conditionalFormatting sqref="N12:P15 N16:O16 P17:P18 O17:O21 N17:N20">
    <cfRule type="expression" dxfId="1749" priority="37">
      <formula>$L12="Kirsch soft clay"</formula>
    </cfRule>
  </conditionalFormatting>
  <conditionalFormatting sqref="N12:P15 N16:O16 P17:P18 O17:O21 N17:N20">
    <cfRule type="expression" dxfId="1748" priority="35">
      <formula>$L12="Kirsch stiff clay"</formula>
    </cfRule>
  </conditionalFormatting>
  <conditionalFormatting sqref="N12:P15 N16:O16 P17:P18 O17:O21 N17:N20">
    <cfRule type="expression" dxfId="1747" priority="34">
      <formula>$L12="Reese stiff clay"</formula>
    </cfRule>
  </conditionalFormatting>
  <conditionalFormatting sqref="N12:P15 N16:O16 P17:P18 O17:O21 N17:N20">
    <cfRule type="expression" dxfId="1746" priority="33">
      <formula>$L12="PISA clay"</formula>
    </cfRule>
  </conditionalFormatting>
  <conditionalFormatting sqref="R17:AB18">
    <cfRule type="expression" dxfId="1745" priority="32">
      <formula>$L17="API sand"</formula>
    </cfRule>
  </conditionalFormatting>
  <conditionalFormatting sqref="R17:AB18">
    <cfRule type="expression" dxfId="1744" priority="31">
      <formula>$L17="Kirsch sand"</formula>
    </cfRule>
  </conditionalFormatting>
  <conditionalFormatting sqref="AE17:AJ18 AE12:AI16">
    <cfRule type="expression" dxfId="1743" priority="30">
      <formula>$L12="API sand"</formula>
    </cfRule>
  </conditionalFormatting>
  <conditionalFormatting sqref="AE17:AJ18 AE12:AI16">
    <cfRule type="expression" dxfId="1742" priority="29">
      <formula>$L12="Kirsch sand"</formula>
    </cfRule>
  </conditionalFormatting>
  <conditionalFormatting sqref="O22:O24">
    <cfRule type="expression" dxfId="1741" priority="28">
      <formula>$L22="API sand"</formula>
    </cfRule>
  </conditionalFormatting>
  <conditionalFormatting sqref="O22:O24">
    <cfRule type="expression" dxfId="1740" priority="27">
      <formula>$L22="Kirsch sand"</formula>
    </cfRule>
  </conditionalFormatting>
  <conditionalFormatting sqref="O25:O31">
    <cfRule type="expression" dxfId="1739" priority="26">
      <formula>$L25="API sand"</formula>
    </cfRule>
  </conditionalFormatting>
  <conditionalFormatting sqref="O25:O31">
    <cfRule type="expression" dxfId="1738" priority="25">
      <formula>$L25="Kirsch sand"</formula>
    </cfRule>
  </conditionalFormatting>
  <conditionalFormatting sqref="P16">
    <cfRule type="expression" dxfId="1737" priority="22">
      <formula>$L16="Stiff clay w/o free water"</formula>
    </cfRule>
    <cfRule type="expression" dxfId="1736" priority="24">
      <formula>$L16="API clay"</formula>
    </cfRule>
  </conditionalFormatting>
  <conditionalFormatting sqref="P16">
    <cfRule type="expression" dxfId="1735" priority="23">
      <formula>$L16="Kirsch soft clay"</formula>
    </cfRule>
  </conditionalFormatting>
  <conditionalFormatting sqref="P16">
    <cfRule type="expression" dxfId="1734" priority="21">
      <formula>$L16="Kirsch stiff clay"</formula>
    </cfRule>
  </conditionalFormatting>
  <conditionalFormatting sqref="P16">
    <cfRule type="expression" dxfId="1733" priority="20">
      <formula>$L16="Reese stiff clay"</formula>
    </cfRule>
  </conditionalFormatting>
  <conditionalFormatting sqref="P16">
    <cfRule type="expression" dxfId="1732" priority="19">
      <formula>$L16="PISA clay"</formula>
    </cfRule>
  </conditionalFormatting>
  <conditionalFormatting sqref="N7 Q7 AE7:AI7 AM7:AS7">
    <cfRule type="expression" dxfId="1731" priority="18">
      <formula>$L7="API sand"</formula>
    </cfRule>
  </conditionalFormatting>
  <conditionalFormatting sqref="N7 AK7:AL7">
    <cfRule type="expression" dxfId="1730" priority="17">
      <formula>$M7="API sand"</formula>
    </cfRule>
  </conditionalFormatting>
  <conditionalFormatting sqref="N7 AK7:AL7">
    <cfRule type="expression" dxfId="1729" priority="16">
      <formula>$M7="API clay"</formula>
    </cfRule>
  </conditionalFormatting>
  <conditionalFormatting sqref="AM7:AN7 N7:P7">
    <cfRule type="expression" dxfId="1728" priority="13">
      <formula>$L7="Stiff clay w/o free water"</formula>
    </cfRule>
    <cfRule type="expression" dxfId="1727" priority="15">
      <formula>$L7="API clay"</formula>
    </cfRule>
  </conditionalFormatting>
  <conditionalFormatting sqref="AM7:AN7 N7:P7">
    <cfRule type="expression" dxfId="1726" priority="14">
      <formula>$L7="Kirsch soft clay"</formula>
    </cfRule>
  </conditionalFormatting>
  <conditionalFormatting sqref="AM7:AN7 N7:P7">
    <cfRule type="expression" dxfId="1725" priority="12">
      <formula>$L7="Kirsch stiff clay"</formula>
    </cfRule>
  </conditionalFormatting>
  <conditionalFormatting sqref="N7 Q7 AE7:AI7 AM7:AS7">
    <cfRule type="expression" dxfId="1724" priority="11">
      <formula>$L7="Kirsch sand"</formula>
    </cfRule>
  </conditionalFormatting>
  <conditionalFormatting sqref="N7 AC7:AD7 AM7:AN7">
    <cfRule type="expression" dxfId="1723" priority="10">
      <formula>$L7="Modified Weak rock"</formula>
    </cfRule>
  </conditionalFormatting>
  <conditionalFormatting sqref="AM7:AN7 N7:P7">
    <cfRule type="expression" dxfId="1722" priority="9">
      <formula>$L7="Reese stiff clay"</formula>
    </cfRule>
  </conditionalFormatting>
  <conditionalFormatting sqref="AC7:AD7 AM7:AN7 N7:P7">
    <cfRule type="expression" dxfId="1721" priority="8">
      <formula>$L7="PISA clay"</formula>
    </cfRule>
  </conditionalFormatting>
  <conditionalFormatting sqref="N7 AC7:AD7 AM7:AN7">
    <cfRule type="expression" dxfId="1720" priority="7">
      <formula>$L7="PISA sand"</formula>
    </cfRule>
  </conditionalFormatting>
  <conditionalFormatting sqref="R7:Y7">
    <cfRule type="expression" dxfId="1719" priority="6">
      <formula>$L7="API sand"</formula>
    </cfRule>
  </conditionalFormatting>
  <conditionalFormatting sqref="R7:Y7">
    <cfRule type="expression" dxfId="1718" priority="5">
      <formula>$L7="Kirsch sand"</formula>
    </cfRule>
  </conditionalFormatting>
  <conditionalFormatting sqref="Z6:Z11 AB6:AB11">
    <cfRule type="expression" dxfId="1717" priority="4">
      <formula>$M6="API sand"</formula>
    </cfRule>
  </conditionalFormatting>
  <conditionalFormatting sqref="Z6:AB11">
    <cfRule type="expression" dxfId="1716" priority="3">
      <formula>$M6="API clay"</formula>
    </cfRule>
  </conditionalFormatting>
  <conditionalFormatting sqref="AJ6:AJ11">
    <cfRule type="expression" dxfId="1715" priority="2">
      <formula>$L6="API sand"</formula>
    </cfRule>
  </conditionalFormatting>
  <conditionalFormatting sqref="AJ6:AJ11">
    <cfRule type="expression" dxfId="1714" priority="1">
      <formula>$L6="Kirsch sand"</formula>
    </cfRule>
  </conditionalFormatting>
  <dataValidations count="3">
    <dataValidation type="list" showInputMessage="1" showErrorMessage="1" sqref="L12:L258" xr:uid="{117BA226-E8C8-4CFB-8200-263C6C7F07BC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8" xr:uid="{D27056AA-157A-4EF3-8E91-9248299659B1}">
      <formula1>"Zero soil,API sand,API clay"</formula1>
    </dataValidation>
    <dataValidation type="list" showInputMessage="1" showErrorMessage="1" sqref="M19:M39" xr:uid="{04315259-45DD-4743-8E3D-2A1C836F3F57}">
      <formula1>"',API sand,API clay"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6ACD-0E1A-4C1C-A131-A816BCB72FF6}">
  <sheetPr>
    <tabColor theme="9" tint="0.59999389629810485"/>
  </sheetPr>
  <dimension ref="A1:AS258"/>
  <sheetViews>
    <sheetView zoomScaleNormal="100" workbookViewId="0">
      <selection activeCell="F25" sqref="F25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9.5703125" style="33" bestFit="1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6.5703125" style="33" bestFit="1" customWidth="1"/>
    <col min="16" max="16" width="8.5703125" style="33" bestFit="1" customWidth="1"/>
    <col min="17" max="18" width="9.5703125" style="33" bestFit="1" customWidth="1"/>
    <col min="19" max="19" width="4" style="33" bestFit="1" customWidth="1"/>
    <col min="20" max="20" width="5.5703125" style="33" bestFit="1" customWidth="1"/>
    <col min="21" max="21" width="9.5703125" style="33" bestFit="1" customWidth="1"/>
    <col min="22" max="22" width="15.28515625" style="33" bestFit="1" customWidth="1"/>
    <col min="23" max="23" width="4" style="33" bestFit="1" customWidth="1"/>
    <col min="24" max="24" width="7" style="33" bestFit="1" customWidth="1"/>
    <col min="25" max="25" width="8.42578125" style="33" bestFit="1" customWidth="1"/>
    <col min="26" max="26" width="9.7109375" style="33" bestFit="1" customWidth="1"/>
    <col min="27" max="27" width="11" style="33" bestFit="1" customWidth="1"/>
    <col min="28" max="28" width="8.5703125" style="33" bestFit="1" customWidth="1"/>
    <col min="29" max="29" width="14.85546875" style="33" customWidth="1"/>
    <col min="30" max="30" width="8.85546875" style="33" bestFit="1" customWidth="1"/>
    <col min="31" max="31" width="7.85546875" style="33" bestFit="1" customWidth="1"/>
    <col min="32" max="32" width="5.5703125" style="33" bestFit="1" customWidth="1"/>
    <col min="33" max="33" width="11" style="33" bestFit="1" customWidth="1"/>
    <col min="34" max="34" width="5.42578125" style="33" bestFit="1" customWidth="1"/>
    <col min="35" max="35" width="4.85546875" style="33" bestFit="1" customWidth="1"/>
    <col min="36" max="36" width="3.5703125" style="33" bestFit="1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5" x14ac:dyDescent="0.25">
      <c r="A1" s="34" t="str">
        <f ca="1">TRIM(MID(CELL("filename",A1),FIND("]",CELL("filename",A1),1)+1,255))</f>
        <v>EW2 zone 3 UB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106"/>
      <c r="R3" s="112"/>
      <c r="S3" s="112"/>
      <c r="T3" s="106"/>
      <c r="U3" s="112"/>
      <c r="V3" s="112"/>
      <c r="W3" s="106"/>
      <c r="X3" s="106"/>
      <c r="Y3" s="106"/>
      <c r="Z3" s="106"/>
      <c r="AA3" s="106"/>
      <c r="AB3" s="106"/>
      <c r="AC3" s="113"/>
      <c r="AD3" s="113"/>
      <c r="AE3" s="113"/>
      <c r="AF3" s="113"/>
      <c r="AG3" s="113"/>
      <c r="AH3" s="113"/>
      <c r="AI3" s="113"/>
      <c r="AJ3" s="106"/>
      <c r="AK3" s="106"/>
      <c r="AL3" s="106"/>
      <c r="AM3" s="106"/>
      <c r="AN3" s="106"/>
    </row>
    <row r="4" spans="1:45" x14ac:dyDescent="0.25">
      <c r="A4" s="40" t="s">
        <v>60</v>
      </c>
      <c r="B4" s="33">
        <f>COUNTIF(J:J,"&gt;0")</f>
        <v>6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282</v>
      </c>
      <c r="AP4" s="43" t="s">
        <v>283</v>
      </c>
      <c r="AQ4" s="43" t="s">
        <v>284</v>
      </c>
      <c r="AR4" s="43" t="s">
        <v>285</v>
      </c>
      <c r="AS4" s="43" t="s">
        <v>286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107" t="s">
        <v>38</v>
      </c>
      <c r="K5" s="107" t="s">
        <v>30</v>
      </c>
      <c r="L5" s="107" t="s">
        <v>31</v>
      </c>
      <c r="M5" s="107" t="s">
        <v>31</v>
      </c>
      <c r="N5" s="107" t="s">
        <v>32</v>
      </c>
      <c r="O5" s="107" t="s">
        <v>33</v>
      </c>
      <c r="P5" s="107" t="s">
        <v>35</v>
      </c>
      <c r="Q5" s="107" t="s">
        <v>36</v>
      </c>
      <c r="R5" s="107" t="s">
        <v>36</v>
      </c>
      <c r="S5" s="107" t="s">
        <v>34</v>
      </c>
      <c r="T5" s="107" t="s">
        <v>33</v>
      </c>
      <c r="U5" s="107" t="s">
        <v>34</v>
      </c>
      <c r="V5" s="107" t="s">
        <v>62</v>
      </c>
      <c r="W5" s="107" t="s">
        <v>34</v>
      </c>
      <c r="X5" s="107" t="s">
        <v>33</v>
      </c>
      <c r="Y5" s="107" t="s">
        <v>35</v>
      </c>
      <c r="Z5" s="107" t="s">
        <v>33</v>
      </c>
      <c r="AA5" s="107" t="s">
        <v>34</v>
      </c>
      <c r="AB5" s="107" t="s">
        <v>33</v>
      </c>
      <c r="AC5" s="107" t="s">
        <v>33</v>
      </c>
      <c r="AD5" s="107" t="s">
        <v>35</v>
      </c>
      <c r="AE5" s="107" t="s">
        <v>34</v>
      </c>
      <c r="AF5" s="107" t="s">
        <v>33</v>
      </c>
      <c r="AG5" s="107" t="s">
        <v>35</v>
      </c>
      <c r="AH5" s="107" t="s">
        <v>34</v>
      </c>
      <c r="AI5" s="107" t="s">
        <v>34</v>
      </c>
      <c r="AJ5" s="107" t="s">
        <v>34</v>
      </c>
      <c r="AK5" s="107" t="s">
        <v>34</v>
      </c>
      <c r="AL5" s="107" t="s">
        <v>34</v>
      </c>
      <c r="AM5" s="107" t="s">
        <v>34</v>
      </c>
      <c r="AN5" s="107" t="s">
        <v>34</v>
      </c>
      <c r="AO5" s="107" t="s">
        <v>34</v>
      </c>
      <c r="AP5" s="107" t="s">
        <v>33</v>
      </c>
      <c r="AQ5" s="107" t="s">
        <v>34</v>
      </c>
      <c r="AR5" s="107" t="s">
        <v>34</v>
      </c>
    </row>
    <row r="6" spans="1:45" x14ac:dyDescent="0.25">
      <c r="C6" s="45"/>
      <c r="F6" s="33" t="s">
        <v>67</v>
      </c>
      <c r="G6" s="57">
        <v>0</v>
      </c>
      <c r="H6" s="45" t="s">
        <v>28</v>
      </c>
      <c r="J6" s="47">
        <v>1</v>
      </c>
      <c r="K6" s="63">
        <v>0</v>
      </c>
      <c r="L6" s="33" t="s">
        <v>112</v>
      </c>
      <c r="M6" s="49" t="s">
        <v>64</v>
      </c>
      <c r="N6" s="47">
        <v>9.6000000000000014</v>
      </c>
      <c r="O6" s="63">
        <v>0</v>
      </c>
      <c r="P6" s="63">
        <v>0</v>
      </c>
      <c r="Q6" s="47">
        <v>46</v>
      </c>
      <c r="R6" s="47">
        <f>Q6-5</f>
        <v>41</v>
      </c>
      <c r="S6" s="47">
        <v>1.5</v>
      </c>
      <c r="T6" s="47">
        <v>0</v>
      </c>
      <c r="U6" s="47">
        <v>0</v>
      </c>
      <c r="V6" s="47">
        <v>0</v>
      </c>
      <c r="W6" s="47">
        <v>0.5</v>
      </c>
      <c r="X6" s="81">
        <v>2000</v>
      </c>
      <c r="Y6" s="81">
        <v>0</v>
      </c>
      <c r="Z6" s="108">
        <f t="shared" ref="Z6:Z11" si="0">VLOOKUP(R6,$AE$31:$AF$51,2)</f>
        <v>114.99999999999996</v>
      </c>
      <c r="AA6" s="108">
        <v>1</v>
      </c>
      <c r="AB6" s="108">
        <f t="shared" ref="AB6:AB11" si="1">VLOOKUP(R6,$AE$31:$AG$51,3)</f>
        <v>12000</v>
      </c>
      <c r="AC6" s="47">
        <v>70000</v>
      </c>
      <c r="AD6" s="47">
        <v>0</v>
      </c>
      <c r="AE6" s="81">
        <v>0.3</v>
      </c>
      <c r="AF6" s="47">
        <v>0</v>
      </c>
      <c r="AG6" s="47">
        <v>0</v>
      </c>
      <c r="AH6" s="47">
        <v>0</v>
      </c>
      <c r="AI6" s="47">
        <v>0</v>
      </c>
      <c r="AJ6" s="47">
        <f>VLOOKUP(R6,$AE$39:$AH$59,4)</f>
        <v>50.000000000000007</v>
      </c>
      <c r="AK6" s="47">
        <v>1</v>
      </c>
      <c r="AL6" s="47">
        <v>1</v>
      </c>
      <c r="AM6" s="47">
        <v>1</v>
      </c>
      <c r="AN6" s="47">
        <v>1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63">
        <v>-1</v>
      </c>
      <c r="L7" s="33" t="s">
        <v>112</v>
      </c>
      <c r="M7" s="49" t="s">
        <v>64</v>
      </c>
      <c r="N7" s="47">
        <v>9.6000000000000014</v>
      </c>
      <c r="O7" s="63">
        <v>0</v>
      </c>
      <c r="P7" s="63">
        <v>0</v>
      </c>
      <c r="Q7" s="47">
        <v>46</v>
      </c>
      <c r="R7" s="47">
        <f>Q7-5</f>
        <v>41</v>
      </c>
      <c r="S7" s="47">
        <v>1.5</v>
      </c>
      <c r="T7" s="47">
        <v>0</v>
      </c>
      <c r="U7" s="47">
        <v>0</v>
      </c>
      <c r="V7" s="47">
        <v>0</v>
      </c>
      <c r="W7" s="47">
        <v>0.5</v>
      </c>
      <c r="X7" s="81">
        <v>45000</v>
      </c>
      <c r="Y7" s="81">
        <v>0</v>
      </c>
      <c r="Z7" s="108">
        <f t="shared" si="0"/>
        <v>114.99999999999996</v>
      </c>
      <c r="AA7" s="108">
        <v>1</v>
      </c>
      <c r="AB7" s="108">
        <f t="shared" si="1"/>
        <v>12000</v>
      </c>
      <c r="AC7" s="47">
        <v>70000</v>
      </c>
      <c r="AD7" s="47">
        <v>0</v>
      </c>
      <c r="AE7" s="81">
        <v>0.3</v>
      </c>
      <c r="AF7" s="47">
        <v>0</v>
      </c>
      <c r="AG7" s="47">
        <v>0</v>
      </c>
      <c r="AH7" s="47">
        <v>0</v>
      </c>
      <c r="AI7" s="47">
        <v>0</v>
      </c>
      <c r="AJ7" s="47">
        <f t="shared" ref="AJ7:AJ11" si="2">VLOOKUP(R7,$AE$39:$AH$59,4)</f>
        <v>50.000000000000007</v>
      </c>
      <c r="AK7" s="47">
        <v>1</v>
      </c>
      <c r="AL7" s="47">
        <v>1</v>
      </c>
      <c r="AM7" s="47">
        <v>1</v>
      </c>
      <c r="AN7" s="47">
        <v>1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59">
        <v>1000</v>
      </c>
      <c r="H8" s="45" t="s">
        <v>53</v>
      </c>
      <c r="J8" s="47">
        <v>3</v>
      </c>
      <c r="K8" s="63">
        <v>-4</v>
      </c>
      <c r="L8" s="33" t="s">
        <v>112</v>
      </c>
      <c r="M8" s="49" t="s">
        <v>64</v>
      </c>
      <c r="N8" s="47">
        <v>8.5</v>
      </c>
      <c r="O8" s="63">
        <v>0</v>
      </c>
      <c r="P8" s="63">
        <v>0</v>
      </c>
      <c r="Q8" s="47">
        <v>42</v>
      </c>
      <c r="R8" s="47">
        <f>Q8-5</f>
        <v>37</v>
      </c>
      <c r="S8" s="47">
        <v>1.3</v>
      </c>
      <c r="T8" s="47">
        <v>0</v>
      </c>
      <c r="U8" s="47">
        <v>0</v>
      </c>
      <c r="V8" s="47">
        <v>0</v>
      </c>
      <c r="W8" s="47">
        <v>0.5</v>
      </c>
      <c r="X8" s="81">
        <v>45000</v>
      </c>
      <c r="Y8" s="81">
        <v>0</v>
      </c>
      <c r="Z8" s="108">
        <f t="shared" si="0"/>
        <v>114.99999999999996</v>
      </c>
      <c r="AA8" s="108">
        <v>1</v>
      </c>
      <c r="AB8" s="108">
        <f t="shared" si="1"/>
        <v>12000</v>
      </c>
      <c r="AC8" s="47">
        <v>70000</v>
      </c>
      <c r="AD8" s="47">
        <v>13725.490196078432</v>
      </c>
      <c r="AE8" s="81">
        <v>0.3</v>
      </c>
      <c r="AF8" s="47">
        <v>0</v>
      </c>
      <c r="AG8" s="47">
        <v>0</v>
      </c>
      <c r="AH8" s="47">
        <v>0</v>
      </c>
      <c r="AI8" s="47">
        <v>0</v>
      </c>
      <c r="AJ8" s="47">
        <f t="shared" si="2"/>
        <v>50.000000000000007</v>
      </c>
      <c r="AK8" s="47">
        <v>1</v>
      </c>
      <c r="AL8" s="47">
        <v>1</v>
      </c>
      <c r="AM8" s="47">
        <v>1</v>
      </c>
      <c r="AN8" s="47">
        <v>1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</row>
    <row r="9" spans="1:45" x14ac:dyDescent="0.25">
      <c r="A9" s="33" t="s">
        <v>68</v>
      </c>
      <c r="B9" s="57">
        <v>70</v>
      </c>
      <c r="C9" s="45" t="s">
        <v>28</v>
      </c>
      <c r="F9" s="33" t="s">
        <v>96</v>
      </c>
      <c r="G9" s="59">
        <v>-20000</v>
      </c>
      <c r="H9" s="45" t="s">
        <v>54</v>
      </c>
      <c r="J9" s="47">
        <v>4</v>
      </c>
      <c r="K9" s="63">
        <v>-9.1</v>
      </c>
      <c r="L9" s="33" t="s">
        <v>112</v>
      </c>
      <c r="M9" s="49" t="s">
        <v>64</v>
      </c>
      <c r="N9" s="47">
        <v>8.5</v>
      </c>
      <c r="O9" s="63">
        <v>0</v>
      </c>
      <c r="P9" s="63">
        <v>0</v>
      </c>
      <c r="Q9" s="47">
        <v>42</v>
      </c>
      <c r="R9" s="47">
        <f t="shared" ref="R9:R11" si="3">Q9-5</f>
        <v>37</v>
      </c>
      <c r="S9" s="47">
        <v>1</v>
      </c>
      <c r="T9" s="47">
        <v>0</v>
      </c>
      <c r="U9" s="47">
        <v>0</v>
      </c>
      <c r="V9" s="47">
        <v>0</v>
      </c>
      <c r="W9" s="47">
        <v>0.5</v>
      </c>
      <c r="X9" s="81">
        <v>45000</v>
      </c>
      <c r="Y9" s="81">
        <v>0</v>
      </c>
      <c r="Z9" s="108">
        <f t="shared" si="0"/>
        <v>114.99999999999996</v>
      </c>
      <c r="AA9" s="108">
        <v>1</v>
      </c>
      <c r="AB9" s="108">
        <f t="shared" si="1"/>
        <v>12000</v>
      </c>
      <c r="AC9" s="47">
        <v>140000</v>
      </c>
      <c r="AD9" s="47">
        <v>8928.5714285714294</v>
      </c>
      <c r="AE9" s="81">
        <v>0.3</v>
      </c>
      <c r="AF9" s="47">
        <v>0</v>
      </c>
      <c r="AG9" s="47">
        <v>0</v>
      </c>
      <c r="AH9" s="47">
        <v>0</v>
      </c>
      <c r="AI9" s="47">
        <v>0</v>
      </c>
      <c r="AJ9" s="47">
        <f t="shared" si="2"/>
        <v>50.000000000000007</v>
      </c>
      <c r="AK9" s="47">
        <v>1</v>
      </c>
      <c r="AL9" s="47">
        <v>1</v>
      </c>
      <c r="AM9" s="47">
        <v>1</v>
      </c>
      <c r="AN9" s="47">
        <v>1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</row>
    <row r="10" spans="1:45" s="56" customFormat="1" x14ac:dyDescent="0.25">
      <c r="A10" s="56" t="s">
        <v>69</v>
      </c>
      <c r="B10" s="58">
        <v>70</v>
      </c>
      <c r="C10" s="45" t="s">
        <v>28</v>
      </c>
      <c r="F10" s="33" t="s">
        <v>51</v>
      </c>
      <c r="G10" s="59">
        <v>1000</v>
      </c>
      <c r="H10" s="45" t="s">
        <v>53</v>
      </c>
      <c r="I10" s="33"/>
      <c r="J10" s="47">
        <v>5</v>
      </c>
      <c r="K10" s="63">
        <v>-14.7</v>
      </c>
      <c r="L10" s="33" t="s">
        <v>112</v>
      </c>
      <c r="M10" s="49" t="s">
        <v>64</v>
      </c>
      <c r="N10" s="47">
        <v>9.8999999999999986</v>
      </c>
      <c r="O10" s="63">
        <v>0</v>
      </c>
      <c r="P10" s="63">
        <v>0</v>
      </c>
      <c r="Q10" s="47">
        <v>44</v>
      </c>
      <c r="R10" s="47">
        <f t="shared" si="3"/>
        <v>39</v>
      </c>
      <c r="S10" s="47">
        <v>1</v>
      </c>
      <c r="T10" s="47">
        <v>0</v>
      </c>
      <c r="U10" s="47">
        <v>0</v>
      </c>
      <c r="V10" s="47">
        <v>0</v>
      </c>
      <c r="W10" s="47">
        <v>0.5</v>
      </c>
      <c r="X10" s="81">
        <v>45000</v>
      </c>
      <c r="Y10" s="81">
        <v>7211.5384615384601</v>
      </c>
      <c r="Z10" s="108">
        <f t="shared" si="0"/>
        <v>114.99999999999996</v>
      </c>
      <c r="AA10" s="108">
        <v>1</v>
      </c>
      <c r="AB10" s="108">
        <f t="shared" si="1"/>
        <v>12000</v>
      </c>
      <c r="AC10" s="47">
        <v>190000</v>
      </c>
      <c r="AD10" s="47">
        <v>3846.1538461538453</v>
      </c>
      <c r="AE10" s="81">
        <v>0.3</v>
      </c>
      <c r="AF10" s="47">
        <v>0</v>
      </c>
      <c r="AG10" s="47">
        <v>0</v>
      </c>
      <c r="AH10" s="47">
        <v>0</v>
      </c>
      <c r="AI10" s="47">
        <v>0</v>
      </c>
      <c r="AJ10" s="47">
        <f t="shared" si="2"/>
        <v>50.000000000000007</v>
      </c>
      <c r="AK10" s="47">
        <v>1</v>
      </c>
      <c r="AL10" s="47">
        <v>1</v>
      </c>
      <c r="AM10" s="47">
        <v>1</v>
      </c>
      <c r="AN10" s="47">
        <v>1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</row>
    <row r="11" spans="1:45" x14ac:dyDescent="0.25">
      <c r="A11" s="33" t="s">
        <v>70</v>
      </c>
      <c r="B11" s="57">
        <v>1</v>
      </c>
      <c r="C11" s="45" t="s">
        <v>28</v>
      </c>
      <c r="F11" s="33" t="s">
        <v>52</v>
      </c>
      <c r="G11" s="59">
        <v>0</v>
      </c>
      <c r="H11" s="45" t="s">
        <v>53</v>
      </c>
      <c r="J11" s="47">
        <v>6</v>
      </c>
      <c r="K11" s="63">
        <v>-25.1</v>
      </c>
      <c r="L11" s="33" t="s">
        <v>112</v>
      </c>
      <c r="M11" s="49" t="s">
        <v>64</v>
      </c>
      <c r="N11" s="47">
        <v>7.6999999999999993</v>
      </c>
      <c r="O11" s="63">
        <v>0</v>
      </c>
      <c r="P11" s="63">
        <v>0</v>
      </c>
      <c r="Q11" s="47">
        <v>40</v>
      </c>
      <c r="R11" s="47">
        <f t="shared" si="3"/>
        <v>35</v>
      </c>
      <c r="S11" s="47">
        <v>0.6</v>
      </c>
      <c r="T11" s="47">
        <v>0</v>
      </c>
      <c r="U11" s="47">
        <v>0</v>
      </c>
      <c r="V11" s="47">
        <v>0</v>
      </c>
      <c r="W11" s="47">
        <v>0.5</v>
      </c>
      <c r="X11" s="81">
        <v>45000</v>
      </c>
      <c r="Y11" s="81">
        <v>0</v>
      </c>
      <c r="Z11" s="108">
        <f t="shared" si="0"/>
        <v>114.99999999999996</v>
      </c>
      <c r="AA11" s="108">
        <v>1</v>
      </c>
      <c r="AB11" s="108">
        <f t="shared" si="1"/>
        <v>12000</v>
      </c>
      <c r="AC11" s="47">
        <v>200000</v>
      </c>
      <c r="AD11" s="47">
        <v>0</v>
      </c>
      <c r="AE11" s="81">
        <v>0.3</v>
      </c>
      <c r="AF11" s="47">
        <v>0</v>
      </c>
      <c r="AG11" s="47">
        <v>0</v>
      </c>
      <c r="AH11" s="47">
        <v>0</v>
      </c>
      <c r="AI11" s="47">
        <v>0</v>
      </c>
      <c r="AJ11" s="47">
        <f t="shared" si="2"/>
        <v>50.000000000000007</v>
      </c>
      <c r="AK11" s="47">
        <v>1</v>
      </c>
      <c r="AL11" s="47">
        <v>1</v>
      </c>
      <c r="AM11" s="47">
        <v>1</v>
      </c>
      <c r="AN11" s="47">
        <v>1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</row>
    <row r="12" spans="1:45" x14ac:dyDescent="0.25">
      <c r="A12" s="33" t="s">
        <v>74</v>
      </c>
      <c r="B12" s="57">
        <v>8.4</v>
      </c>
      <c r="C12" s="45" t="s">
        <v>28</v>
      </c>
      <c r="E12" s="59"/>
      <c r="F12" s="56" t="s">
        <v>97</v>
      </c>
      <c r="G12" s="58">
        <v>0</v>
      </c>
      <c r="H12" s="45" t="s">
        <v>53</v>
      </c>
      <c r="I12" s="56"/>
      <c r="J12" s="47"/>
      <c r="K12" s="63"/>
      <c r="L12" s="49"/>
      <c r="M12" s="49"/>
      <c r="N12" s="47"/>
      <c r="O12" s="63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63"/>
      <c r="L13" s="49"/>
      <c r="M13" s="49"/>
      <c r="N13" s="47"/>
      <c r="O13" s="63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63"/>
      <c r="L14" s="49"/>
      <c r="M14" s="49"/>
      <c r="N14" s="47"/>
      <c r="O14" s="63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</row>
    <row r="15" spans="1:45" s="56" customFormat="1" x14ac:dyDescent="0.25">
      <c r="A15" s="33" t="s">
        <v>44</v>
      </c>
      <c r="B15" s="61">
        <v>207000000</v>
      </c>
      <c r="C15" s="45" t="s">
        <v>47</v>
      </c>
      <c r="D15" s="33"/>
      <c r="E15" s="33"/>
      <c r="F15" s="33"/>
      <c r="G15" s="33"/>
      <c r="J15" s="47"/>
      <c r="K15" s="63"/>
      <c r="L15" s="49"/>
      <c r="M15" s="49"/>
      <c r="N15" s="47"/>
      <c r="O15" s="63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J16" s="47"/>
      <c r="K16" s="63"/>
      <c r="L16" s="49"/>
      <c r="M16" s="49"/>
      <c r="N16" s="47"/>
      <c r="O16" s="63"/>
      <c r="P16" s="63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</row>
    <row r="17" spans="1:40" x14ac:dyDescent="0.25">
      <c r="A17" s="33" t="s">
        <v>98</v>
      </c>
      <c r="B17" s="57">
        <v>0.53</v>
      </c>
      <c r="C17" s="45"/>
      <c r="D17" s="107"/>
      <c r="E17" s="107"/>
      <c r="F17" s="56"/>
      <c r="G17" s="56"/>
      <c r="J17" s="47"/>
      <c r="K17" s="63"/>
      <c r="L17" s="49"/>
      <c r="M17" s="49"/>
      <c r="N17" s="47"/>
      <c r="O17" s="63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</row>
    <row r="18" spans="1:40" ht="30" x14ac:dyDescent="0.25">
      <c r="A18" s="35" t="s">
        <v>25</v>
      </c>
      <c r="B18" s="65" t="s">
        <v>26</v>
      </c>
      <c r="C18" s="65" t="s">
        <v>27</v>
      </c>
      <c r="D18" s="66"/>
      <c r="E18" s="66"/>
      <c r="I18" s="56"/>
      <c r="J18" s="47"/>
      <c r="K18" s="63"/>
      <c r="L18" s="49"/>
      <c r="M18" s="49"/>
      <c r="N18" s="47"/>
      <c r="O18" s="63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0" s="56" customFormat="1" x14ac:dyDescent="0.25">
      <c r="A19" s="107" t="s">
        <v>38</v>
      </c>
      <c r="B19" s="107" t="s">
        <v>30</v>
      </c>
      <c r="C19" s="107" t="s">
        <v>59</v>
      </c>
      <c r="D19" s="43"/>
      <c r="E19" s="35"/>
      <c r="F19" s="33"/>
      <c r="G19" s="33"/>
      <c r="J19" s="47"/>
      <c r="K19" s="63"/>
      <c r="L19" s="49"/>
      <c r="M19" s="49"/>
      <c r="N19" s="47"/>
      <c r="O19" s="63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</row>
    <row r="20" spans="1:40" x14ac:dyDescent="0.25">
      <c r="A20" s="66">
        <v>1</v>
      </c>
      <c r="B20" s="66">
        <v>0</v>
      </c>
      <c r="C20" s="66">
        <v>9.0999999999999998E-2</v>
      </c>
      <c r="D20" s="43"/>
      <c r="J20" s="47"/>
      <c r="K20" s="63"/>
      <c r="L20" s="49"/>
      <c r="M20" s="49"/>
      <c r="N20" s="47"/>
      <c r="O20" s="63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</row>
    <row r="21" spans="1:40" x14ac:dyDescent="0.25">
      <c r="A21" s="66"/>
      <c r="B21" s="66"/>
      <c r="C21" s="66"/>
      <c r="D21" s="43"/>
      <c r="K21" s="79"/>
      <c r="L21" s="49"/>
      <c r="M21" s="49" t="s">
        <v>94</v>
      </c>
      <c r="N21" s="47"/>
      <c r="O21" s="63"/>
      <c r="P21" s="47"/>
      <c r="Q21" s="47"/>
      <c r="R21" s="64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</row>
    <row r="22" spans="1:40" x14ac:dyDescent="0.25">
      <c r="A22" s="47"/>
      <c r="B22" s="47"/>
      <c r="C22" s="47"/>
      <c r="D22" s="35"/>
      <c r="K22" s="79"/>
      <c r="L22" s="49"/>
      <c r="M22" s="49" t="s">
        <v>94</v>
      </c>
      <c r="N22" s="47"/>
      <c r="O22" s="47"/>
      <c r="P22" s="47"/>
      <c r="Q22" s="47"/>
      <c r="R22" s="64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</row>
    <row r="23" spans="1:40" x14ac:dyDescent="0.25">
      <c r="A23" s="47"/>
      <c r="B23" s="47"/>
      <c r="C23" s="47"/>
      <c r="D23" s="35"/>
      <c r="K23" s="79"/>
      <c r="L23" s="49"/>
      <c r="M23" s="49" t="s">
        <v>94</v>
      </c>
      <c r="N23" s="47"/>
      <c r="O23" s="47"/>
      <c r="P23" s="47"/>
      <c r="Q23" s="47"/>
      <c r="R23" s="64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I23" s="47"/>
      <c r="AJ23" s="47"/>
      <c r="AK23" s="47"/>
      <c r="AL23" s="47"/>
      <c r="AM23" s="47"/>
      <c r="AN23" s="47"/>
    </row>
    <row r="24" spans="1:40" x14ac:dyDescent="0.25">
      <c r="A24" s="43"/>
      <c r="B24" s="43"/>
      <c r="C24" s="43"/>
      <c r="D24" s="43"/>
      <c r="K24" s="79"/>
      <c r="L24" s="49"/>
      <c r="M24" s="49" t="s">
        <v>94</v>
      </c>
      <c r="N24" s="47"/>
      <c r="O24" s="47"/>
      <c r="P24" s="47"/>
      <c r="Q24" s="47"/>
      <c r="R24" s="64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I24" s="47"/>
      <c r="AJ24" s="47"/>
      <c r="AK24" s="47"/>
      <c r="AL24" s="47"/>
      <c r="AM24" s="47"/>
      <c r="AN24" s="47"/>
    </row>
    <row r="25" spans="1:40" x14ac:dyDescent="0.25">
      <c r="A25" s="47"/>
      <c r="B25" s="47"/>
      <c r="C25" s="47"/>
      <c r="D25" s="35"/>
      <c r="K25" s="79"/>
      <c r="L25" s="49"/>
      <c r="M25" s="49" t="s">
        <v>94</v>
      </c>
      <c r="N25" s="47"/>
      <c r="O25" s="47"/>
      <c r="P25" s="47"/>
      <c r="Q25" s="47"/>
      <c r="R25" s="64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I25" s="47"/>
      <c r="AJ25" s="47"/>
      <c r="AK25" s="47"/>
      <c r="AL25" s="47"/>
      <c r="AM25" s="47"/>
      <c r="AN25" s="47"/>
    </row>
    <row r="26" spans="1:40" x14ac:dyDescent="0.25">
      <c r="A26" s="43"/>
      <c r="B26" s="43"/>
      <c r="C26" s="43"/>
      <c r="D26" s="43"/>
      <c r="K26" s="79"/>
      <c r="L26" s="49"/>
      <c r="M26" s="49" t="s">
        <v>94</v>
      </c>
      <c r="N26" s="47"/>
      <c r="O26" s="47"/>
      <c r="P26" s="47"/>
      <c r="Q26" s="47"/>
      <c r="R26" s="64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I26" s="47"/>
      <c r="AJ26" s="47"/>
      <c r="AK26" s="47"/>
      <c r="AL26" s="47"/>
      <c r="AM26" s="47"/>
      <c r="AN26" s="47"/>
    </row>
    <row r="27" spans="1:40" x14ac:dyDescent="0.25">
      <c r="A27" s="43"/>
      <c r="B27" s="43"/>
      <c r="C27" s="43"/>
      <c r="D27" s="43"/>
      <c r="L27" s="49"/>
      <c r="M27" s="49" t="s">
        <v>94</v>
      </c>
      <c r="N27" s="47"/>
      <c r="O27" s="47"/>
      <c r="P27" s="47"/>
      <c r="Q27" s="47"/>
      <c r="R27" s="64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I27" s="47"/>
      <c r="AJ27" s="47"/>
      <c r="AK27" s="47"/>
      <c r="AL27" s="47"/>
      <c r="AM27" s="47"/>
      <c r="AN27" s="47"/>
    </row>
    <row r="28" spans="1:40" x14ac:dyDescent="0.25">
      <c r="A28" s="43"/>
      <c r="B28" s="43"/>
      <c r="C28" s="43"/>
      <c r="D28" s="43"/>
      <c r="L28" s="49"/>
      <c r="M28" s="49" t="s">
        <v>94</v>
      </c>
      <c r="N28" s="47"/>
      <c r="O28" s="47"/>
      <c r="P28" s="47"/>
      <c r="Q28" s="47"/>
      <c r="R28" s="64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I28" s="47"/>
      <c r="AJ28" s="47"/>
      <c r="AK28" s="47"/>
      <c r="AL28" s="47"/>
      <c r="AM28" s="47"/>
      <c r="AN28" s="47"/>
    </row>
    <row r="29" spans="1:40" x14ac:dyDescent="0.25">
      <c r="A29" s="43"/>
      <c r="B29" s="43"/>
      <c r="C29" s="43"/>
      <c r="D29" s="43"/>
      <c r="L29" s="49"/>
      <c r="M29" s="49" t="s">
        <v>94</v>
      </c>
      <c r="N29" s="47"/>
      <c r="O29" s="47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0" x14ac:dyDescent="0.25">
      <c r="A30" s="43"/>
      <c r="B30" s="43"/>
      <c r="C30" s="43"/>
      <c r="D30" s="43"/>
      <c r="L30" s="49"/>
      <c r="M30" s="49" t="s">
        <v>94</v>
      </c>
      <c r="N30" s="47"/>
      <c r="O30" s="47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33" t="s">
        <v>99</v>
      </c>
      <c r="AF30" s="33" t="s">
        <v>100</v>
      </c>
      <c r="AG30" s="33" t="s">
        <v>101</v>
      </c>
      <c r="AI30" s="47"/>
      <c r="AJ30" s="47"/>
      <c r="AK30" s="47"/>
      <c r="AL30" s="47"/>
      <c r="AM30" s="47"/>
      <c r="AN30" s="47"/>
    </row>
    <row r="31" spans="1:40" x14ac:dyDescent="0.25">
      <c r="A31" s="43"/>
      <c r="B31" s="43"/>
      <c r="C31" s="43"/>
      <c r="D31" s="43"/>
      <c r="L31" s="49"/>
      <c r="M31" s="49" t="s">
        <v>94</v>
      </c>
      <c r="N31" s="47"/>
      <c r="O31" s="47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33">
        <v>15</v>
      </c>
      <c r="AF31" s="33">
        <v>48</v>
      </c>
      <c r="AG31" s="33">
        <v>1900</v>
      </c>
      <c r="AH31" s="33">
        <v>8</v>
      </c>
      <c r="AI31" s="47"/>
      <c r="AJ31" s="47"/>
      <c r="AK31" s="47"/>
      <c r="AL31" s="47"/>
      <c r="AM31" s="47"/>
      <c r="AN31" s="47"/>
    </row>
    <row r="32" spans="1:40" x14ac:dyDescent="0.25">
      <c r="A32" s="43"/>
      <c r="B32" s="43"/>
      <c r="C32" s="43"/>
      <c r="D32" s="43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33">
        <v>16</v>
      </c>
      <c r="AF32" s="33">
        <v>51.8</v>
      </c>
      <c r="AG32" s="33">
        <v>2100</v>
      </c>
      <c r="AH32" s="33">
        <v>8.8000000000000007</v>
      </c>
      <c r="AI32" s="47"/>
      <c r="AJ32" s="47"/>
      <c r="AK32" s="47"/>
      <c r="AL32" s="47"/>
      <c r="AM32" s="47"/>
      <c r="AN32" s="47"/>
    </row>
    <row r="33" spans="1:40" x14ac:dyDescent="0.25">
      <c r="A33" s="43"/>
      <c r="B33" s="43"/>
      <c r="C33" s="43"/>
      <c r="D33" s="43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33">
        <v>17</v>
      </c>
      <c r="AF33" s="33">
        <v>55.599999999999994</v>
      </c>
      <c r="AG33" s="33">
        <v>2300</v>
      </c>
      <c r="AH33" s="33">
        <v>9.6000000000000014</v>
      </c>
      <c r="AI33" s="47"/>
      <c r="AJ33" s="47"/>
      <c r="AK33" s="47"/>
      <c r="AL33" s="47"/>
      <c r="AM33" s="47"/>
      <c r="AN33" s="47"/>
    </row>
    <row r="34" spans="1:40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33">
        <v>18</v>
      </c>
      <c r="AF34" s="33">
        <v>59.399999999999991</v>
      </c>
      <c r="AG34" s="33">
        <v>2500</v>
      </c>
      <c r="AH34" s="33">
        <v>10.400000000000002</v>
      </c>
      <c r="AI34" s="47"/>
      <c r="AJ34" s="47"/>
      <c r="AK34" s="47"/>
      <c r="AL34" s="47"/>
      <c r="AM34" s="47"/>
      <c r="AN34" s="47"/>
    </row>
    <row r="35" spans="1:40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33">
        <v>19</v>
      </c>
      <c r="AF35" s="33">
        <v>63.199999999999989</v>
      </c>
      <c r="AG35" s="33">
        <v>2700</v>
      </c>
      <c r="AH35" s="33">
        <v>11.200000000000003</v>
      </c>
      <c r="AI35" s="47"/>
      <c r="AJ35" s="47"/>
      <c r="AK35" s="47"/>
      <c r="AL35" s="47"/>
      <c r="AM35" s="47"/>
      <c r="AN35" s="47"/>
    </row>
    <row r="36" spans="1:40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33">
        <v>20</v>
      </c>
      <c r="AF36" s="33">
        <v>66.999999999999986</v>
      </c>
      <c r="AG36" s="33">
        <v>2900</v>
      </c>
      <c r="AH36" s="33">
        <v>12.000000000000004</v>
      </c>
      <c r="AI36" s="47"/>
      <c r="AJ36" s="47"/>
      <c r="AK36" s="47"/>
      <c r="AL36" s="47"/>
      <c r="AM36" s="47"/>
      <c r="AN36" s="47"/>
    </row>
    <row r="37" spans="1:40" x14ac:dyDescent="0.25">
      <c r="L37" s="49"/>
      <c r="M37" s="49" t="s">
        <v>94</v>
      </c>
      <c r="N37" s="47"/>
      <c r="O37" s="63"/>
      <c r="P37" s="47"/>
      <c r="Q37" s="47"/>
      <c r="R37" s="64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33">
        <v>21</v>
      </c>
      <c r="AF37" s="33">
        <v>69.799999999999983</v>
      </c>
      <c r="AG37" s="33">
        <v>3280</v>
      </c>
      <c r="AH37" s="33">
        <v>13.600000000000003</v>
      </c>
      <c r="AI37" s="47"/>
      <c r="AJ37" s="47"/>
      <c r="AK37" s="47"/>
      <c r="AL37" s="47"/>
      <c r="AM37" s="47"/>
      <c r="AN37" s="47"/>
    </row>
    <row r="38" spans="1:40" x14ac:dyDescent="0.25">
      <c r="L38" s="49"/>
      <c r="M38" s="49" t="s">
        <v>94</v>
      </c>
      <c r="N38" s="47"/>
      <c r="O38" s="63"/>
      <c r="P38" s="47"/>
      <c r="Q38" s="47"/>
      <c r="R38" s="64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33">
        <v>22</v>
      </c>
      <c r="AF38" s="33">
        <v>72.59999999999998</v>
      </c>
      <c r="AG38" s="33">
        <v>3660</v>
      </c>
      <c r="AH38" s="33">
        <v>15.200000000000003</v>
      </c>
      <c r="AI38" s="47"/>
      <c r="AJ38" s="47"/>
      <c r="AK38" s="47"/>
      <c r="AL38" s="47"/>
      <c r="AM38" s="47"/>
      <c r="AN38" s="47"/>
    </row>
    <row r="39" spans="1:40" x14ac:dyDescent="0.25">
      <c r="L39" s="49"/>
      <c r="M39" s="49" t="s">
        <v>94</v>
      </c>
      <c r="N39" s="47"/>
      <c r="O39" s="63"/>
      <c r="P39" s="47"/>
      <c r="Q39" s="47"/>
      <c r="R39" s="64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33">
        <v>23</v>
      </c>
      <c r="AF39" s="33">
        <v>75.399999999999977</v>
      </c>
      <c r="AG39" s="33">
        <v>4040</v>
      </c>
      <c r="AH39" s="33">
        <v>16.800000000000004</v>
      </c>
      <c r="AI39" s="47"/>
      <c r="AJ39" s="47"/>
      <c r="AK39" s="47"/>
      <c r="AL39" s="47"/>
      <c r="AM39" s="47"/>
      <c r="AN39" s="47"/>
    </row>
    <row r="40" spans="1:40" x14ac:dyDescent="0.25">
      <c r="L40" s="49"/>
      <c r="AE40" s="33">
        <v>24</v>
      </c>
      <c r="AF40" s="33">
        <v>78.199999999999974</v>
      </c>
      <c r="AG40" s="33">
        <v>4420</v>
      </c>
      <c r="AH40" s="33">
        <v>18.400000000000006</v>
      </c>
    </row>
    <row r="41" spans="1:40" x14ac:dyDescent="0.25">
      <c r="L41" s="49"/>
      <c r="AE41" s="33">
        <v>25</v>
      </c>
      <c r="AF41" s="33">
        <v>80.999999999999972</v>
      </c>
      <c r="AG41" s="33">
        <v>4800</v>
      </c>
      <c r="AH41" s="33">
        <v>20.000000000000007</v>
      </c>
    </row>
    <row r="42" spans="1:40" x14ac:dyDescent="0.25">
      <c r="L42" s="49"/>
      <c r="AE42" s="33">
        <v>26</v>
      </c>
      <c r="AF42" s="33">
        <v>83.999999999999972</v>
      </c>
      <c r="AG42" s="33">
        <v>5760</v>
      </c>
      <c r="AH42" s="33">
        <v>24.000000000000007</v>
      </c>
    </row>
    <row r="43" spans="1:40" x14ac:dyDescent="0.25">
      <c r="L43" s="49"/>
      <c r="AE43" s="33">
        <v>27</v>
      </c>
      <c r="AF43" s="33">
        <v>86.999999999999972</v>
      </c>
      <c r="AG43" s="33">
        <v>6720</v>
      </c>
      <c r="AH43" s="33">
        <v>28.000000000000007</v>
      </c>
    </row>
    <row r="44" spans="1:40" x14ac:dyDescent="0.25">
      <c r="L44" s="49"/>
      <c r="AE44" s="33">
        <v>28</v>
      </c>
      <c r="AF44" s="33">
        <v>89.999999999999972</v>
      </c>
      <c r="AG44" s="33">
        <v>7680</v>
      </c>
      <c r="AH44" s="33">
        <v>32.000000000000007</v>
      </c>
    </row>
    <row r="45" spans="1:40" x14ac:dyDescent="0.25">
      <c r="L45" s="49"/>
      <c r="AE45" s="33">
        <v>29</v>
      </c>
      <c r="AF45" s="33">
        <v>92.999999999999972</v>
      </c>
      <c r="AG45" s="33">
        <v>8640</v>
      </c>
      <c r="AH45" s="33">
        <v>36.000000000000007</v>
      </c>
    </row>
    <row r="46" spans="1:40" x14ac:dyDescent="0.25">
      <c r="L46" s="49"/>
      <c r="AE46" s="33">
        <v>30</v>
      </c>
      <c r="AF46" s="33">
        <v>95.999999999999972</v>
      </c>
      <c r="AG46" s="33">
        <v>9600</v>
      </c>
      <c r="AH46" s="33">
        <v>40.000000000000007</v>
      </c>
    </row>
    <row r="47" spans="1:40" x14ac:dyDescent="0.25">
      <c r="L47" s="49"/>
      <c r="AE47" s="33">
        <v>31</v>
      </c>
      <c r="AF47" s="33">
        <v>99.799999999999969</v>
      </c>
      <c r="AG47" s="33">
        <v>10080</v>
      </c>
      <c r="AH47" s="33">
        <v>42.000000000000007</v>
      </c>
    </row>
    <row r="48" spans="1:40" x14ac:dyDescent="0.25">
      <c r="L48" s="49"/>
      <c r="AE48" s="33">
        <v>32</v>
      </c>
      <c r="AF48" s="33">
        <v>103.59999999999997</v>
      </c>
      <c r="AG48" s="33">
        <v>10560</v>
      </c>
      <c r="AH48" s="33">
        <v>44.000000000000007</v>
      </c>
    </row>
    <row r="49" spans="12:34" x14ac:dyDescent="0.25">
      <c r="L49" s="49"/>
      <c r="AE49" s="33">
        <v>33</v>
      </c>
      <c r="AF49" s="33">
        <v>107.39999999999996</v>
      </c>
      <c r="AG49" s="33">
        <v>11040</v>
      </c>
      <c r="AH49" s="33">
        <v>46.000000000000007</v>
      </c>
    </row>
    <row r="50" spans="12:34" x14ac:dyDescent="0.25">
      <c r="L50" s="49"/>
      <c r="AE50" s="33">
        <v>34</v>
      </c>
      <c r="AF50" s="33">
        <v>111.19999999999996</v>
      </c>
      <c r="AG50" s="33">
        <v>11520</v>
      </c>
      <c r="AH50" s="33">
        <v>48.000000000000007</v>
      </c>
    </row>
    <row r="51" spans="12:34" x14ac:dyDescent="0.25">
      <c r="L51" s="49"/>
      <c r="AE51" s="33">
        <v>35</v>
      </c>
      <c r="AF51" s="33">
        <v>114.99999999999996</v>
      </c>
      <c r="AG51" s="33">
        <v>12000</v>
      </c>
      <c r="AH51" s="33">
        <v>50.000000000000007</v>
      </c>
    </row>
    <row r="52" spans="12:34" x14ac:dyDescent="0.25">
      <c r="L52" s="49"/>
    </row>
    <row r="53" spans="12:34" x14ac:dyDescent="0.25">
      <c r="L53" s="49"/>
    </row>
    <row r="54" spans="12:34" x14ac:dyDescent="0.25">
      <c r="L54" s="49"/>
    </row>
    <row r="55" spans="12:34" x14ac:dyDescent="0.25">
      <c r="L55" s="49"/>
    </row>
    <row r="56" spans="12:34" x14ac:dyDescent="0.25">
      <c r="L56" s="49"/>
    </row>
    <row r="57" spans="12:34" x14ac:dyDescent="0.25">
      <c r="L57" s="49"/>
    </row>
    <row r="58" spans="12:34" x14ac:dyDescent="0.25">
      <c r="L58" s="49"/>
    </row>
    <row r="59" spans="12:34" x14ac:dyDescent="0.25">
      <c r="L59" s="49"/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  <row r="256" spans="12:12" x14ac:dyDescent="0.25">
      <c r="L256" s="49"/>
    </row>
    <row r="257" spans="12:12" x14ac:dyDescent="0.25">
      <c r="L257" s="49"/>
    </row>
    <row r="258" spans="12:12" x14ac:dyDescent="0.25">
      <c r="L258" s="49"/>
    </row>
  </sheetData>
  <mergeCells count="3">
    <mergeCell ref="R3:S3"/>
    <mergeCell ref="U3:V3"/>
    <mergeCell ref="AC3:AI3"/>
  </mergeCells>
  <conditionalFormatting sqref="N6 Q6 R12:AA16 AM8:AN18 Q8:Q18 N8:N20 AE8:AI11 AE6:AI6 AO8:AS11 AM6:AS6 R8:Y11">
    <cfRule type="expression" dxfId="1713" priority="62">
      <formula>$L6="API sand"</formula>
    </cfRule>
  </conditionalFormatting>
  <conditionalFormatting sqref="AJ12:AJ16 N6 AB12:AB16 AK6:AL6 AK8:AL18 N8:N20">
    <cfRule type="expression" dxfId="1712" priority="61">
      <formula>$M6="API sand"</formula>
    </cfRule>
  </conditionalFormatting>
  <conditionalFormatting sqref="AJ12:AJ16 N6 AK6:AL6 AB12:AB16 AK8:AL18 N8:N20">
    <cfRule type="expression" dxfId="1711" priority="60">
      <formula>$M6="API clay"</formula>
    </cfRule>
  </conditionalFormatting>
  <conditionalFormatting sqref="AM6:AN6 N6:P6 AM8:AN18 N8:P11">
    <cfRule type="expression" dxfId="1710" priority="57">
      <formula>$L6="Stiff clay w/o free water"</formula>
    </cfRule>
    <cfRule type="expression" dxfId="1709" priority="59">
      <formula>$L6="API clay"</formula>
    </cfRule>
  </conditionalFormatting>
  <conditionalFormatting sqref="AM6:AN6 N6:P6 AM8:AN18 N8:P11">
    <cfRule type="expression" dxfId="1708" priority="58">
      <formula>$L6="Kirsch soft clay"</formula>
    </cfRule>
  </conditionalFormatting>
  <conditionalFormatting sqref="AM6:AN6 N6:P6 AM8:AN18 N8:P11">
    <cfRule type="expression" dxfId="1707" priority="56">
      <formula>$L6="Kirsch stiff clay"</formula>
    </cfRule>
  </conditionalFormatting>
  <conditionalFormatting sqref="N6 Q6 R12:AA16 AM8:AN18 Q8:Q18 N8:N20 AE8:AI11 AE6:AI6 AO8:AS11 AM6:AS6 R8:Y11">
    <cfRule type="expression" dxfId="1706" priority="55">
      <formula>$L6="Kirsch sand"</formula>
    </cfRule>
  </conditionalFormatting>
  <conditionalFormatting sqref="N6 AC6:AD6 AM6:AN6 AC8:AD18 AM8:AN18 N8:N20">
    <cfRule type="expression" dxfId="1705" priority="54">
      <formula>$L6="Modified Weak rock"</formula>
    </cfRule>
  </conditionalFormatting>
  <conditionalFormatting sqref="AM6:AN6 N6:P6 AM8:AN18 N8:P11">
    <cfRule type="expression" dxfId="1704" priority="53">
      <formula>$L6="Reese stiff clay"</formula>
    </cfRule>
  </conditionalFormatting>
  <conditionalFormatting sqref="N21:N39 Q19:Q39 AM19:AN39">
    <cfRule type="expression" dxfId="1703" priority="52">
      <formula>$L19="API sand"</formula>
    </cfRule>
  </conditionalFormatting>
  <conditionalFormatting sqref="N21:N39 Z19:Z39 AB19:AB39 R19:S39 AJ19:AL39">
    <cfRule type="expression" dxfId="1702" priority="51">
      <formula>$M19="API sand"</formula>
    </cfRule>
  </conditionalFormatting>
  <conditionalFormatting sqref="Z19:AB39 AK19:AL39 R19:T39 N21:N39">
    <cfRule type="expression" dxfId="1701" priority="50">
      <formula>$M19="API clay"</formula>
    </cfRule>
  </conditionalFormatting>
  <conditionalFormatting sqref="U19:W39 AM19:AN39 N32:P39 N21:N31 P19:P31">
    <cfRule type="expression" dxfId="1700" priority="47">
      <formula>$L19="Stiff clay w/o free water"</formula>
    </cfRule>
    <cfRule type="expression" dxfId="1699" priority="49">
      <formula>$L19="API clay"</formula>
    </cfRule>
  </conditionalFormatting>
  <conditionalFormatting sqref="U19:Y39 AM19:AN39 N32:P39 N21:N31 P19:P31">
    <cfRule type="expression" dxfId="1698" priority="48">
      <formula>$L19="Kirsch soft clay"</formula>
    </cfRule>
  </conditionalFormatting>
  <conditionalFormatting sqref="AM19:AN39 U19:Y39 N32:P39 N21:N31 P19:P31">
    <cfRule type="expression" dxfId="1697" priority="46">
      <formula>$L19="Kirsch stiff clay"</formula>
    </cfRule>
  </conditionalFormatting>
  <conditionalFormatting sqref="N21:N39 Q19:Q39 X19:Y39 AM19:AN39">
    <cfRule type="expression" dxfId="1696" priority="45">
      <formula>$L19="Kirsch sand"</formula>
    </cfRule>
  </conditionalFormatting>
  <conditionalFormatting sqref="N21:N39 AC19:AI22 AM19:AN39 AC23:AD39 AI23:AI39">
    <cfRule type="expression" dxfId="1695" priority="44">
      <formula>$L19="Modified Weak rock"</formula>
    </cfRule>
  </conditionalFormatting>
  <conditionalFormatting sqref="U19:V39 AM19:AN39 N32:P39 N21:N31 P19:P31">
    <cfRule type="expression" dxfId="1694" priority="43">
      <formula>$L19="Reese stiff clay"</formula>
    </cfRule>
  </conditionalFormatting>
  <conditionalFormatting sqref="AC6:AD6 AM6:AN6 N6:P6 AC8:AD18 AM8:AN18 N8:P11">
    <cfRule type="expression" dxfId="1693" priority="42">
      <formula>$L6="PISA clay"</formula>
    </cfRule>
  </conditionalFormatting>
  <conditionalFormatting sqref="N6 AC6:AD6 AM6:AN6 AC8:AD18 AM8:AN18 N8:N20">
    <cfRule type="expression" dxfId="1692" priority="41">
      <formula>$L6="PISA sand"</formula>
    </cfRule>
  </conditionalFormatting>
  <conditionalFormatting sqref="R6:Y6">
    <cfRule type="expression" dxfId="1691" priority="40">
      <formula>$L6="API sand"</formula>
    </cfRule>
  </conditionalFormatting>
  <conditionalFormatting sqref="R6:Y6">
    <cfRule type="expression" dxfId="1690" priority="39">
      <formula>$L6="Kirsch sand"</formula>
    </cfRule>
  </conditionalFormatting>
  <conditionalFormatting sqref="N12:P15 N16:O16 P17:P18 O17:O21 N17:N20">
    <cfRule type="expression" dxfId="1689" priority="36">
      <formula>$L12="Stiff clay w/o free water"</formula>
    </cfRule>
    <cfRule type="expression" dxfId="1688" priority="38">
      <formula>$L12="API clay"</formula>
    </cfRule>
  </conditionalFormatting>
  <conditionalFormatting sqref="N12:P15 N16:O16 P17:P18 O17:O21 N17:N20">
    <cfRule type="expression" dxfId="1687" priority="37">
      <formula>$L12="Kirsch soft clay"</formula>
    </cfRule>
  </conditionalFormatting>
  <conditionalFormatting sqref="N12:P15 N16:O16 P17:P18 O17:O21 N17:N20">
    <cfRule type="expression" dxfId="1686" priority="35">
      <formula>$L12="Kirsch stiff clay"</formula>
    </cfRule>
  </conditionalFormatting>
  <conditionalFormatting sqref="N12:P15 N16:O16 P17:P18 O17:O21 N17:N20">
    <cfRule type="expression" dxfId="1685" priority="34">
      <formula>$L12="Reese stiff clay"</formula>
    </cfRule>
  </conditionalFormatting>
  <conditionalFormatting sqref="N12:P15 N16:O16 P17:P18 O17:O21 N17:N20">
    <cfRule type="expression" dxfId="1684" priority="33">
      <formula>$L12="PISA clay"</formula>
    </cfRule>
  </conditionalFormatting>
  <conditionalFormatting sqref="R17:AB18">
    <cfRule type="expression" dxfId="1683" priority="32">
      <formula>$L17="API sand"</formula>
    </cfRule>
  </conditionalFormatting>
  <conditionalFormatting sqref="R17:AB18">
    <cfRule type="expression" dxfId="1682" priority="31">
      <formula>$L17="Kirsch sand"</formula>
    </cfRule>
  </conditionalFormatting>
  <conditionalFormatting sqref="AE17:AJ18 AE12:AI16">
    <cfRule type="expression" dxfId="1681" priority="30">
      <formula>$L12="API sand"</formula>
    </cfRule>
  </conditionalFormatting>
  <conditionalFormatting sqref="AE17:AJ18 AE12:AI16">
    <cfRule type="expression" dxfId="1680" priority="29">
      <formula>$L12="Kirsch sand"</formula>
    </cfRule>
  </conditionalFormatting>
  <conditionalFormatting sqref="O22:O24">
    <cfRule type="expression" dxfId="1679" priority="28">
      <formula>$L22="API sand"</formula>
    </cfRule>
  </conditionalFormatting>
  <conditionalFormatting sqref="O22:O24">
    <cfRule type="expression" dxfId="1678" priority="27">
      <formula>$L22="Kirsch sand"</formula>
    </cfRule>
  </conditionalFormatting>
  <conditionalFormatting sqref="O25:O31">
    <cfRule type="expression" dxfId="1677" priority="26">
      <formula>$L25="API sand"</formula>
    </cfRule>
  </conditionalFormatting>
  <conditionalFormatting sqref="O25:O31">
    <cfRule type="expression" dxfId="1676" priority="25">
      <formula>$L25="Kirsch sand"</formula>
    </cfRule>
  </conditionalFormatting>
  <conditionalFormatting sqref="P16">
    <cfRule type="expression" dxfId="1675" priority="22">
      <formula>$L16="Stiff clay w/o free water"</formula>
    </cfRule>
    <cfRule type="expression" dxfId="1674" priority="24">
      <formula>$L16="API clay"</formula>
    </cfRule>
  </conditionalFormatting>
  <conditionalFormatting sqref="P16">
    <cfRule type="expression" dxfId="1673" priority="23">
      <formula>$L16="Kirsch soft clay"</formula>
    </cfRule>
  </conditionalFormatting>
  <conditionalFormatting sqref="P16">
    <cfRule type="expression" dxfId="1672" priority="21">
      <formula>$L16="Kirsch stiff clay"</formula>
    </cfRule>
  </conditionalFormatting>
  <conditionalFormatting sqref="P16">
    <cfRule type="expression" dxfId="1671" priority="20">
      <formula>$L16="Reese stiff clay"</formula>
    </cfRule>
  </conditionalFormatting>
  <conditionalFormatting sqref="P16">
    <cfRule type="expression" dxfId="1670" priority="19">
      <formula>$L16="PISA clay"</formula>
    </cfRule>
  </conditionalFormatting>
  <conditionalFormatting sqref="N7 Q7 AE7:AI7 AM7:AS7">
    <cfRule type="expression" dxfId="1669" priority="18">
      <formula>$L7="API sand"</formula>
    </cfRule>
  </conditionalFormatting>
  <conditionalFormatting sqref="N7 AK7:AL7">
    <cfRule type="expression" dxfId="1668" priority="17">
      <formula>$M7="API sand"</formula>
    </cfRule>
  </conditionalFormatting>
  <conditionalFormatting sqref="N7 AK7:AL7">
    <cfRule type="expression" dxfId="1667" priority="16">
      <formula>$M7="API clay"</formula>
    </cfRule>
  </conditionalFormatting>
  <conditionalFormatting sqref="AM7:AN7 N7:P7">
    <cfRule type="expression" dxfId="1666" priority="13">
      <formula>$L7="Stiff clay w/o free water"</formula>
    </cfRule>
    <cfRule type="expression" dxfId="1665" priority="15">
      <formula>$L7="API clay"</formula>
    </cfRule>
  </conditionalFormatting>
  <conditionalFormatting sqref="AM7:AN7 N7:P7">
    <cfRule type="expression" dxfId="1664" priority="14">
      <formula>$L7="Kirsch soft clay"</formula>
    </cfRule>
  </conditionalFormatting>
  <conditionalFormatting sqref="AM7:AN7 N7:P7">
    <cfRule type="expression" dxfId="1663" priority="12">
      <formula>$L7="Kirsch stiff clay"</formula>
    </cfRule>
  </conditionalFormatting>
  <conditionalFormatting sqref="N7 Q7 AE7:AI7 AM7:AS7">
    <cfRule type="expression" dxfId="1662" priority="11">
      <formula>$L7="Kirsch sand"</formula>
    </cfRule>
  </conditionalFormatting>
  <conditionalFormatting sqref="N7 AC7:AD7 AM7:AN7">
    <cfRule type="expression" dxfId="1661" priority="10">
      <formula>$L7="Modified Weak rock"</formula>
    </cfRule>
  </conditionalFormatting>
  <conditionalFormatting sqref="AM7:AN7 N7:P7">
    <cfRule type="expression" dxfId="1660" priority="9">
      <formula>$L7="Reese stiff clay"</formula>
    </cfRule>
  </conditionalFormatting>
  <conditionalFormatting sqref="AC7:AD7 AM7:AN7 N7:P7">
    <cfRule type="expression" dxfId="1659" priority="8">
      <formula>$L7="PISA clay"</formula>
    </cfRule>
  </conditionalFormatting>
  <conditionalFormatting sqref="N7 AC7:AD7 AM7:AN7">
    <cfRule type="expression" dxfId="1658" priority="7">
      <formula>$L7="PISA sand"</formula>
    </cfRule>
  </conditionalFormatting>
  <conditionalFormatting sqref="R7:Y7">
    <cfRule type="expression" dxfId="1657" priority="6">
      <formula>$L7="API sand"</formula>
    </cfRule>
  </conditionalFormatting>
  <conditionalFormatting sqref="R7:Y7">
    <cfRule type="expression" dxfId="1656" priority="5">
      <formula>$L7="Kirsch sand"</formula>
    </cfRule>
  </conditionalFormatting>
  <conditionalFormatting sqref="Z6:Z11 AB6:AB11">
    <cfRule type="expression" dxfId="1655" priority="4">
      <formula>$M6="API sand"</formula>
    </cfRule>
  </conditionalFormatting>
  <conditionalFormatting sqref="Z6:AB11">
    <cfRule type="expression" dxfId="1654" priority="3">
      <formula>$M6="API clay"</formula>
    </cfRule>
  </conditionalFormatting>
  <conditionalFormatting sqref="AJ6:AJ11">
    <cfRule type="expression" dxfId="1653" priority="2">
      <formula>$L6="API sand"</formula>
    </cfRule>
  </conditionalFormatting>
  <conditionalFormatting sqref="AJ6:AJ11">
    <cfRule type="expression" dxfId="1652" priority="1">
      <formula>$L6="Kirsch sand"</formula>
    </cfRule>
  </conditionalFormatting>
  <dataValidations count="3">
    <dataValidation type="list" showInputMessage="1" showErrorMessage="1" sqref="M6:M18" xr:uid="{CDD1EA1B-80B4-489A-8031-6581A4186F4E}">
      <formula1>"Zero soil,API sand,API clay"</formula1>
    </dataValidation>
    <dataValidation type="list" showInputMessage="1" showErrorMessage="1" sqref="L12:L258" xr:uid="{0F54CA7E-2184-49E1-8668-C9C47C7B4FBC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9:M39" xr:uid="{31FA65FE-B13B-4A74-A7DB-444D80A6130A}">
      <formula1>"',API sand,API clay"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E52B-5DDF-47DB-AB5A-901288C32366}">
  <sheetPr>
    <tabColor rgb="FFFFC000"/>
  </sheetPr>
  <dimension ref="A1:AS258"/>
  <sheetViews>
    <sheetView zoomScaleNormal="100" workbookViewId="0">
      <selection activeCell="F24" sqref="F24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9.5703125" style="33" bestFit="1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6.5703125" style="33" bestFit="1" customWidth="1"/>
    <col min="16" max="16" width="8.5703125" style="33" bestFit="1" customWidth="1"/>
    <col min="17" max="18" width="9.5703125" style="33" bestFit="1" customWidth="1"/>
    <col min="19" max="19" width="4" style="33" bestFit="1" customWidth="1"/>
    <col min="20" max="20" width="5.5703125" style="33" bestFit="1" customWidth="1"/>
    <col min="21" max="21" width="9.5703125" style="33" bestFit="1" customWidth="1"/>
    <col min="22" max="22" width="15.28515625" style="33" bestFit="1" customWidth="1"/>
    <col min="23" max="23" width="4" style="33" bestFit="1" customWidth="1"/>
    <col min="24" max="24" width="7" style="33" bestFit="1" customWidth="1"/>
    <col min="25" max="25" width="8.42578125" style="33" bestFit="1" customWidth="1"/>
    <col min="26" max="26" width="9.7109375" style="33" bestFit="1" customWidth="1"/>
    <col min="27" max="27" width="11" style="33" bestFit="1" customWidth="1"/>
    <col min="28" max="28" width="8.5703125" style="33" bestFit="1" customWidth="1"/>
    <col min="29" max="29" width="14.85546875" style="33" customWidth="1"/>
    <col min="30" max="30" width="8.85546875" style="33" bestFit="1" customWidth="1"/>
    <col min="31" max="31" width="7.85546875" style="33" bestFit="1" customWidth="1"/>
    <col min="32" max="32" width="5.5703125" style="33" bestFit="1" customWidth="1"/>
    <col min="33" max="33" width="11" style="33" bestFit="1" customWidth="1"/>
    <col min="34" max="34" width="5.42578125" style="33" bestFit="1" customWidth="1"/>
    <col min="35" max="35" width="4.85546875" style="33" bestFit="1" customWidth="1"/>
    <col min="36" max="36" width="3.5703125" style="33" bestFit="1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5" x14ac:dyDescent="0.25">
      <c r="A1" s="34" t="str">
        <f ca="1">TRIM(MID(CELL("filename",A1),FIND("]",CELL("filename",A1),1)+1,255))</f>
        <v>EW2 zone 4 BE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106"/>
      <c r="R3" s="112"/>
      <c r="S3" s="112"/>
      <c r="T3" s="106"/>
      <c r="U3" s="112"/>
      <c r="V3" s="112"/>
      <c r="W3" s="106"/>
      <c r="X3" s="106"/>
      <c r="Y3" s="106"/>
      <c r="Z3" s="106"/>
      <c r="AA3" s="106"/>
      <c r="AB3" s="106"/>
      <c r="AC3" s="113"/>
      <c r="AD3" s="113"/>
      <c r="AE3" s="113"/>
      <c r="AF3" s="113"/>
      <c r="AG3" s="113"/>
      <c r="AH3" s="113"/>
      <c r="AI3" s="113"/>
      <c r="AJ3" s="106"/>
      <c r="AK3" s="106"/>
      <c r="AL3" s="106"/>
      <c r="AM3" s="106"/>
      <c r="AN3" s="106"/>
    </row>
    <row r="4" spans="1:45" x14ac:dyDescent="0.25">
      <c r="A4" s="40" t="s">
        <v>60</v>
      </c>
      <c r="B4" s="33">
        <f>COUNTIF(J:J,"&gt;0")</f>
        <v>7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282</v>
      </c>
      <c r="AP4" s="43" t="s">
        <v>283</v>
      </c>
      <c r="AQ4" s="43" t="s">
        <v>284</v>
      </c>
      <c r="AR4" s="43" t="s">
        <v>285</v>
      </c>
      <c r="AS4" s="43" t="s">
        <v>286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107" t="s">
        <v>38</v>
      </c>
      <c r="K5" s="107" t="s">
        <v>30</v>
      </c>
      <c r="L5" s="107" t="s">
        <v>31</v>
      </c>
      <c r="M5" s="107" t="s">
        <v>31</v>
      </c>
      <c r="N5" s="107" t="s">
        <v>32</v>
      </c>
      <c r="O5" s="107" t="s">
        <v>33</v>
      </c>
      <c r="P5" s="107" t="s">
        <v>35</v>
      </c>
      <c r="Q5" s="107" t="s">
        <v>36</v>
      </c>
      <c r="R5" s="107" t="s">
        <v>36</v>
      </c>
      <c r="S5" s="107" t="s">
        <v>34</v>
      </c>
      <c r="T5" s="107" t="s">
        <v>33</v>
      </c>
      <c r="U5" s="107" t="s">
        <v>34</v>
      </c>
      <c r="V5" s="107" t="s">
        <v>62</v>
      </c>
      <c r="W5" s="107" t="s">
        <v>34</v>
      </c>
      <c r="X5" s="107" t="s">
        <v>33</v>
      </c>
      <c r="Y5" s="107" t="s">
        <v>35</v>
      </c>
      <c r="Z5" s="107" t="s">
        <v>33</v>
      </c>
      <c r="AA5" s="107" t="s">
        <v>34</v>
      </c>
      <c r="AB5" s="107" t="s">
        <v>33</v>
      </c>
      <c r="AC5" s="107" t="s">
        <v>33</v>
      </c>
      <c r="AD5" s="107" t="s">
        <v>35</v>
      </c>
      <c r="AE5" s="107" t="s">
        <v>34</v>
      </c>
      <c r="AF5" s="107" t="s">
        <v>33</v>
      </c>
      <c r="AG5" s="107" t="s">
        <v>35</v>
      </c>
      <c r="AH5" s="107" t="s">
        <v>34</v>
      </c>
      <c r="AI5" s="107" t="s">
        <v>34</v>
      </c>
      <c r="AJ5" s="107" t="s">
        <v>34</v>
      </c>
      <c r="AK5" s="107" t="s">
        <v>34</v>
      </c>
      <c r="AL5" s="107" t="s">
        <v>34</v>
      </c>
      <c r="AM5" s="107" t="s">
        <v>34</v>
      </c>
      <c r="AN5" s="107" t="s">
        <v>34</v>
      </c>
      <c r="AO5" s="107" t="s">
        <v>34</v>
      </c>
      <c r="AP5" s="107" t="s">
        <v>33</v>
      </c>
      <c r="AQ5" s="107" t="s">
        <v>34</v>
      </c>
      <c r="AR5" s="107" t="s">
        <v>34</v>
      </c>
    </row>
    <row r="6" spans="1:45" x14ac:dyDescent="0.25">
      <c r="C6" s="45"/>
      <c r="F6" s="33" t="s">
        <v>67</v>
      </c>
      <c r="G6" s="57">
        <v>0</v>
      </c>
      <c r="H6" s="45" t="s">
        <v>28</v>
      </c>
      <c r="J6" s="47">
        <v>1</v>
      </c>
      <c r="K6" s="63">
        <v>0</v>
      </c>
      <c r="L6" s="33" t="s">
        <v>112</v>
      </c>
      <c r="M6" s="49" t="s">
        <v>64</v>
      </c>
      <c r="N6" s="47">
        <v>8.1000000000000014</v>
      </c>
      <c r="O6" s="63">
        <v>0</v>
      </c>
      <c r="P6" s="63">
        <v>0</v>
      </c>
      <c r="Q6" s="47">
        <v>45</v>
      </c>
      <c r="R6" s="47">
        <f>Q6-5</f>
        <v>40</v>
      </c>
      <c r="S6" s="47">
        <v>1.5</v>
      </c>
      <c r="T6" s="47">
        <v>0</v>
      </c>
      <c r="U6" s="47">
        <v>0</v>
      </c>
      <c r="V6" s="47">
        <v>0</v>
      </c>
      <c r="W6" s="47">
        <v>0.5</v>
      </c>
      <c r="X6" s="81">
        <v>2000</v>
      </c>
      <c r="Y6" s="81">
        <v>0</v>
      </c>
      <c r="Z6" s="108">
        <f t="shared" ref="Z6:Z12" si="0">VLOOKUP(R6,$AE$31:$AF$51,2)</f>
        <v>114.99999999999996</v>
      </c>
      <c r="AA6" s="108">
        <v>1</v>
      </c>
      <c r="AB6" s="108">
        <f t="shared" ref="AB6:AB12" si="1">VLOOKUP(R6,$AE$31:$AG$51,3)</f>
        <v>12000</v>
      </c>
      <c r="AC6" s="47">
        <v>40000</v>
      </c>
      <c r="AD6" s="47">
        <v>0</v>
      </c>
      <c r="AE6" s="81">
        <v>0.3</v>
      </c>
      <c r="AF6" s="47">
        <v>0</v>
      </c>
      <c r="AG6" s="47">
        <v>0</v>
      </c>
      <c r="AH6" s="47">
        <v>0</v>
      </c>
      <c r="AI6" s="47">
        <v>0</v>
      </c>
      <c r="AJ6" s="47">
        <f>VLOOKUP(R6,$AE$39:$AH$59,4)</f>
        <v>50.000000000000007</v>
      </c>
      <c r="AK6" s="47">
        <v>1</v>
      </c>
      <c r="AL6" s="47">
        <v>1</v>
      </c>
      <c r="AM6" s="47">
        <v>1</v>
      </c>
      <c r="AN6" s="47">
        <v>1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63">
        <v>-1</v>
      </c>
      <c r="L7" s="33" t="s">
        <v>112</v>
      </c>
      <c r="M7" s="49" t="s">
        <v>64</v>
      </c>
      <c r="N7" s="47">
        <v>8.1000000000000014</v>
      </c>
      <c r="O7" s="63">
        <v>0</v>
      </c>
      <c r="P7" s="63">
        <v>0</v>
      </c>
      <c r="Q7" s="47">
        <v>45</v>
      </c>
      <c r="R7" s="47">
        <f>Q7-5</f>
        <v>40</v>
      </c>
      <c r="S7" s="47">
        <v>1.5</v>
      </c>
      <c r="T7" s="47">
        <v>0</v>
      </c>
      <c r="U7" s="47">
        <v>0</v>
      </c>
      <c r="V7" s="47">
        <v>0</v>
      </c>
      <c r="W7" s="47">
        <v>0.5</v>
      </c>
      <c r="X7" s="81">
        <v>30000</v>
      </c>
      <c r="Y7" s="81">
        <v>0</v>
      </c>
      <c r="Z7" s="108">
        <f t="shared" si="0"/>
        <v>114.99999999999996</v>
      </c>
      <c r="AA7" s="108">
        <v>1</v>
      </c>
      <c r="AB7" s="108">
        <f t="shared" si="1"/>
        <v>12000</v>
      </c>
      <c r="AC7" s="47">
        <v>40000</v>
      </c>
      <c r="AD7" s="47">
        <v>0</v>
      </c>
      <c r="AE7" s="81">
        <v>0.3</v>
      </c>
      <c r="AF7" s="47">
        <v>0</v>
      </c>
      <c r="AG7" s="47">
        <v>0</v>
      </c>
      <c r="AH7" s="47">
        <v>0</v>
      </c>
      <c r="AI7" s="47">
        <v>0</v>
      </c>
      <c r="AJ7" s="47">
        <f t="shared" ref="AJ7:AJ12" si="2">VLOOKUP(R7,$AE$39:$AH$59,4)</f>
        <v>50.000000000000007</v>
      </c>
      <c r="AK7" s="47">
        <v>1</v>
      </c>
      <c r="AL7" s="47">
        <v>1</v>
      </c>
      <c r="AM7" s="47">
        <v>1</v>
      </c>
      <c r="AN7" s="47">
        <v>1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59">
        <v>1000</v>
      </c>
      <c r="H8" s="45" t="s">
        <v>53</v>
      </c>
      <c r="J8" s="47">
        <v>3</v>
      </c>
      <c r="K8" s="63">
        <v>-2.5</v>
      </c>
      <c r="L8" s="33" t="s">
        <v>112</v>
      </c>
      <c r="M8" s="49" t="s">
        <v>64</v>
      </c>
      <c r="N8" s="47">
        <v>8.8999999999999986</v>
      </c>
      <c r="O8" s="63">
        <v>0</v>
      </c>
      <c r="P8" s="63">
        <v>0</v>
      </c>
      <c r="Q8" s="47">
        <v>42</v>
      </c>
      <c r="R8" s="47">
        <f>Q8-5</f>
        <v>37</v>
      </c>
      <c r="S8" s="47">
        <v>1.3</v>
      </c>
      <c r="T8" s="47">
        <v>0</v>
      </c>
      <c r="U8" s="47">
        <v>0</v>
      </c>
      <c r="V8" s="47">
        <v>0</v>
      </c>
      <c r="W8" s="47">
        <v>0.5</v>
      </c>
      <c r="X8" s="81">
        <v>30000</v>
      </c>
      <c r="Y8" s="81">
        <v>5294.1176470588234</v>
      </c>
      <c r="Z8" s="108">
        <f t="shared" si="0"/>
        <v>114.99999999999996</v>
      </c>
      <c r="AA8" s="108">
        <v>1</v>
      </c>
      <c r="AB8" s="108">
        <f t="shared" si="1"/>
        <v>12000</v>
      </c>
      <c r="AC8" s="47">
        <v>40000</v>
      </c>
      <c r="AD8" s="47">
        <v>10588.235294117647</v>
      </c>
      <c r="AE8" s="81">
        <v>0.3</v>
      </c>
      <c r="AF8" s="47">
        <v>0</v>
      </c>
      <c r="AG8" s="47">
        <v>0</v>
      </c>
      <c r="AH8" s="47">
        <v>0</v>
      </c>
      <c r="AI8" s="47">
        <v>0</v>
      </c>
      <c r="AJ8" s="47">
        <f t="shared" si="2"/>
        <v>50.000000000000007</v>
      </c>
      <c r="AK8" s="47">
        <v>1</v>
      </c>
      <c r="AL8" s="47">
        <v>1</v>
      </c>
      <c r="AM8" s="47">
        <v>1</v>
      </c>
      <c r="AN8" s="47">
        <v>1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</row>
    <row r="9" spans="1:45" x14ac:dyDescent="0.25">
      <c r="A9" s="33" t="s">
        <v>68</v>
      </c>
      <c r="B9" s="57">
        <v>70</v>
      </c>
      <c r="C9" s="45" t="s">
        <v>28</v>
      </c>
      <c r="F9" s="33" t="s">
        <v>96</v>
      </c>
      <c r="G9" s="59">
        <v>-20000</v>
      </c>
      <c r="H9" s="45" t="s">
        <v>54</v>
      </c>
      <c r="J9" s="47">
        <v>4</v>
      </c>
      <c r="K9" s="63">
        <v>-11</v>
      </c>
      <c r="L9" s="33" t="s">
        <v>112</v>
      </c>
      <c r="M9" s="49" t="s">
        <v>64</v>
      </c>
      <c r="N9" s="47">
        <v>8.8999999999999986</v>
      </c>
      <c r="O9" s="63">
        <v>0</v>
      </c>
      <c r="P9" s="63">
        <v>0</v>
      </c>
      <c r="Q9" s="47">
        <v>32.5</v>
      </c>
      <c r="R9" s="47">
        <f t="shared" ref="R9:R12" si="3">Q9-5</f>
        <v>27.5</v>
      </c>
      <c r="S9" s="47">
        <v>0.6</v>
      </c>
      <c r="T9" s="47">
        <v>0</v>
      </c>
      <c r="U9" s="47">
        <v>0</v>
      </c>
      <c r="V9" s="47">
        <v>0</v>
      </c>
      <c r="W9" s="47">
        <v>0.5</v>
      </c>
      <c r="X9" s="81">
        <v>8000</v>
      </c>
      <c r="Y9" s="81">
        <v>0</v>
      </c>
      <c r="Z9" s="108">
        <f t="shared" si="0"/>
        <v>86.999999999999972</v>
      </c>
      <c r="AA9" s="108">
        <v>1</v>
      </c>
      <c r="AB9" s="108">
        <f t="shared" si="1"/>
        <v>6720</v>
      </c>
      <c r="AC9" s="47">
        <v>50000</v>
      </c>
      <c r="AD9" s="47">
        <v>0</v>
      </c>
      <c r="AE9" s="81">
        <v>0.3</v>
      </c>
      <c r="AF9" s="47">
        <v>0</v>
      </c>
      <c r="AG9" s="47">
        <v>0</v>
      </c>
      <c r="AH9" s="47">
        <v>0</v>
      </c>
      <c r="AI9" s="47">
        <v>0</v>
      </c>
      <c r="AJ9" s="47">
        <f t="shared" si="2"/>
        <v>28.000000000000007</v>
      </c>
      <c r="AK9" s="47">
        <v>1</v>
      </c>
      <c r="AL9" s="47">
        <v>1</v>
      </c>
      <c r="AM9" s="47">
        <v>1</v>
      </c>
      <c r="AN9" s="47">
        <v>1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</row>
    <row r="10" spans="1:45" s="56" customFormat="1" x14ac:dyDescent="0.25">
      <c r="A10" s="56" t="s">
        <v>69</v>
      </c>
      <c r="B10" s="58">
        <v>70</v>
      </c>
      <c r="C10" s="45" t="s">
        <v>28</v>
      </c>
      <c r="F10" s="33" t="s">
        <v>51</v>
      </c>
      <c r="G10" s="59">
        <v>1000</v>
      </c>
      <c r="H10" s="45" t="s">
        <v>53</v>
      </c>
      <c r="I10" s="33"/>
      <c r="J10" s="47">
        <v>5</v>
      </c>
      <c r="K10" s="63">
        <v>-15.7</v>
      </c>
      <c r="L10" s="33" t="s">
        <v>112</v>
      </c>
      <c r="M10" s="49" t="s">
        <v>64</v>
      </c>
      <c r="N10" s="47">
        <v>8.3000000000000007</v>
      </c>
      <c r="O10" s="63">
        <v>0</v>
      </c>
      <c r="P10" s="63">
        <v>0</v>
      </c>
      <c r="Q10" s="47">
        <v>43.5</v>
      </c>
      <c r="R10" s="47">
        <f t="shared" si="3"/>
        <v>38.5</v>
      </c>
      <c r="S10" s="47">
        <v>1</v>
      </c>
      <c r="T10" s="47">
        <v>0</v>
      </c>
      <c r="U10" s="47">
        <v>0</v>
      </c>
      <c r="V10" s="47">
        <v>0</v>
      </c>
      <c r="W10" s="47">
        <v>0.5</v>
      </c>
      <c r="X10" s="81">
        <v>75000</v>
      </c>
      <c r="Y10" s="81">
        <v>0</v>
      </c>
      <c r="Z10" s="108">
        <f t="shared" si="0"/>
        <v>114.99999999999996</v>
      </c>
      <c r="AA10" s="108">
        <v>1</v>
      </c>
      <c r="AB10" s="108">
        <f t="shared" si="1"/>
        <v>12000</v>
      </c>
      <c r="AC10" s="47">
        <v>100000</v>
      </c>
      <c r="AD10" s="47">
        <v>0</v>
      </c>
      <c r="AE10" s="81">
        <v>0.3</v>
      </c>
      <c r="AF10" s="47">
        <v>0</v>
      </c>
      <c r="AG10" s="47">
        <v>0</v>
      </c>
      <c r="AH10" s="47">
        <v>0</v>
      </c>
      <c r="AI10" s="47">
        <v>0</v>
      </c>
      <c r="AJ10" s="47">
        <f t="shared" si="2"/>
        <v>50.000000000000007</v>
      </c>
      <c r="AK10" s="47">
        <v>1</v>
      </c>
      <c r="AL10" s="47">
        <v>1</v>
      </c>
      <c r="AM10" s="47">
        <v>1</v>
      </c>
      <c r="AN10" s="47">
        <v>1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</row>
    <row r="11" spans="1:45" x14ac:dyDescent="0.25">
      <c r="A11" s="33" t="s">
        <v>70</v>
      </c>
      <c r="B11" s="57">
        <v>1</v>
      </c>
      <c r="C11" s="45" t="s">
        <v>28</v>
      </c>
      <c r="F11" s="33" t="s">
        <v>52</v>
      </c>
      <c r="G11" s="59">
        <v>0</v>
      </c>
      <c r="H11" s="45" t="s">
        <v>53</v>
      </c>
      <c r="J11" s="47">
        <v>6</v>
      </c>
      <c r="K11" s="63">
        <v>-20.2</v>
      </c>
      <c r="L11" s="33" t="s">
        <v>112</v>
      </c>
      <c r="M11" s="49" t="s">
        <v>64</v>
      </c>
      <c r="N11" s="47">
        <v>9.3000000000000007</v>
      </c>
      <c r="O11" s="63">
        <v>0</v>
      </c>
      <c r="P11" s="63">
        <v>0</v>
      </c>
      <c r="Q11" s="47">
        <v>37.5</v>
      </c>
      <c r="R11" s="47">
        <f t="shared" si="3"/>
        <v>32.5</v>
      </c>
      <c r="S11" s="47">
        <v>0.7</v>
      </c>
      <c r="T11" s="47">
        <v>0</v>
      </c>
      <c r="U11" s="47">
        <v>0</v>
      </c>
      <c r="V11" s="47">
        <v>0</v>
      </c>
      <c r="W11" s="47">
        <v>0.5</v>
      </c>
      <c r="X11" s="81">
        <v>50000</v>
      </c>
      <c r="Y11" s="81">
        <v>0</v>
      </c>
      <c r="Z11" s="108">
        <f t="shared" si="0"/>
        <v>103.59999999999997</v>
      </c>
      <c r="AA11" s="108">
        <v>1</v>
      </c>
      <c r="AB11" s="108">
        <f t="shared" si="1"/>
        <v>10560</v>
      </c>
      <c r="AC11" s="47">
        <v>140000</v>
      </c>
      <c r="AD11" s="47">
        <v>0</v>
      </c>
      <c r="AE11" s="81">
        <v>0.3</v>
      </c>
      <c r="AF11" s="47">
        <v>0</v>
      </c>
      <c r="AG11" s="47">
        <v>0</v>
      </c>
      <c r="AH11" s="47">
        <v>0</v>
      </c>
      <c r="AI11" s="47">
        <v>0</v>
      </c>
      <c r="AJ11" s="47">
        <f t="shared" si="2"/>
        <v>44.000000000000007</v>
      </c>
      <c r="AK11" s="47">
        <v>1</v>
      </c>
      <c r="AL11" s="47">
        <v>1</v>
      </c>
      <c r="AM11" s="47">
        <v>1</v>
      </c>
      <c r="AN11" s="47">
        <v>1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</row>
    <row r="12" spans="1:45" x14ac:dyDescent="0.25">
      <c r="A12" s="33" t="s">
        <v>74</v>
      </c>
      <c r="B12" s="57">
        <v>8.4</v>
      </c>
      <c r="C12" s="45" t="s">
        <v>28</v>
      </c>
      <c r="E12" s="59"/>
      <c r="F12" s="56" t="s">
        <v>97</v>
      </c>
      <c r="G12" s="58">
        <v>0</v>
      </c>
      <c r="H12" s="45" t="s">
        <v>53</v>
      </c>
      <c r="I12" s="56"/>
      <c r="J12" s="47">
        <v>7</v>
      </c>
      <c r="K12" s="63">
        <v>-22.8</v>
      </c>
      <c r="L12" s="33" t="s">
        <v>112</v>
      </c>
      <c r="M12" s="49" t="s">
        <v>64</v>
      </c>
      <c r="N12" s="47">
        <v>9.8999999999999986</v>
      </c>
      <c r="O12" s="63">
        <v>0</v>
      </c>
      <c r="P12" s="63">
        <v>0</v>
      </c>
      <c r="Q12" s="47">
        <v>39</v>
      </c>
      <c r="R12" s="47">
        <f t="shared" si="3"/>
        <v>34</v>
      </c>
      <c r="S12" s="47">
        <v>1</v>
      </c>
      <c r="T12" s="47">
        <v>0</v>
      </c>
      <c r="U12" s="47">
        <v>0</v>
      </c>
      <c r="V12" s="47">
        <v>0</v>
      </c>
      <c r="W12" s="47">
        <v>0.5</v>
      </c>
      <c r="X12" s="81">
        <v>100000</v>
      </c>
      <c r="Y12" s="81">
        <v>0</v>
      </c>
      <c r="Z12" s="108">
        <f t="shared" si="0"/>
        <v>111.19999999999996</v>
      </c>
      <c r="AA12" s="108">
        <v>1</v>
      </c>
      <c r="AB12" s="108">
        <f t="shared" si="1"/>
        <v>11520</v>
      </c>
      <c r="AC12" s="47">
        <v>170000</v>
      </c>
      <c r="AD12" s="47">
        <v>0</v>
      </c>
      <c r="AE12" s="81">
        <v>0.3</v>
      </c>
      <c r="AF12" s="47">
        <v>0</v>
      </c>
      <c r="AG12" s="47">
        <v>0</v>
      </c>
      <c r="AH12" s="47">
        <v>0</v>
      </c>
      <c r="AI12" s="47">
        <v>0</v>
      </c>
      <c r="AJ12" s="47">
        <f t="shared" si="2"/>
        <v>48.000000000000007</v>
      </c>
      <c r="AK12" s="47">
        <v>1</v>
      </c>
      <c r="AL12" s="47">
        <v>1</v>
      </c>
      <c r="AM12" s="47">
        <v>1</v>
      </c>
      <c r="AN12" s="47">
        <v>1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63"/>
      <c r="M13" s="49"/>
      <c r="N13" s="47"/>
      <c r="O13" s="63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63"/>
      <c r="M14" s="49"/>
      <c r="N14" s="47"/>
      <c r="O14" s="63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</row>
    <row r="15" spans="1:45" s="56" customFormat="1" x14ac:dyDescent="0.25">
      <c r="A15" s="33" t="s">
        <v>44</v>
      </c>
      <c r="B15" s="61">
        <v>207000000</v>
      </c>
      <c r="C15" s="45" t="s">
        <v>47</v>
      </c>
      <c r="D15" s="33"/>
      <c r="E15" s="33"/>
      <c r="F15" s="33"/>
      <c r="G15" s="33"/>
      <c r="J15" s="47"/>
      <c r="K15" s="63"/>
      <c r="L15" s="33"/>
      <c r="M15" s="49"/>
      <c r="N15" s="47"/>
      <c r="O15" s="63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J16" s="47"/>
      <c r="K16" s="63"/>
      <c r="M16" s="49"/>
      <c r="N16" s="47"/>
      <c r="O16" s="63"/>
      <c r="P16" s="63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</row>
    <row r="17" spans="1:40" x14ac:dyDescent="0.25">
      <c r="A17" s="33" t="s">
        <v>98</v>
      </c>
      <c r="B17" s="57">
        <v>0.53</v>
      </c>
      <c r="C17" s="45"/>
      <c r="D17" s="107"/>
      <c r="E17" s="107"/>
      <c r="F17" s="56"/>
      <c r="G17" s="56"/>
      <c r="J17" s="47"/>
      <c r="K17" s="63"/>
      <c r="M17" s="49"/>
      <c r="N17" s="47"/>
      <c r="O17" s="63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</row>
    <row r="18" spans="1:40" ht="30" x14ac:dyDescent="0.25">
      <c r="A18" s="35" t="s">
        <v>25</v>
      </c>
      <c r="B18" s="65" t="s">
        <v>26</v>
      </c>
      <c r="C18" s="65" t="s">
        <v>27</v>
      </c>
      <c r="D18" s="66"/>
      <c r="E18" s="66"/>
      <c r="I18" s="56"/>
      <c r="J18" s="47"/>
      <c r="K18" s="63"/>
      <c r="L18" s="49"/>
      <c r="M18" s="49"/>
      <c r="N18" s="47"/>
      <c r="O18" s="63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0" s="56" customFormat="1" x14ac:dyDescent="0.25">
      <c r="A19" s="107" t="s">
        <v>38</v>
      </c>
      <c r="B19" s="107" t="s">
        <v>30</v>
      </c>
      <c r="C19" s="107" t="s">
        <v>59</v>
      </c>
      <c r="D19" s="43"/>
      <c r="E19" s="35"/>
      <c r="F19" s="33"/>
      <c r="G19" s="33"/>
      <c r="J19" s="47"/>
      <c r="K19" s="63"/>
      <c r="L19" s="49"/>
      <c r="M19" s="49" t="s">
        <v>94</v>
      </c>
      <c r="N19" s="47"/>
      <c r="O19" s="63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</row>
    <row r="20" spans="1:40" x14ac:dyDescent="0.25">
      <c r="A20" s="66">
        <v>1</v>
      </c>
      <c r="B20" s="66">
        <v>0</v>
      </c>
      <c r="C20" s="66">
        <v>9.0999999999999998E-2</v>
      </c>
      <c r="D20" s="43"/>
      <c r="J20" s="47"/>
      <c r="K20" s="63"/>
      <c r="L20" s="49"/>
      <c r="M20" s="49" t="s">
        <v>94</v>
      </c>
      <c r="N20" s="47"/>
      <c r="O20" s="63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</row>
    <row r="21" spans="1:40" x14ac:dyDescent="0.25">
      <c r="A21" s="66"/>
      <c r="B21" s="66"/>
      <c r="C21" s="66"/>
      <c r="D21" s="43"/>
      <c r="K21" s="79"/>
      <c r="L21" s="49"/>
      <c r="M21" s="49" t="s">
        <v>94</v>
      </c>
      <c r="N21" s="47"/>
      <c r="O21" s="63"/>
      <c r="P21" s="47"/>
      <c r="Q21" s="47"/>
      <c r="R21" s="64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</row>
    <row r="22" spans="1:40" x14ac:dyDescent="0.25">
      <c r="A22" s="47"/>
      <c r="B22" s="47"/>
      <c r="C22" s="47"/>
      <c r="D22" s="35"/>
      <c r="K22" s="79"/>
      <c r="L22" s="49"/>
      <c r="M22" s="49" t="s">
        <v>94</v>
      </c>
      <c r="N22" s="47"/>
      <c r="O22" s="47"/>
      <c r="P22" s="47"/>
      <c r="Q22" s="47"/>
      <c r="R22" s="64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</row>
    <row r="23" spans="1:40" x14ac:dyDescent="0.25">
      <c r="A23" s="47"/>
      <c r="B23" s="47"/>
      <c r="C23" s="47"/>
      <c r="D23" s="35"/>
      <c r="K23" s="79"/>
      <c r="L23" s="49"/>
      <c r="M23" s="49" t="s">
        <v>94</v>
      </c>
      <c r="N23" s="47"/>
      <c r="O23" s="47"/>
      <c r="P23" s="47"/>
      <c r="Q23" s="47"/>
      <c r="R23" s="64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I23" s="47"/>
      <c r="AJ23" s="47"/>
      <c r="AK23" s="47"/>
      <c r="AL23" s="47"/>
      <c r="AM23" s="47"/>
      <c r="AN23" s="47"/>
    </row>
    <row r="24" spans="1:40" x14ac:dyDescent="0.25">
      <c r="A24" s="43"/>
      <c r="B24" s="43"/>
      <c r="C24" s="43"/>
      <c r="D24" s="43"/>
      <c r="K24" s="79"/>
      <c r="L24" s="49"/>
      <c r="M24" s="49" t="s">
        <v>94</v>
      </c>
      <c r="N24" s="47"/>
      <c r="O24" s="47"/>
      <c r="P24" s="47"/>
      <c r="Q24" s="47"/>
      <c r="R24" s="64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I24" s="47"/>
      <c r="AJ24" s="47"/>
      <c r="AK24" s="47"/>
      <c r="AL24" s="47"/>
      <c r="AM24" s="47"/>
      <c r="AN24" s="47"/>
    </row>
    <row r="25" spans="1:40" x14ac:dyDescent="0.25">
      <c r="A25" s="47"/>
      <c r="B25" s="47"/>
      <c r="C25" s="47"/>
      <c r="D25" s="35"/>
      <c r="K25" s="79"/>
      <c r="L25" s="49"/>
      <c r="M25" s="49" t="s">
        <v>94</v>
      </c>
      <c r="N25" s="47"/>
      <c r="O25" s="47"/>
      <c r="P25" s="47"/>
      <c r="Q25" s="47"/>
      <c r="R25" s="64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I25" s="47"/>
      <c r="AJ25" s="47"/>
      <c r="AK25" s="47"/>
      <c r="AL25" s="47"/>
      <c r="AM25" s="47"/>
      <c r="AN25" s="47"/>
    </row>
    <row r="26" spans="1:40" x14ac:dyDescent="0.25">
      <c r="A26" s="43"/>
      <c r="B26" s="43"/>
      <c r="C26" s="43"/>
      <c r="D26" s="43"/>
      <c r="K26" s="79"/>
      <c r="L26" s="49"/>
      <c r="M26" s="49" t="s">
        <v>94</v>
      </c>
      <c r="N26" s="47"/>
      <c r="O26" s="47"/>
      <c r="P26" s="47"/>
      <c r="Q26" s="47"/>
      <c r="R26" s="64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I26" s="47"/>
      <c r="AJ26" s="47"/>
      <c r="AK26" s="47"/>
      <c r="AL26" s="47"/>
      <c r="AM26" s="47"/>
      <c r="AN26" s="47"/>
    </row>
    <row r="27" spans="1:40" x14ac:dyDescent="0.25">
      <c r="A27" s="43"/>
      <c r="B27" s="43"/>
      <c r="C27" s="43"/>
      <c r="D27" s="43"/>
      <c r="L27" s="49"/>
      <c r="M27" s="49" t="s">
        <v>94</v>
      </c>
      <c r="N27" s="47"/>
      <c r="O27" s="47"/>
      <c r="P27" s="47"/>
      <c r="Q27" s="47"/>
      <c r="R27" s="64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I27" s="47"/>
      <c r="AJ27" s="47"/>
      <c r="AK27" s="47"/>
      <c r="AL27" s="47"/>
      <c r="AM27" s="47"/>
      <c r="AN27" s="47"/>
    </row>
    <row r="28" spans="1:40" x14ac:dyDescent="0.25">
      <c r="A28" s="43"/>
      <c r="B28" s="43"/>
      <c r="C28" s="43"/>
      <c r="D28" s="43"/>
      <c r="L28" s="49"/>
      <c r="M28" s="49" t="s">
        <v>94</v>
      </c>
      <c r="N28" s="47"/>
      <c r="O28" s="47"/>
      <c r="P28" s="47"/>
      <c r="Q28" s="47"/>
      <c r="R28" s="64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I28" s="47"/>
      <c r="AJ28" s="47"/>
      <c r="AK28" s="47"/>
      <c r="AL28" s="47"/>
      <c r="AM28" s="47"/>
      <c r="AN28" s="47"/>
    </row>
    <row r="29" spans="1:40" x14ac:dyDescent="0.25">
      <c r="A29" s="43"/>
      <c r="B29" s="43"/>
      <c r="C29" s="43"/>
      <c r="D29" s="43"/>
      <c r="L29" s="49"/>
      <c r="M29" s="49" t="s">
        <v>94</v>
      </c>
      <c r="N29" s="47"/>
      <c r="O29" s="47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0" x14ac:dyDescent="0.25">
      <c r="A30" s="43"/>
      <c r="B30" s="43"/>
      <c r="C30" s="43"/>
      <c r="D30" s="43"/>
      <c r="L30" s="49"/>
      <c r="M30" s="49" t="s">
        <v>94</v>
      </c>
      <c r="N30" s="47"/>
      <c r="O30" s="47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33" t="s">
        <v>99</v>
      </c>
      <c r="AF30" s="33" t="s">
        <v>100</v>
      </c>
      <c r="AG30" s="33" t="s">
        <v>101</v>
      </c>
      <c r="AI30" s="47"/>
      <c r="AJ30" s="47"/>
      <c r="AK30" s="47"/>
      <c r="AL30" s="47"/>
      <c r="AM30" s="47"/>
      <c r="AN30" s="47"/>
    </row>
    <row r="31" spans="1:40" x14ac:dyDescent="0.25">
      <c r="A31" s="43"/>
      <c r="B31" s="43"/>
      <c r="C31" s="43"/>
      <c r="D31" s="43"/>
      <c r="L31" s="49"/>
      <c r="M31" s="49" t="s">
        <v>94</v>
      </c>
      <c r="N31" s="47"/>
      <c r="O31" s="47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33">
        <v>15</v>
      </c>
      <c r="AF31" s="33">
        <v>48</v>
      </c>
      <c r="AG31" s="33">
        <v>1900</v>
      </c>
      <c r="AH31" s="33">
        <v>8</v>
      </c>
      <c r="AI31" s="47"/>
      <c r="AJ31" s="47"/>
      <c r="AK31" s="47"/>
      <c r="AL31" s="47"/>
      <c r="AM31" s="47"/>
      <c r="AN31" s="47"/>
    </row>
    <row r="32" spans="1:40" x14ac:dyDescent="0.25">
      <c r="A32" s="43"/>
      <c r="B32" s="43"/>
      <c r="C32" s="43"/>
      <c r="D32" s="43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33">
        <v>16</v>
      </c>
      <c r="AF32" s="33">
        <v>51.8</v>
      </c>
      <c r="AG32" s="33">
        <v>2100</v>
      </c>
      <c r="AH32" s="33">
        <v>8.8000000000000007</v>
      </c>
      <c r="AI32" s="47"/>
      <c r="AJ32" s="47"/>
      <c r="AK32" s="47"/>
      <c r="AL32" s="47"/>
      <c r="AM32" s="47"/>
      <c r="AN32" s="47"/>
    </row>
    <row r="33" spans="1:40" x14ac:dyDescent="0.25">
      <c r="A33" s="43"/>
      <c r="B33" s="43"/>
      <c r="C33" s="43"/>
      <c r="D33" s="43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33">
        <v>17</v>
      </c>
      <c r="AF33" s="33">
        <v>55.599999999999994</v>
      </c>
      <c r="AG33" s="33">
        <v>2300</v>
      </c>
      <c r="AH33" s="33">
        <v>9.6000000000000014</v>
      </c>
      <c r="AI33" s="47"/>
      <c r="AJ33" s="47"/>
      <c r="AK33" s="47"/>
      <c r="AL33" s="47"/>
      <c r="AM33" s="47"/>
      <c r="AN33" s="47"/>
    </row>
    <row r="34" spans="1:40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33">
        <v>18</v>
      </c>
      <c r="AF34" s="33">
        <v>59.399999999999991</v>
      </c>
      <c r="AG34" s="33">
        <v>2500</v>
      </c>
      <c r="AH34" s="33">
        <v>10.400000000000002</v>
      </c>
      <c r="AI34" s="47"/>
      <c r="AJ34" s="47"/>
      <c r="AK34" s="47"/>
      <c r="AL34" s="47"/>
      <c r="AM34" s="47"/>
      <c r="AN34" s="47"/>
    </row>
    <row r="35" spans="1:40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33">
        <v>19</v>
      </c>
      <c r="AF35" s="33">
        <v>63.199999999999989</v>
      </c>
      <c r="AG35" s="33">
        <v>2700</v>
      </c>
      <c r="AH35" s="33">
        <v>11.200000000000003</v>
      </c>
      <c r="AI35" s="47"/>
      <c r="AJ35" s="47"/>
      <c r="AK35" s="47"/>
      <c r="AL35" s="47"/>
      <c r="AM35" s="47"/>
      <c r="AN35" s="47"/>
    </row>
    <row r="36" spans="1:40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33">
        <v>20</v>
      </c>
      <c r="AF36" s="33">
        <v>66.999999999999986</v>
      </c>
      <c r="AG36" s="33">
        <v>2900</v>
      </c>
      <c r="AH36" s="33">
        <v>12.000000000000004</v>
      </c>
      <c r="AI36" s="47"/>
      <c r="AJ36" s="47"/>
      <c r="AK36" s="47"/>
      <c r="AL36" s="47"/>
      <c r="AM36" s="47"/>
      <c r="AN36" s="47"/>
    </row>
    <row r="37" spans="1:40" x14ac:dyDescent="0.25">
      <c r="L37" s="49"/>
      <c r="M37" s="49" t="s">
        <v>94</v>
      </c>
      <c r="N37" s="47"/>
      <c r="O37" s="63"/>
      <c r="P37" s="47"/>
      <c r="Q37" s="47"/>
      <c r="R37" s="64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33">
        <v>21</v>
      </c>
      <c r="AF37" s="33">
        <v>69.799999999999983</v>
      </c>
      <c r="AG37" s="33">
        <v>3280</v>
      </c>
      <c r="AH37" s="33">
        <v>13.600000000000003</v>
      </c>
      <c r="AI37" s="47"/>
      <c r="AJ37" s="47"/>
      <c r="AK37" s="47"/>
      <c r="AL37" s="47"/>
      <c r="AM37" s="47"/>
      <c r="AN37" s="47"/>
    </row>
    <row r="38" spans="1:40" x14ac:dyDescent="0.25">
      <c r="L38" s="49"/>
      <c r="M38" s="49" t="s">
        <v>94</v>
      </c>
      <c r="N38" s="47"/>
      <c r="O38" s="63"/>
      <c r="P38" s="47"/>
      <c r="Q38" s="47"/>
      <c r="R38" s="64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33">
        <v>22</v>
      </c>
      <c r="AF38" s="33">
        <v>72.59999999999998</v>
      </c>
      <c r="AG38" s="33">
        <v>3660</v>
      </c>
      <c r="AH38" s="33">
        <v>15.200000000000003</v>
      </c>
      <c r="AI38" s="47"/>
      <c r="AJ38" s="47"/>
      <c r="AK38" s="47"/>
      <c r="AL38" s="47"/>
      <c r="AM38" s="47"/>
      <c r="AN38" s="47"/>
    </row>
    <row r="39" spans="1:40" x14ac:dyDescent="0.25">
      <c r="L39" s="49"/>
      <c r="M39" s="49" t="s">
        <v>94</v>
      </c>
      <c r="N39" s="47"/>
      <c r="O39" s="63"/>
      <c r="P39" s="47"/>
      <c r="Q39" s="47"/>
      <c r="R39" s="64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33">
        <v>23</v>
      </c>
      <c r="AF39" s="33">
        <v>75.399999999999977</v>
      </c>
      <c r="AG39" s="33">
        <v>4040</v>
      </c>
      <c r="AH39" s="33">
        <v>16.800000000000004</v>
      </c>
      <c r="AI39" s="47"/>
      <c r="AJ39" s="47"/>
      <c r="AK39" s="47"/>
      <c r="AL39" s="47"/>
      <c r="AM39" s="47"/>
      <c r="AN39" s="47"/>
    </row>
    <row r="40" spans="1:40" x14ac:dyDescent="0.25">
      <c r="L40" s="49"/>
      <c r="AE40" s="33">
        <v>24</v>
      </c>
      <c r="AF40" s="33">
        <v>78.199999999999974</v>
      </c>
      <c r="AG40" s="33">
        <v>4420</v>
      </c>
      <c r="AH40" s="33">
        <v>18.400000000000006</v>
      </c>
    </row>
    <row r="41" spans="1:40" x14ac:dyDescent="0.25">
      <c r="L41" s="49"/>
      <c r="AE41" s="33">
        <v>25</v>
      </c>
      <c r="AF41" s="33">
        <v>80.999999999999972</v>
      </c>
      <c r="AG41" s="33">
        <v>4800</v>
      </c>
      <c r="AH41" s="33">
        <v>20.000000000000007</v>
      </c>
    </row>
    <row r="42" spans="1:40" x14ac:dyDescent="0.25">
      <c r="L42" s="49"/>
      <c r="AE42" s="33">
        <v>26</v>
      </c>
      <c r="AF42" s="33">
        <v>83.999999999999972</v>
      </c>
      <c r="AG42" s="33">
        <v>5760</v>
      </c>
      <c r="AH42" s="33">
        <v>24.000000000000007</v>
      </c>
    </row>
    <row r="43" spans="1:40" x14ac:dyDescent="0.25">
      <c r="L43" s="49"/>
      <c r="AE43" s="33">
        <v>27</v>
      </c>
      <c r="AF43" s="33">
        <v>86.999999999999972</v>
      </c>
      <c r="AG43" s="33">
        <v>6720</v>
      </c>
      <c r="AH43" s="33">
        <v>28.000000000000007</v>
      </c>
    </row>
    <row r="44" spans="1:40" x14ac:dyDescent="0.25">
      <c r="L44" s="49"/>
      <c r="AE44" s="33">
        <v>28</v>
      </c>
      <c r="AF44" s="33">
        <v>89.999999999999972</v>
      </c>
      <c r="AG44" s="33">
        <v>7680</v>
      </c>
      <c r="AH44" s="33">
        <v>32.000000000000007</v>
      </c>
    </row>
    <row r="45" spans="1:40" x14ac:dyDescent="0.25">
      <c r="L45" s="49"/>
      <c r="AE45" s="33">
        <v>29</v>
      </c>
      <c r="AF45" s="33">
        <v>92.999999999999972</v>
      </c>
      <c r="AG45" s="33">
        <v>8640</v>
      </c>
      <c r="AH45" s="33">
        <v>36.000000000000007</v>
      </c>
    </row>
    <row r="46" spans="1:40" x14ac:dyDescent="0.25">
      <c r="L46" s="49"/>
      <c r="AE46" s="33">
        <v>30</v>
      </c>
      <c r="AF46" s="33">
        <v>95.999999999999972</v>
      </c>
      <c r="AG46" s="33">
        <v>9600</v>
      </c>
      <c r="AH46" s="33">
        <v>40.000000000000007</v>
      </c>
    </row>
    <row r="47" spans="1:40" x14ac:dyDescent="0.25">
      <c r="L47" s="49"/>
      <c r="AE47" s="33">
        <v>31</v>
      </c>
      <c r="AF47" s="33">
        <v>99.799999999999969</v>
      </c>
      <c r="AG47" s="33">
        <v>10080</v>
      </c>
      <c r="AH47" s="33">
        <v>42.000000000000007</v>
      </c>
    </row>
    <row r="48" spans="1:40" x14ac:dyDescent="0.25">
      <c r="L48" s="49"/>
      <c r="AE48" s="33">
        <v>32</v>
      </c>
      <c r="AF48" s="33">
        <v>103.59999999999997</v>
      </c>
      <c r="AG48" s="33">
        <v>10560</v>
      </c>
      <c r="AH48" s="33">
        <v>44.000000000000007</v>
      </c>
    </row>
    <row r="49" spans="12:34" x14ac:dyDescent="0.25">
      <c r="L49" s="49"/>
      <c r="AE49" s="33">
        <v>33</v>
      </c>
      <c r="AF49" s="33">
        <v>107.39999999999996</v>
      </c>
      <c r="AG49" s="33">
        <v>11040</v>
      </c>
      <c r="AH49" s="33">
        <v>46.000000000000007</v>
      </c>
    </row>
    <row r="50" spans="12:34" x14ac:dyDescent="0.25">
      <c r="L50" s="49"/>
      <c r="AE50" s="33">
        <v>34</v>
      </c>
      <c r="AF50" s="33">
        <v>111.19999999999996</v>
      </c>
      <c r="AG50" s="33">
        <v>11520</v>
      </c>
      <c r="AH50" s="33">
        <v>48.000000000000007</v>
      </c>
    </row>
    <row r="51" spans="12:34" x14ac:dyDescent="0.25">
      <c r="L51" s="49"/>
      <c r="AE51" s="33">
        <v>35</v>
      </c>
      <c r="AF51" s="33">
        <v>114.99999999999996</v>
      </c>
      <c r="AG51" s="33">
        <v>12000</v>
      </c>
      <c r="AH51" s="33">
        <v>50.000000000000007</v>
      </c>
    </row>
    <row r="52" spans="12:34" x14ac:dyDescent="0.25">
      <c r="L52" s="49"/>
    </row>
    <row r="53" spans="12:34" x14ac:dyDescent="0.25">
      <c r="L53" s="49"/>
    </row>
    <row r="54" spans="12:34" x14ac:dyDescent="0.25">
      <c r="L54" s="49"/>
    </row>
    <row r="55" spans="12:34" x14ac:dyDescent="0.25">
      <c r="L55" s="49"/>
    </row>
    <row r="56" spans="12:34" x14ac:dyDescent="0.25">
      <c r="L56" s="49"/>
    </row>
    <row r="57" spans="12:34" x14ac:dyDescent="0.25">
      <c r="L57" s="49"/>
    </row>
    <row r="58" spans="12:34" x14ac:dyDescent="0.25">
      <c r="L58" s="49"/>
    </row>
    <row r="59" spans="12:34" x14ac:dyDescent="0.25">
      <c r="L59" s="49"/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  <row r="256" spans="12:12" x14ac:dyDescent="0.25">
      <c r="L256" s="49"/>
    </row>
    <row r="257" spans="12:12" x14ac:dyDescent="0.25">
      <c r="L257" s="49"/>
    </row>
    <row r="258" spans="12:12" x14ac:dyDescent="0.25">
      <c r="L258" s="49"/>
    </row>
  </sheetData>
  <mergeCells count="3">
    <mergeCell ref="R3:S3"/>
    <mergeCell ref="U3:V3"/>
    <mergeCell ref="AC3:AI3"/>
  </mergeCells>
  <conditionalFormatting sqref="N6 Q6 R13:AA16 AM8:AN18 Q8:Q18 N8:N18 AE6:AI6 AO8:AS12 AM6:AS6 R8:Y12 AE8:AI16">
    <cfRule type="expression" dxfId="1651" priority="62">
      <formula>$L6="API sand"</formula>
    </cfRule>
  </conditionalFormatting>
  <conditionalFormatting sqref="AJ13:AJ16 N6 AB13:AB16 AK6:AL6 AK8:AL18 N8:N18">
    <cfRule type="expression" dxfId="1650" priority="61">
      <formula>$M6="API sand"</formula>
    </cfRule>
  </conditionalFormatting>
  <conditionalFormatting sqref="AJ13:AJ16 N6 AK6:AL6 AB13:AB16 AK8:AL18 N8:N18">
    <cfRule type="expression" dxfId="1649" priority="60">
      <formula>$M6="API clay"</formula>
    </cfRule>
  </conditionalFormatting>
  <conditionalFormatting sqref="AM6:AN6 N6:P6 AM8:AN18 N8:P15">
    <cfRule type="expression" dxfId="1648" priority="57">
      <formula>$L6="Stiff clay w/o free water"</formula>
    </cfRule>
    <cfRule type="expression" dxfId="1647" priority="59">
      <formula>$L6="API clay"</formula>
    </cfRule>
  </conditionalFormatting>
  <conditionalFormatting sqref="AM6:AN6 N6:P6 AM8:AN18 N8:P15">
    <cfRule type="expression" dxfId="1646" priority="58">
      <formula>$L6="Kirsch soft clay"</formula>
    </cfRule>
  </conditionalFormatting>
  <conditionalFormatting sqref="AM6:AN6 N6:P6 AM8:AN18 N8:P15">
    <cfRule type="expression" dxfId="1645" priority="56">
      <formula>$L6="Kirsch stiff clay"</formula>
    </cfRule>
  </conditionalFormatting>
  <conditionalFormatting sqref="N6 Q6 R13:AA16 AM8:AN18 Q8:Q18 N8:N18 AE6:AI6 AO8:AS12 AM6:AS6 R8:Y12 AE8:AI16">
    <cfRule type="expression" dxfId="1644" priority="55">
      <formula>$L6="Kirsch sand"</formula>
    </cfRule>
  </conditionalFormatting>
  <conditionalFormatting sqref="N6 AC6:AD6 AM6:AN6 AC8:AD18 AM8:AN18 N8:N18">
    <cfRule type="expression" dxfId="1643" priority="54">
      <formula>$L6="Modified Weak rock"</formula>
    </cfRule>
  </conditionalFormatting>
  <conditionalFormatting sqref="AM6:AN6 N6:P6 AM8:AN18 N8:P15">
    <cfRule type="expression" dxfId="1642" priority="53">
      <formula>$L6="Reese stiff clay"</formula>
    </cfRule>
  </conditionalFormatting>
  <conditionalFormatting sqref="N19:N39 Q19:Q39 AM19:AN39">
    <cfRule type="expression" dxfId="1641" priority="52">
      <formula>$L19="API sand"</formula>
    </cfRule>
  </conditionalFormatting>
  <conditionalFormatting sqref="N19:N39 Z19:Z39 AB19:AB39 R19:S39 AJ19:AL39">
    <cfRule type="expression" dxfId="1640" priority="51">
      <formula>$M19="API sand"</formula>
    </cfRule>
  </conditionalFormatting>
  <conditionalFormatting sqref="Z19:AB39 AK19:AL39 R19:T39 N19:N39">
    <cfRule type="expression" dxfId="1639" priority="50">
      <formula>$M19="API clay"</formula>
    </cfRule>
  </conditionalFormatting>
  <conditionalFormatting sqref="U19:W39 AM19:AN39 N32:P39 N19:N31 P19:P31">
    <cfRule type="expression" dxfId="1638" priority="47">
      <formula>$L19="Stiff clay w/o free water"</formula>
    </cfRule>
    <cfRule type="expression" dxfId="1637" priority="49">
      <formula>$L19="API clay"</formula>
    </cfRule>
  </conditionalFormatting>
  <conditionalFormatting sqref="U19:Y39 AM19:AN39 N32:P39 N19:N31 P19:P31">
    <cfRule type="expression" dxfId="1636" priority="48">
      <formula>$L19="Kirsch soft clay"</formula>
    </cfRule>
  </conditionalFormatting>
  <conditionalFormatting sqref="AM19:AN39 U19:Y39 N32:P39 N19:N31 P19:P31">
    <cfRule type="expression" dxfId="1635" priority="46">
      <formula>$L19="Kirsch stiff clay"</formula>
    </cfRule>
  </conditionalFormatting>
  <conditionalFormatting sqref="N19:N39 Q19:Q39 X19:Y39 AM19:AN39">
    <cfRule type="expression" dxfId="1634" priority="45">
      <formula>$L19="Kirsch sand"</formula>
    </cfRule>
  </conditionalFormatting>
  <conditionalFormatting sqref="N19:N39 AC19:AI22 AM19:AN39 AC23:AD39 AI23:AI39">
    <cfRule type="expression" dxfId="1633" priority="44">
      <formula>$L19="Modified Weak rock"</formula>
    </cfRule>
  </conditionalFormatting>
  <conditionalFormatting sqref="U19:V39 AM19:AN39 N32:P39 N19:N31 P19:P31">
    <cfRule type="expression" dxfId="1632" priority="43">
      <formula>$L19="Reese stiff clay"</formula>
    </cfRule>
  </conditionalFormatting>
  <conditionalFormatting sqref="AC6:AD6 AM6:AN6 N6:P6 AC8:AD18 AM8:AN18 N8:P15">
    <cfRule type="expression" dxfId="1631" priority="42">
      <formula>$L6="PISA clay"</formula>
    </cfRule>
  </conditionalFormatting>
  <conditionalFormatting sqref="N6 AC6:AD6 AM6:AN6 AC8:AD18 AM8:AN18 N8:N18">
    <cfRule type="expression" dxfId="1630" priority="41">
      <formula>$L6="PISA sand"</formula>
    </cfRule>
  </conditionalFormatting>
  <conditionalFormatting sqref="R6:Y6">
    <cfRule type="expression" dxfId="1629" priority="40">
      <formula>$L6="API sand"</formula>
    </cfRule>
  </conditionalFormatting>
  <conditionalFormatting sqref="R6:Y6">
    <cfRule type="expression" dxfId="1628" priority="39">
      <formula>$L6="Kirsch sand"</formula>
    </cfRule>
  </conditionalFormatting>
  <conditionalFormatting sqref="N17:N18 N16:O16 P17:P18 O17:O21">
    <cfRule type="expression" dxfId="1627" priority="36">
      <formula>$L16="Stiff clay w/o free water"</formula>
    </cfRule>
    <cfRule type="expression" dxfId="1626" priority="38">
      <formula>$L16="API clay"</formula>
    </cfRule>
  </conditionalFormatting>
  <conditionalFormatting sqref="N17:N18 N16:O16 P17:P18 O17:O21">
    <cfRule type="expression" dxfId="1625" priority="37">
      <formula>$L16="Kirsch soft clay"</formula>
    </cfRule>
  </conditionalFormatting>
  <conditionalFormatting sqref="N17:N18 N16:O16 P17:P18 O17:O21">
    <cfRule type="expression" dxfId="1624" priority="35">
      <formula>$L16="Kirsch stiff clay"</formula>
    </cfRule>
  </conditionalFormatting>
  <conditionalFormatting sqref="N17:N18 N16:O16 P17:P18 O17:O21">
    <cfRule type="expression" dxfId="1623" priority="34">
      <formula>$L16="Reese stiff clay"</formula>
    </cfRule>
  </conditionalFormatting>
  <conditionalFormatting sqref="N17:N18 N16:O16 P17:P18 O17:O21">
    <cfRule type="expression" dxfId="1622" priority="33">
      <formula>$L16="PISA clay"</formula>
    </cfRule>
  </conditionalFormatting>
  <conditionalFormatting sqref="R17:AB18">
    <cfRule type="expression" dxfId="1621" priority="32">
      <formula>$L17="API sand"</formula>
    </cfRule>
  </conditionalFormatting>
  <conditionalFormatting sqref="R17:AB18">
    <cfRule type="expression" dxfId="1620" priority="31">
      <formula>$L17="Kirsch sand"</formula>
    </cfRule>
  </conditionalFormatting>
  <conditionalFormatting sqref="AE17:AJ18">
    <cfRule type="expression" dxfId="1619" priority="30">
      <formula>$L17="API sand"</formula>
    </cfRule>
  </conditionalFormatting>
  <conditionalFormatting sqref="AE17:AJ18">
    <cfRule type="expression" dxfId="1618" priority="29">
      <formula>$L17="Kirsch sand"</formula>
    </cfRule>
  </conditionalFormatting>
  <conditionalFormatting sqref="O22:O24">
    <cfRule type="expression" dxfId="1617" priority="28">
      <formula>$L22="API sand"</formula>
    </cfRule>
  </conditionalFormatting>
  <conditionalFormatting sqref="O22:O24">
    <cfRule type="expression" dxfId="1616" priority="27">
      <formula>$L22="Kirsch sand"</formula>
    </cfRule>
  </conditionalFormatting>
  <conditionalFormatting sqref="O25:O31">
    <cfRule type="expression" dxfId="1615" priority="26">
      <formula>$L25="API sand"</formula>
    </cfRule>
  </conditionalFormatting>
  <conditionalFormatting sqref="O25:O31">
    <cfRule type="expression" dxfId="1614" priority="25">
      <formula>$L25="Kirsch sand"</formula>
    </cfRule>
  </conditionalFormatting>
  <conditionalFormatting sqref="P16">
    <cfRule type="expression" dxfId="1613" priority="22">
      <formula>$L16="Stiff clay w/o free water"</formula>
    </cfRule>
    <cfRule type="expression" dxfId="1612" priority="24">
      <formula>$L16="API clay"</formula>
    </cfRule>
  </conditionalFormatting>
  <conditionalFormatting sqref="P16">
    <cfRule type="expression" dxfId="1611" priority="23">
      <formula>$L16="Kirsch soft clay"</formula>
    </cfRule>
  </conditionalFormatting>
  <conditionalFormatting sqref="P16">
    <cfRule type="expression" dxfId="1610" priority="21">
      <formula>$L16="Kirsch stiff clay"</formula>
    </cfRule>
  </conditionalFormatting>
  <conditionalFormatting sqref="P16">
    <cfRule type="expression" dxfId="1609" priority="20">
      <formula>$L16="Reese stiff clay"</formula>
    </cfRule>
  </conditionalFormatting>
  <conditionalFormatting sqref="P16">
    <cfRule type="expression" dxfId="1608" priority="19">
      <formula>$L16="PISA clay"</formula>
    </cfRule>
  </conditionalFormatting>
  <conditionalFormatting sqref="N7 Q7 AE7:AI7 AM7:AS7">
    <cfRule type="expression" dxfId="1607" priority="18">
      <formula>$L7="API sand"</formula>
    </cfRule>
  </conditionalFormatting>
  <conditionalFormatting sqref="N7 AK7:AL7">
    <cfRule type="expression" dxfId="1606" priority="17">
      <formula>$M7="API sand"</formula>
    </cfRule>
  </conditionalFormatting>
  <conditionalFormatting sqref="N7 AK7:AL7">
    <cfRule type="expression" dxfId="1605" priority="16">
      <formula>$M7="API clay"</formula>
    </cfRule>
  </conditionalFormatting>
  <conditionalFormatting sqref="AM7:AN7 N7:P7">
    <cfRule type="expression" dxfId="1604" priority="13">
      <formula>$L7="Stiff clay w/o free water"</formula>
    </cfRule>
    <cfRule type="expression" dxfId="1603" priority="15">
      <formula>$L7="API clay"</formula>
    </cfRule>
  </conditionalFormatting>
  <conditionalFormatting sqref="AM7:AN7 N7:P7">
    <cfRule type="expression" dxfId="1602" priority="14">
      <formula>$L7="Kirsch soft clay"</formula>
    </cfRule>
  </conditionalFormatting>
  <conditionalFormatting sqref="AM7:AN7 N7:P7">
    <cfRule type="expression" dxfId="1601" priority="12">
      <formula>$L7="Kirsch stiff clay"</formula>
    </cfRule>
  </conditionalFormatting>
  <conditionalFormatting sqref="N7 Q7 AE7:AI7 AM7:AS7">
    <cfRule type="expression" dxfId="1600" priority="11">
      <formula>$L7="Kirsch sand"</formula>
    </cfRule>
  </conditionalFormatting>
  <conditionalFormatting sqref="N7 AC7:AD7 AM7:AN7">
    <cfRule type="expression" dxfId="1599" priority="10">
      <formula>$L7="Modified Weak rock"</formula>
    </cfRule>
  </conditionalFormatting>
  <conditionalFormatting sqref="AM7:AN7 N7:P7">
    <cfRule type="expression" dxfId="1598" priority="9">
      <formula>$L7="Reese stiff clay"</formula>
    </cfRule>
  </conditionalFormatting>
  <conditionalFormatting sqref="AC7:AD7 AM7:AN7 N7:P7">
    <cfRule type="expression" dxfId="1597" priority="8">
      <formula>$L7="PISA clay"</formula>
    </cfRule>
  </conditionalFormatting>
  <conditionalFormatting sqref="N7 AC7:AD7 AM7:AN7">
    <cfRule type="expression" dxfId="1596" priority="7">
      <formula>$L7="PISA sand"</formula>
    </cfRule>
  </conditionalFormatting>
  <conditionalFormatting sqref="R7:Y7">
    <cfRule type="expression" dxfId="1595" priority="6">
      <formula>$L7="API sand"</formula>
    </cfRule>
  </conditionalFormatting>
  <conditionalFormatting sqref="R7:Y7">
    <cfRule type="expression" dxfId="1594" priority="5">
      <formula>$L7="Kirsch sand"</formula>
    </cfRule>
  </conditionalFormatting>
  <conditionalFormatting sqref="Z6:Z12 AB6:AB12">
    <cfRule type="expression" dxfId="1593" priority="4">
      <formula>$M6="API sand"</formula>
    </cfRule>
  </conditionalFormatting>
  <conditionalFormatting sqref="Z6:AB12">
    <cfRule type="expression" dxfId="1592" priority="3">
      <formula>$M6="API clay"</formula>
    </cfRule>
  </conditionalFormatting>
  <conditionalFormatting sqref="AJ6:AJ12">
    <cfRule type="expression" dxfId="1591" priority="2">
      <formula>$L6="API sand"</formula>
    </cfRule>
  </conditionalFormatting>
  <conditionalFormatting sqref="AJ6:AJ12">
    <cfRule type="expression" dxfId="1590" priority="1">
      <formula>$L6="Kirsch sand"</formula>
    </cfRule>
  </conditionalFormatting>
  <dataValidations count="3">
    <dataValidation type="list" showInputMessage="1" showErrorMessage="1" sqref="L18:L258" xr:uid="{62710B19-893A-4695-8D31-C739DF4DE7E4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8" xr:uid="{B4D537B5-06D2-47BD-A9FB-43AB3AE79265}">
      <formula1>"Zero soil,API sand,API clay"</formula1>
    </dataValidation>
    <dataValidation type="list" showInputMessage="1" showErrorMessage="1" sqref="M19:M39" xr:uid="{471921EE-4E36-4E8A-8ABD-8A2DFA4C3D89}">
      <formula1>"',API sand,API clay"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E07B-D136-44F4-97C3-90F42C07A440}">
  <sheetPr>
    <tabColor rgb="FFFFC000"/>
  </sheetPr>
  <dimension ref="A1:AS258"/>
  <sheetViews>
    <sheetView zoomScaleNormal="100" workbookViewId="0">
      <selection activeCell="H19" sqref="H19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9.5703125" style="33" bestFit="1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6.5703125" style="33" bestFit="1" customWidth="1"/>
    <col min="16" max="16" width="8.5703125" style="33" bestFit="1" customWidth="1"/>
    <col min="17" max="18" width="9.5703125" style="33" bestFit="1" customWidth="1"/>
    <col min="19" max="19" width="4" style="33" bestFit="1" customWidth="1"/>
    <col min="20" max="20" width="5.5703125" style="33" bestFit="1" customWidth="1"/>
    <col min="21" max="21" width="9.5703125" style="33" bestFit="1" customWidth="1"/>
    <col min="22" max="22" width="15.28515625" style="33" bestFit="1" customWidth="1"/>
    <col min="23" max="23" width="4" style="33" bestFit="1" customWidth="1"/>
    <col min="24" max="24" width="7" style="33" bestFit="1" customWidth="1"/>
    <col min="25" max="25" width="8.42578125" style="33" bestFit="1" customWidth="1"/>
    <col min="26" max="26" width="9.7109375" style="33" bestFit="1" customWidth="1"/>
    <col min="27" max="27" width="11" style="33" bestFit="1" customWidth="1"/>
    <col min="28" max="28" width="8.5703125" style="33" bestFit="1" customWidth="1"/>
    <col min="29" max="29" width="14.85546875" style="33" customWidth="1"/>
    <col min="30" max="30" width="8.85546875" style="33" bestFit="1" customWidth="1"/>
    <col min="31" max="31" width="7.85546875" style="33" bestFit="1" customWidth="1"/>
    <col min="32" max="32" width="5.5703125" style="33" bestFit="1" customWidth="1"/>
    <col min="33" max="33" width="11" style="33" bestFit="1" customWidth="1"/>
    <col min="34" max="34" width="5.42578125" style="33" bestFit="1" customWidth="1"/>
    <col min="35" max="35" width="4.85546875" style="33" bestFit="1" customWidth="1"/>
    <col min="36" max="36" width="3.5703125" style="33" bestFit="1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5" x14ac:dyDescent="0.25">
      <c r="A1" s="34" t="str">
        <f ca="1">TRIM(MID(CELL("filename",A1),FIND("]",CELL("filename",A1),1)+1,255))</f>
        <v>EW2 zone 4 LB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106"/>
      <c r="R3" s="112"/>
      <c r="S3" s="112"/>
      <c r="T3" s="106"/>
      <c r="U3" s="112"/>
      <c r="V3" s="112"/>
      <c r="W3" s="106"/>
      <c r="X3" s="106"/>
      <c r="Y3" s="106"/>
      <c r="Z3" s="106"/>
      <c r="AA3" s="106"/>
      <c r="AB3" s="106"/>
      <c r="AC3" s="113"/>
      <c r="AD3" s="113"/>
      <c r="AE3" s="113"/>
      <c r="AF3" s="113"/>
      <c r="AG3" s="113"/>
      <c r="AH3" s="113"/>
      <c r="AI3" s="113"/>
      <c r="AJ3" s="106"/>
      <c r="AK3" s="106"/>
      <c r="AL3" s="106"/>
      <c r="AM3" s="106"/>
      <c r="AN3" s="106"/>
    </row>
    <row r="4" spans="1:45" x14ac:dyDescent="0.25">
      <c r="A4" s="40" t="s">
        <v>60</v>
      </c>
      <c r="B4" s="33">
        <f>COUNTIF(J:J,"&gt;0")</f>
        <v>7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282</v>
      </c>
      <c r="AP4" s="43" t="s">
        <v>283</v>
      </c>
      <c r="AQ4" s="43" t="s">
        <v>284</v>
      </c>
      <c r="AR4" s="43" t="s">
        <v>285</v>
      </c>
      <c r="AS4" s="43" t="s">
        <v>286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107" t="s">
        <v>38</v>
      </c>
      <c r="K5" s="107" t="s">
        <v>30</v>
      </c>
      <c r="L5" s="107" t="s">
        <v>31</v>
      </c>
      <c r="M5" s="107" t="s">
        <v>31</v>
      </c>
      <c r="N5" s="107" t="s">
        <v>32</v>
      </c>
      <c r="O5" s="107" t="s">
        <v>33</v>
      </c>
      <c r="P5" s="107" t="s">
        <v>35</v>
      </c>
      <c r="Q5" s="107" t="s">
        <v>36</v>
      </c>
      <c r="R5" s="107" t="s">
        <v>36</v>
      </c>
      <c r="S5" s="107" t="s">
        <v>34</v>
      </c>
      <c r="T5" s="107" t="s">
        <v>33</v>
      </c>
      <c r="U5" s="107" t="s">
        <v>34</v>
      </c>
      <c r="V5" s="107" t="s">
        <v>62</v>
      </c>
      <c r="W5" s="107" t="s">
        <v>34</v>
      </c>
      <c r="X5" s="107" t="s">
        <v>33</v>
      </c>
      <c r="Y5" s="107" t="s">
        <v>35</v>
      </c>
      <c r="Z5" s="107" t="s">
        <v>33</v>
      </c>
      <c r="AA5" s="107" t="s">
        <v>34</v>
      </c>
      <c r="AB5" s="107" t="s">
        <v>33</v>
      </c>
      <c r="AC5" s="107" t="s">
        <v>33</v>
      </c>
      <c r="AD5" s="107" t="s">
        <v>35</v>
      </c>
      <c r="AE5" s="107" t="s">
        <v>34</v>
      </c>
      <c r="AF5" s="107" t="s">
        <v>33</v>
      </c>
      <c r="AG5" s="107" t="s">
        <v>35</v>
      </c>
      <c r="AH5" s="107" t="s">
        <v>34</v>
      </c>
      <c r="AI5" s="107" t="s">
        <v>34</v>
      </c>
      <c r="AJ5" s="107" t="s">
        <v>34</v>
      </c>
      <c r="AK5" s="107" t="s">
        <v>34</v>
      </c>
      <c r="AL5" s="107" t="s">
        <v>34</v>
      </c>
      <c r="AM5" s="107" t="s">
        <v>34</v>
      </c>
      <c r="AN5" s="107" t="s">
        <v>34</v>
      </c>
      <c r="AO5" s="107" t="s">
        <v>34</v>
      </c>
      <c r="AP5" s="107" t="s">
        <v>33</v>
      </c>
      <c r="AQ5" s="107" t="s">
        <v>34</v>
      </c>
      <c r="AR5" s="107" t="s">
        <v>34</v>
      </c>
    </row>
    <row r="6" spans="1:45" x14ac:dyDescent="0.25">
      <c r="C6" s="45"/>
      <c r="F6" s="33" t="s">
        <v>67</v>
      </c>
      <c r="G6" s="57">
        <v>0</v>
      </c>
      <c r="H6" s="45" t="s">
        <v>28</v>
      </c>
      <c r="J6" s="47">
        <v>1</v>
      </c>
      <c r="K6" s="63">
        <v>0</v>
      </c>
      <c r="L6" s="33" t="s">
        <v>112</v>
      </c>
      <c r="M6" s="49" t="s">
        <v>64</v>
      </c>
      <c r="N6" s="47">
        <v>8.1000000000000014</v>
      </c>
      <c r="O6" s="63">
        <v>0</v>
      </c>
      <c r="P6" s="63">
        <v>0</v>
      </c>
      <c r="Q6" s="47">
        <v>44</v>
      </c>
      <c r="R6" s="47">
        <f>Q6-5</f>
        <v>39</v>
      </c>
      <c r="S6" s="47">
        <v>1.5</v>
      </c>
      <c r="T6" s="47">
        <v>0</v>
      </c>
      <c r="U6" s="47">
        <v>0</v>
      </c>
      <c r="V6" s="47">
        <v>0</v>
      </c>
      <c r="W6" s="47">
        <v>0.5</v>
      </c>
      <c r="X6" s="81">
        <v>2000</v>
      </c>
      <c r="Y6" s="81">
        <v>0</v>
      </c>
      <c r="Z6" s="108">
        <f t="shared" ref="Z6:Z12" si="0">VLOOKUP(R6,$AE$31:$AF$51,2)</f>
        <v>114.99999999999996</v>
      </c>
      <c r="AA6" s="108">
        <v>1</v>
      </c>
      <c r="AB6" s="108">
        <f t="shared" ref="AB6:AB12" si="1">VLOOKUP(R6,$AE$31:$AG$51,3)</f>
        <v>12000</v>
      </c>
      <c r="AC6" s="47">
        <v>20000</v>
      </c>
      <c r="AD6" s="47">
        <v>0</v>
      </c>
      <c r="AE6" s="81">
        <v>0.3</v>
      </c>
      <c r="AF6" s="47">
        <v>0</v>
      </c>
      <c r="AG6" s="47">
        <v>0</v>
      </c>
      <c r="AH6" s="47">
        <v>0</v>
      </c>
      <c r="AI6" s="47">
        <v>0</v>
      </c>
      <c r="AJ6" s="47">
        <f>VLOOKUP(R6,$AE$39:$AH$59,4)</f>
        <v>50.000000000000007</v>
      </c>
      <c r="AK6" s="47">
        <v>1</v>
      </c>
      <c r="AL6" s="47">
        <v>1</v>
      </c>
      <c r="AM6" s="47">
        <v>1</v>
      </c>
      <c r="AN6" s="47">
        <v>1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63">
        <v>-1</v>
      </c>
      <c r="L7" s="33" t="s">
        <v>112</v>
      </c>
      <c r="M7" s="49" t="s">
        <v>64</v>
      </c>
      <c r="N7" s="47">
        <v>8.1000000000000014</v>
      </c>
      <c r="O7" s="63">
        <v>0</v>
      </c>
      <c r="P7" s="63">
        <v>0</v>
      </c>
      <c r="Q7" s="47">
        <v>44</v>
      </c>
      <c r="R7" s="47">
        <f>Q7-5</f>
        <v>39</v>
      </c>
      <c r="S7" s="47">
        <v>1.5</v>
      </c>
      <c r="T7" s="47">
        <v>0</v>
      </c>
      <c r="U7" s="47">
        <v>0</v>
      </c>
      <c r="V7" s="47">
        <v>0</v>
      </c>
      <c r="W7" s="47">
        <v>0.5</v>
      </c>
      <c r="X7" s="81">
        <v>30000</v>
      </c>
      <c r="Y7" s="81">
        <v>0</v>
      </c>
      <c r="Z7" s="108">
        <f t="shared" si="0"/>
        <v>114.99999999999996</v>
      </c>
      <c r="AA7" s="108">
        <v>1</v>
      </c>
      <c r="AB7" s="108">
        <f t="shared" si="1"/>
        <v>12000</v>
      </c>
      <c r="AC7" s="47">
        <v>20000</v>
      </c>
      <c r="AD7" s="47">
        <v>0</v>
      </c>
      <c r="AE7" s="81">
        <v>0.3</v>
      </c>
      <c r="AF7" s="47">
        <v>0</v>
      </c>
      <c r="AG7" s="47">
        <v>0</v>
      </c>
      <c r="AH7" s="47">
        <v>0</v>
      </c>
      <c r="AI7" s="47">
        <v>0</v>
      </c>
      <c r="AJ7" s="47">
        <f t="shared" ref="AJ7:AJ12" si="2">VLOOKUP(R7,$AE$39:$AH$59,4)</f>
        <v>50.000000000000007</v>
      </c>
      <c r="AK7" s="47">
        <v>1</v>
      </c>
      <c r="AL7" s="47">
        <v>1</v>
      </c>
      <c r="AM7" s="47">
        <v>1</v>
      </c>
      <c r="AN7" s="47">
        <v>1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59">
        <v>1000</v>
      </c>
      <c r="H8" s="45" t="s">
        <v>53</v>
      </c>
      <c r="J8" s="47">
        <v>3</v>
      </c>
      <c r="K8" s="63">
        <v>-2.5</v>
      </c>
      <c r="L8" s="33" t="s">
        <v>112</v>
      </c>
      <c r="M8" s="49" t="s">
        <v>64</v>
      </c>
      <c r="N8" s="47">
        <v>8.8999999999999986</v>
      </c>
      <c r="O8" s="63">
        <v>0</v>
      </c>
      <c r="P8" s="63">
        <v>0</v>
      </c>
      <c r="Q8" s="47">
        <v>40</v>
      </c>
      <c r="R8" s="47">
        <f>Q8-5</f>
        <v>35</v>
      </c>
      <c r="S8" s="47">
        <v>1.3</v>
      </c>
      <c r="T8" s="47">
        <v>0</v>
      </c>
      <c r="U8" s="47">
        <v>0</v>
      </c>
      <c r="V8" s="47">
        <v>0</v>
      </c>
      <c r="W8" s="47">
        <v>0.5</v>
      </c>
      <c r="X8" s="81">
        <v>30000</v>
      </c>
      <c r="Y8" s="81">
        <v>5294.1176470588234</v>
      </c>
      <c r="Z8" s="108">
        <f t="shared" si="0"/>
        <v>114.99999999999996</v>
      </c>
      <c r="AA8" s="108">
        <v>1</v>
      </c>
      <c r="AB8" s="108">
        <f t="shared" si="1"/>
        <v>12000</v>
      </c>
      <c r="AC8" s="47">
        <v>10000</v>
      </c>
      <c r="AD8" s="47">
        <v>10588.235294117647</v>
      </c>
      <c r="AE8" s="81">
        <v>0.3</v>
      </c>
      <c r="AF8" s="47">
        <v>0</v>
      </c>
      <c r="AG8" s="47">
        <v>0</v>
      </c>
      <c r="AH8" s="47">
        <v>0</v>
      </c>
      <c r="AI8" s="47">
        <v>0</v>
      </c>
      <c r="AJ8" s="47">
        <f t="shared" si="2"/>
        <v>50.000000000000007</v>
      </c>
      <c r="AK8" s="47">
        <v>1</v>
      </c>
      <c r="AL8" s="47">
        <v>1</v>
      </c>
      <c r="AM8" s="47">
        <v>1</v>
      </c>
      <c r="AN8" s="47">
        <v>1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</row>
    <row r="9" spans="1:45" x14ac:dyDescent="0.25">
      <c r="A9" s="33" t="s">
        <v>68</v>
      </c>
      <c r="B9" s="57">
        <v>70</v>
      </c>
      <c r="C9" s="45" t="s">
        <v>28</v>
      </c>
      <c r="F9" s="33" t="s">
        <v>96</v>
      </c>
      <c r="G9" s="59">
        <v>-20000</v>
      </c>
      <c r="H9" s="45" t="s">
        <v>54</v>
      </c>
      <c r="J9" s="47">
        <v>4</v>
      </c>
      <c r="K9" s="63">
        <v>-11</v>
      </c>
      <c r="L9" s="33" t="s">
        <v>112</v>
      </c>
      <c r="M9" s="49" t="s">
        <v>64</v>
      </c>
      <c r="N9" s="47">
        <v>8.8999999999999986</v>
      </c>
      <c r="O9" s="63">
        <v>0</v>
      </c>
      <c r="P9" s="63">
        <v>0</v>
      </c>
      <c r="Q9" s="47">
        <v>30</v>
      </c>
      <c r="R9" s="47">
        <f t="shared" ref="R9:R12" si="3">Q9-5</f>
        <v>25</v>
      </c>
      <c r="S9" s="47">
        <v>0.6</v>
      </c>
      <c r="T9" s="47">
        <v>0</v>
      </c>
      <c r="U9" s="47">
        <v>0</v>
      </c>
      <c r="V9" s="47">
        <v>0</v>
      </c>
      <c r="W9" s="47">
        <v>0.5</v>
      </c>
      <c r="X9" s="81">
        <v>8000</v>
      </c>
      <c r="Y9" s="81">
        <v>0</v>
      </c>
      <c r="Z9" s="108">
        <f t="shared" si="0"/>
        <v>80.999999999999972</v>
      </c>
      <c r="AA9" s="108">
        <v>1</v>
      </c>
      <c r="AB9" s="108">
        <f t="shared" si="1"/>
        <v>4800</v>
      </c>
      <c r="AC9" s="47">
        <v>10000</v>
      </c>
      <c r="AD9" s="47">
        <v>0</v>
      </c>
      <c r="AE9" s="81">
        <v>0.3</v>
      </c>
      <c r="AF9" s="47">
        <v>0</v>
      </c>
      <c r="AG9" s="47">
        <v>0</v>
      </c>
      <c r="AH9" s="47">
        <v>0</v>
      </c>
      <c r="AI9" s="47">
        <v>0</v>
      </c>
      <c r="AJ9" s="47">
        <f t="shared" si="2"/>
        <v>20.000000000000007</v>
      </c>
      <c r="AK9" s="47">
        <v>1</v>
      </c>
      <c r="AL9" s="47">
        <v>1</v>
      </c>
      <c r="AM9" s="47">
        <v>1</v>
      </c>
      <c r="AN9" s="47">
        <v>1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</row>
    <row r="10" spans="1:45" s="56" customFormat="1" x14ac:dyDescent="0.25">
      <c r="A10" s="56" t="s">
        <v>69</v>
      </c>
      <c r="B10" s="58">
        <v>70</v>
      </c>
      <c r="C10" s="45" t="s">
        <v>28</v>
      </c>
      <c r="F10" s="33" t="s">
        <v>51</v>
      </c>
      <c r="G10" s="59">
        <v>1000</v>
      </c>
      <c r="H10" s="45" t="s">
        <v>53</v>
      </c>
      <c r="I10" s="33"/>
      <c r="J10" s="47">
        <v>5</v>
      </c>
      <c r="K10" s="63">
        <v>-15.7</v>
      </c>
      <c r="L10" s="33" t="s">
        <v>112</v>
      </c>
      <c r="M10" s="49" t="s">
        <v>64</v>
      </c>
      <c r="N10" s="47">
        <v>8.3000000000000007</v>
      </c>
      <c r="O10" s="63">
        <v>0</v>
      </c>
      <c r="P10" s="63">
        <v>0</v>
      </c>
      <c r="Q10" s="47">
        <v>42</v>
      </c>
      <c r="R10" s="47">
        <f t="shared" si="3"/>
        <v>37</v>
      </c>
      <c r="S10" s="47">
        <v>1</v>
      </c>
      <c r="T10" s="47">
        <v>0</v>
      </c>
      <c r="U10" s="47">
        <v>0</v>
      </c>
      <c r="V10" s="47">
        <v>0</v>
      </c>
      <c r="W10" s="47">
        <v>0.5</v>
      </c>
      <c r="X10" s="81">
        <v>75000</v>
      </c>
      <c r="Y10" s="81">
        <v>0</v>
      </c>
      <c r="Z10" s="108">
        <f t="shared" si="0"/>
        <v>114.99999999999996</v>
      </c>
      <c r="AA10" s="108">
        <v>1</v>
      </c>
      <c r="AB10" s="108">
        <f t="shared" si="1"/>
        <v>12000</v>
      </c>
      <c r="AC10" s="47">
        <v>50000</v>
      </c>
      <c r="AD10" s="47">
        <v>0</v>
      </c>
      <c r="AE10" s="81">
        <v>0.3</v>
      </c>
      <c r="AF10" s="47">
        <v>0</v>
      </c>
      <c r="AG10" s="47">
        <v>0</v>
      </c>
      <c r="AH10" s="47">
        <v>0</v>
      </c>
      <c r="AI10" s="47">
        <v>0</v>
      </c>
      <c r="AJ10" s="47">
        <f t="shared" si="2"/>
        <v>50.000000000000007</v>
      </c>
      <c r="AK10" s="47">
        <v>1</v>
      </c>
      <c r="AL10" s="47">
        <v>1</v>
      </c>
      <c r="AM10" s="47">
        <v>1</v>
      </c>
      <c r="AN10" s="47">
        <v>1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</row>
    <row r="11" spans="1:45" x14ac:dyDescent="0.25">
      <c r="A11" s="33" t="s">
        <v>70</v>
      </c>
      <c r="B11" s="57">
        <v>1</v>
      </c>
      <c r="C11" s="45" t="s">
        <v>28</v>
      </c>
      <c r="F11" s="33" t="s">
        <v>52</v>
      </c>
      <c r="G11" s="59">
        <v>0</v>
      </c>
      <c r="H11" s="45" t="s">
        <v>53</v>
      </c>
      <c r="J11" s="47">
        <v>6</v>
      </c>
      <c r="K11" s="63">
        <v>-20.2</v>
      </c>
      <c r="L11" s="33" t="s">
        <v>112</v>
      </c>
      <c r="M11" s="49" t="s">
        <v>64</v>
      </c>
      <c r="N11" s="47">
        <v>9.3000000000000007</v>
      </c>
      <c r="O11" s="63">
        <v>0</v>
      </c>
      <c r="P11" s="63">
        <v>0</v>
      </c>
      <c r="Q11" s="47">
        <v>36</v>
      </c>
      <c r="R11" s="47">
        <f t="shared" si="3"/>
        <v>31</v>
      </c>
      <c r="S11" s="47">
        <v>0.7</v>
      </c>
      <c r="T11" s="47">
        <v>0</v>
      </c>
      <c r="U11" s="47">
        <v>0</v>
      </c>
      <c r="V11" s="47">
        <v>0</v>
      </c>
      <c r="W11" s="47">
        <v>0.5</v>
      </c>
      <c r="X11" s="81">
        <v>50000</v>
      </c>
      <c r="Y11" s="81">
        <v>0</v>
      </c>
      <c r="Z11" s="108">
        <f t="shared" si="0"/>
        <v>99.799999999999969</v>
      </c>
      <c r="AA11" s="108">
        <v>1</v>
      </c>
      <c r="AB11" s="108">
        <f t="shared" si="1"/>
        <v>10080</v>
      </c>
      <c r="AC11" s="47">
        <v>110000</v>
      </c>
      <c r="AD11" s="47">
        <v>0</v>
      </c>
      <c r="AE11" s="81">
        <v>0.3</v>
      </c>
      <c r="AF11" s="47">
        <v>0</v>
      </c>
      <c r="AG11" s="47">
        <v>0</v>
      </c>
      <c r="AH11" s="47">
        <v>0</v>
      </c>
      <c r="AI11" s="47">
        <v>0</v>
      </c>
      <c r="AJ11" s="47">
        <f t="shared" si="2"/>
        <v>42.000000000000007</v>
      </c>
      <c r="AK11" s="47">
        <v>1</v>
      </c>
      <c r="AL11" s="47">
        <v>1</v>
      </c>
      <c r="AM11" s="47">
        <v>1</v>
      </c>
      <c r="AN11" s="47">
        <v>1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</row>
    <row r="12" spans="1:45" x14ac:dyDescent="0.25">
      <c r="A12" s="33" t="s">
        <v>74</v>
      </c>
      <c r="B12" s="57">
        <v>8.4</v>
      </c>
      <c r="C12" s="45" t="s">
        <v>28</v>
      </c>
      <c r="E12" s="59"/>
      <c r="F12" s="56" t="s">
        <v>97</v>
      </c>
      <c r="G12" s="58">
        <v>0</v>
      </c>
      <c r="H12" s="45" t="s">
        <v>53</v>
      </c>
      <c r="I12" s="56"/>
      <c r="J12" s="47">
        <v>7</v>
      </c>
      <c r="K12" s="63">
        <v>-22.8</v>
      </c>
      <c r="L12" s="33" t="s">
        <v>112</v>
      </c>
      <c r="M12" s="49" t="s">
        <v>64</v>
      </c>
      <c r="N12" s="47">
        <v>9.8999999999999986</v>
      </c>
      <c r="O12" s="63">
        <v>0</v>
      </c>
      <c r="P12" s="63">
        <v>0</v>
      </c>
      <c r="Q12" s="47">
        <v>36</v>
      </c>
      <c r="R12" s="47">
        <f t="shared" si="3"/>
        <v>31</v>
      </c>
      <c r="S12" s="47">
        <v>1</v>
      </c>
      <c r="T12" s="47">
        <v>0</v>
      </c>
      <c r="U12" s="47">
        <v>0</v>
      </c>
      <c r="V12" s="47">
        <v>0</v>
      </c>
      <c r="W12" s="47">
        <v>0.5</v>
      </c>
      <c r="X12" s="81">
        <v>100000</v>
      </c>
      <c r="Y12" s="81">
        <v>0</v>
      </c>
      <c r="Z12" s="108">
        <f t="shared" si="0"/>
        <v>99.799999999999969</v>
      </c>
      <c r="AA12" s="108">
        <v>1</v>
      </c>
      <c r="AB12" s="108">
        <f t="shared" si="1"/>
        <v>10080</v>
      </c>
      <c r="AC12" s="47">
        <v>140000</v>
      </c>
      <c r="AD12" s="47">
        <v>0</v>
      </c>
      <c r="AE12" s="81">
        <v>0.3</v>
      </c>
      <c r="AF12" s="47">
        <v>0</v>
      </c>
      <c r="AG12" s="47">
        <v>0</v>
      </c>
      <c r="AH12" s="47">
        <v>0</v>
      </c>
      <c r="AI12" s="47">
        <v>0</v>
      </c>
      <c r="AJ12" s="47">
        <f t="shared" si="2"/>
        <v>42.000000000000007</v>
      </c>
      <c r="AK12" s="47">
        <v>1</v>
      </c>
      <c r="AL12" s="47">
        <v>1</v>
      </c>
      <c r="AM12" s="47">
        <v>1</v>
      </c>
      <c r="AN12" s="47">
        <v>1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63"/>
      <c r="L13" s="49"/>
      <c r="M13" s="49"/>
      <c r="N13" s="47"/>
      <c r="O13" s="63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63"/>
      <c r="L14" s="49"/>
      <c r="M14" s="49"/>
      <c r="N14" s="47"/>
      <c r="O14" s="63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</row>
    <row r="15" spans="1:45" s="56" customFormat="1" x14ac:dyDescent="0.25">
      <c r="A15" s="33" t="s">
        <v>44</v>
      </c>
      <c r="B15" s="61">
        <v>207000000</v>
      </c>
      <c r="C15" s="45" t="s">
        <v>47</v>
      </c>
      <c r="D15" s="33"/>
      <c r="E15" s="33"/>
      <c r="F15" s="33"/>
      <c r="G15" s="33"/>
      <c r="J15" s="47"/>
      <c r="K15" s="63"/>
      <c r="L15" s="49"/>
      <c r="M15" s="49"/>
      <c r="N15" s="47"/>
      <c r="O15" s="63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J16" s="47"/>
      <c r="K16" s="63"/>
      <c r="L16" s="49"/>
      <c r="M16" s="49"/>
      <c r="N16" s="47"/>
      <c r="O16" s="63"/>
      <c r="P16" s="63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</row>
    <row r="17" spans="1:40" x14ac:dyDescent="0.25">
      <c r="A17" s="33" t="s">
        <v>98</v>
      </c>
      <c r="B17" s="57">
        <v>0.53</v>
      </c>
      <c r="C17" s="45"/>
      <c r="D17" s="107"/>
      <c r="E17" s="107"/>
      <c r="F17" s="56"/>
      <c r="G17" s="56"/>
      <c r="J17" s="47"/>
      <c r="K17" s="63"/>
      <c r="L17" s="49"/>
      <c r="M17" s="49"/>
      <c r="N17" s="47"/>
      <c r="O17" s="63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</row>
    <row r="18" spans="1:40" ht="30" x14ac:dyDescent="0.25">
      <c r="A18" s="35" t="s">
        <v>25</v>
      </c>
      <c r="B18" s="65" t="s">
        <v>26</v>
      </c>
      <c r="C18" s="65" t="s">
        <v>27</v>
      </c>
      <c r="D18" s="66"/>
      <c r="E18" s="66"/>
      <c r="I18" s="56"/>
      <c r="J18" s="47"/>
      <c r="K18" s="63"/>
      <c r="L18" s="49"/>
      <c r="M18" s="49"/>
      <c r="N18" s="47"/>
      <c r="O18" s="63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0" s="56" customFormat="1" x14ac:dyDescent="0.25">
      <c r="A19" s="107" t="s">
        <v>38</v>
      </c>
      <c r="B19" s="107" t="s">
        <v>30</v>
      </c>
      <c r="C19" s="107" t="s">
        <v>59</v>
      </c>
      <c r="D19" s="43"/>
      <c r="E19" s="35"/>
      <c r="F19" s="33"/>
      <c r="G19" s="33"/>
      <c r="J19" s="47"/>
      <c r="K19" s="63"/>
      <c r="L19" s="49"/>
      <c r="M19" s="49" t="s">
        <v>94</v>
      </c>
      <c r="N19" s="47"/>
      <c r="O19" s="63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</row>
    <row r="20" spans="1:40" x14ac:dyDescent="0.25">
      <c r="A20" s="66">
        <v>1</v>
      </c>
      <c r="B20" s="66">
        <v>0</v>
      </c>
      <c r="C20" s="66">
        <v>9.0999999999999998E-2</v>
      </c>
      <c r="D20" s="43"/>
      <c r="J20" s="47"/>
      <c r="K20" s="63"/>
      <c r="L20" s="49"/>
      <c r="M20" s="49" t="s">
        <v>94</v>
      </c>
      <c r="N20" s="47"/>
      <c r="O20" s="63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</row>
    <row r="21" spans="1:40" x14ac:dyDescent="0.25">
      <c r="A21" s="66"/>
      <c r="B21" s="66"/>
      <c r="C21" s="66"/>
      <c r="D21" s="43"/>
      <c r="K21" s="79"/>
      <c r="L21" s="49"/>
      <c r="M21" s="49" t="s">
        <v>94</v>
      </c>
      <c r="N21" s="47"/>
      <c r="O21" s="63"/>
      <c r="P21" s="47"/>
      <c r="Q21" s="47"/>
      <c r="R21" s="64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</row>
    <row r="22" spans="1:40" x14ac:dyDescent="0.25">
      <c r="A22" s="47"/>
      <c r="B22" s="47"/>
      <c r="C22" s="47"/>
      <c r="D22" s="35"/>
      <c r="K22" s="79"/>
      <c r="L22" s="49"/>
      <c r="M22" s="49" t="s">
        <v>94</v>
      </c>
      <c r="N22" s="47"/>
      <c r="O22" s="47"/>
      <c r="P22" s="47"/>
      <c r="Q22" s="47"/>
      <c r="R22" s="64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</row>
    <row r="23" spans="1:40" x14ac:dyDescent="0.25">
      <c r="A23" s="47"/>
      <c r="B23" s="47"/>
      <c r="C23" s="47"/>
      <c r="D23" s="35"/>
      <c r="K23" s="79"/>
      <c r="L23" s="49"/>
      <c r="M23" s="49" t="s">
        <v>94</v>
      </c>
      <c r="N23" s="47"/>
      <c r="O23" s="47"/>
      <c r="P23" s="47"/>
      <c r="Q23" s="47"/>
      <c r="R23" s="64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I23" s="47"/>
      <c r="AJ23" s="47"/>
      <c r="AK23" s="47"/>
      <c r="AL23" s="47"/>
      <c r="AM23" s="47"/>
      <c r="AN23" s="47"/>
    </row>
    <row r="24" spans="1:40" x14ac:dyDescent="0.25">
      <c r="A24" s="43"/>
      <c r="B24" s="43"/>
      <c r="C24" s="43"/>
      <c r="D24" s="43"/>
      <c r="K24" s="79"/>
      <c r="L24" s="49"/>
      <c r="M24" s="49" t="s">
        <v>94</v>
      </c>
      <c r="N24" s="47"/>
      <c r="O24" s="47"/>
      <c r="P24" s="47"/>
      <c r="Q24" s="47"/>
      <c r="R24" s="64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I24" s="47"/>
      <c r="AJ24" s="47"/>
      <c r="AK24" s="47"/>
      <c r="AL24" s="47"/>
      <c r="AM24" s="47"/>
      <c r="AN24" s="47"/>
    </row>
    <row r="25" spans="1:40" x14ac:dyDescent="0.25">
      <c r="A25" s="47"/>
      <c r="B25" s="47"/>
      <c r="C25" s="47"/>
      <c r="D25" s="35"/>
      <c r="K25" s="79"/>
      <c r="L25" s="49"/>
      <c r="M25" s="49" t="s">
        <v>94</v>
      </c>
      <c r="N25" s="47"/>
      <c r="O25" s="47"/>
      <c r="P25" s="47"/>
      <c r="Q25" s="47"/>
      <c r="R25" s="64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I25" s="47"/>
      <c r="AJ25" s="47"/>
      <c r="AK25" s="47"/>
      <c r="AL25" s="47"/>
      <c r="AM25" s="47"/>
      <c r="AN25" s="47"/>
    </row>
    <row r="26" spans="1:40" x14ac:dyDescent="0.25">
      <c r="A26" s="43"/>
      <c r="B26" s="43"/>
      <c r="C26" s="43"/>
      <c r="D26" s="43"/>
      <c r="K26" s="79"/>
      <c r="L26" s="49"/>
      <c r="M26" s="49" t="s">
        <v>94</v>
      </c>
      <c r="N26" s="47"/>
      <c r="O26" s="47"/>
      <c r="P26" s="47"/>
      <c r="Q26" s="47"/>
      <c r="R26" s="64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I26" s="47"/>
      <c r="AJ26" s="47"/>
      <c r="AK26" s="47"/>
      <c r="AL26" s="47"/>
      <c r="AM26" s="47"/>
      <c r="AN26" s="47"/>
    </row>
    <row r="27" spans="1:40" x14ac:dyDescent="0.25">
      <c r="A27" s="43"/>
      <c r="B27" s="43"/>
      <c r="C27" s="43"/>
      <c r="D27" s="43"/>
      <c r="L27" s="49"/>
      <c r="M27" s="49" t="s">
        <v>94</v>
      </c>
      <c r="N27" s="47"/>
      <c r="O27" s="47"/>
      <c r="P27" s="47"/>
      <c r="Q27" s="47"/>
      <c r="R27" s="64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I27" s="47"/>
      <c r="AJ27" s="47"/>
      <c r="AK27" s="47"/>
      <c r="AL27" s="47"/>
      <c r="AM27" s="47"/>
      <c r="AN27" s="47"/>
    </row>
    <row r="28" spans="1:40" x14ac:dyDescent="0.25">
      <c r="A28" s="43"/>
      <c r="B28" s="43"/>
      <c r="C28" s="43"/>
      <c r="D28" s="43"/>
      <c r="L28" s="49"/>
      <c r="M28" s="49" t="s">
        <v>94</v>
      </c>
      <c r="N28" s="47"/>
      <c r="O28" s="47"/>
      <c r="P28" s="47"/>
      <c r="Q28" s="47"/>
      <c r="R28" s="64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I28" s="47"/>
      <c r="AJ28" s="47"/>
      <c r="AK28" s="47"/>
      <c r="AL28" s="47"/>
      <c r="AM28" s="47"/>
      <c r="AN28" s="47"/>
    </row>
    <row r="29" spans="1:40" x14ac:dyDescent="0.25">
      <c r="A29" s="43"/>
      <c r="B29" s="43"/>
      <c r="C29" s="43"/>
      <c r="D29" s="43"/>
      <c r="L29" s="49"/>
      <c r="M29" s="49" t="s">
        <v>94</v>
      </c>
      <c r="N29" s="47"/>
      <c r="O29" s="47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0" x14ac:dyDescent="0.25">
      <c r="A30" s="43"/>
      <c r="B30" s="43"/>
      <c r="C30" s="43"/>
      <c r="D30" s="43"/>
      <c r="L30" s="49"/>
      <c r="M30" s="49" t="s">
        <v>94</v>
      </c>
      <c r="N30" s="47"/>
      <c r="O30" s="47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33" t="s">
        <v>99</v>
      </c>
      <c r="AF30" s="33" t="s">
        <v>100</v>
      </c>
      <c r="AG30" s="33" t="s">
        <v>101</v>
      </c>
      <c r="AI30" s="47"/>
      <c r="AJ30" s="47"/>
      <c r="AK30" s="47"/>
      <c r="AL30" s="47"/>
      <c r="AM30" s="47"/>
      <c r="AN30" s="47"/>
    </row>
    <row r="31" spans="1:40" x14ac:dyDescent="0.25">
      <c r="A31" s="43"/>
      <c r="B31" s="43"/>
      <c r="C31" s="43"/>
      <c r="D31" s="43"/>
      <c r="L31" s="49"/>
      <c r="M31" s="49" t="s">
        <v>94</v>
      </c>
      <c r="N31" s="47"/>
      <c r="O31" s="47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33">
        <v>15</v>
      </c>
      <c r="AF31" s="33">
        <v>48</v>
      </c>
      <c r="AG31" s="33">
        <v>1900</v>
      </c>
      <c r="AH31" s="33">
        <v>8</v>
      </c>
      <c r="AI31" s="47"/>
      <c r="AJ31" s="47"/>
      <c r="AK31" s="47"/>
      <c r="AL31" s="47"/>
      <c r="AM31" s="47"/>
      <c r="AN31" s="47"/>
    </row>
    <row r="32" spans="1:40" x14ac:dyDescent="0.25">
      <c r="A32" s="43"/>
      <c r="B32" s="43"/>
      <c r="C32" s="43"/>
      <c r="D32" s="43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33">
        <v>16</v>
      </c>
      <c r="AF32" s="33">
        <v>51.8</v>
      </c>
      <c r="AG32" s="33">
        <v>2100</v>
      </c>
      <c r="AH32" s="33">
        <v>8.8000000000000007</v>
      </c>
      <c r="AI32" s="47"/>
      <c r="AJ32" s="47"/>
      <c r="AK32" s="47"/>
      <c r="AL32" s="47"/>
      <c r="AM32" s="47"/>
      <c r="AN32" s="47"/>
    </row>
    <row r="33" spans="1:40" x14ac:dyDescent="0.25">
      <c r="A33" s="43"/>
      <c r="B33" s="43"/>
      <c r="C33" s="43"/>
      <c r="D33" s="43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33">
        <v>17</v>
      </c>
      <c r="AF33" s="33">
        <v>55.599999999999994</v>
      </c>
      <c r="AG33" s="33">
        <v>2300</v>
      </c>
      <c r="AH33" s="33">
        <v>9.6000000000000014</v>
      </c>
      <c r="AI33" s="47"/>
      <c r="AJ33" s="47"/>
      <c r="AK33" s="47"/>
      <c r="AL33" s="47"/>
      <c r="AM33" s="47"/>
      <c r="AN33" s="47"/>
    </row>
    <row r="34" spans="1:40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33">
        <v>18</v>
      </c>
      <c r="AF34" s="33">
        <v>59.399999999999991</v>
      </c>
      <c r="AG34" s="33">
        <v>2500</v>
      </c>
      <c r="AH34" s="33">
        <v>10.400000000000002</v>
      </c>
      <c r="AI34" s="47"/>
      <c r="AJ34" s="47"/>
      <c r="AK34" s="47"/>
      <c r="AL34" s="47"/>
      <c r="AM34" s="47"/>
      <c r="AN34" s="47"/>
    </row>
    <row r="35" spans="1:40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33">
        <v>19</v>
      </c>
      <c r="AF35" s="33">
        <v>63.199999999999989</v>
      </c>
      <c r="AG35" s="33">
        <v>2700</v>
      </c>
      <c r="AH35" s="33">
        <v>11.200000000000003</v>
      </c>
      <c r="AI35" s="47"/>
      <c r="AJ35" s="47"/>
      <c r="AK35" s="47"/>
      <c r="AL35" s="47"/>
      <c r="AM35" s="47"/>
      <c r="AN35" s="47"/>
    </row>
    <row r="36" spans="1:40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33">
        <v>20</v>
      </c>
      <c r="AF36" s="33">
        <v>66.999999999999986</v>
      </c>
      <c r="AG36" s="33">
        <v>2900</v>
      </c>
      <c r="AH36" s="33">
        <v>12.000000000000004</v>
      </c>
      <c r="AI36" s="47"/>
      <c r="AJ36" s="47"/>
      <c r="AK36" s="47"/>
      <c r="AL36" s="47"/>
      <c r="AM36" s="47"/>
      <c r="AN36" s="47"/>
    </row>
    <row r="37" spans="1:40" x14ac:dyDescent="0.25">
      <c r="L37" s="49"/>
      <c r="M37" s="49" t="s">
        <v>94</v>
      </c>
      <c r="N37" s="47"/>
      <c r="O37" s="63"/>
      <c r="P37" s="47"/>
      <c r="Q37" s="47"/>
      <c r="R37" s="64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33">
        <v>21</v>
      </c>
      <c r="AF37" s="33">
        <v>69.799999999999983</v>
      </c>
      <c r="AG37" s="33">
        <v>3280</v>
      </c>
      <c r="AH37" s="33">
        <v>13.600000000000003</v>
      </c>
      <c r="AI37" s="47"/>
      <c r="AJ37" s="47"/>
      <c r="AK37" s="47"/>
      <c r="AL37" s="47"/>
      <c r="AM37" s="47"/>
      <c r="AN37" s="47"/>
    </row>
    <row r="38" spans="1:40" x14ac:dyDescent="0.25">
      <c r="L38" s="49"/>
      <c r="M38" s="49" t="s">
        <v>94</v>
      </c>
      <c r="N38" s="47"/>
      <c r="O38" s="63"/>
      <c r="P38" s="47"/>
      <c r="Q38" s="47"/>
      <c r="R38" s="64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33">
        <v>22</v>
      </c>
      <c r="AF38" s="33">
        <v>72.59999999999998</v>
      </c>
      <c r="AG38" s="33">
        <v>3660</v>
      </c>
      <c r="AH38" s="33">
        <v>15.200000000000003</v>
      </c>
      <c r="AI38" s="47"/>
      <c r="AJ38" s="47"/>
      <c r="AK38" s="47"/>
      <c r="AL38" s="47"/>
      <c r="AM38" s="47"/>
      <c r="AN38" s="47"/>
    </row>
    <row r="39" spans="1:40" x14ac:dyDescent="0.25">
      <c r="L39" s="49"/>
      <c r="M39" s="49" t="s">
        <v>94</v>
      </c>
      <c r="N39" s="47"/>
      <c r="O39" s="63"/>
      <c r="P39" s="47"/>
      <c r="Q39" s="47"/>
      <c r="R39" s="64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33">
        <v>23</v>
      </c>
      <c r="AF39" s="33">
        <v>75.399999999999977</v>
      </c>
      <c r="AG39" s="33">
        <v>4040</v>
      </c>
      <c r="AH39" s="33">
        <v>16.800000000000004</v>
      </c>
      <c r="AI39" s="47"/>
      <c r="AJ39" s="47"/>
      <c r="AK39" s="47"/>
      <c r="AL39" s="47"/>
      <c r="AM39" s="47"/>
      <c r="AN39" s="47"/>
    </row>
    <row r="40" spans="1:40" x14ac:dyDescent="0.25">
      <c r="L40" s="49"/>
      <c r="AE40" s="33">
        <v>24</v>
      </c>
      <c r="AF40" s="33">
        <v>78.199999999999974</v>
      </c>
      <c r="AG40" s="33">
        <v>4420</v>
      </c>
      <c r="AH40" s="33">
        <v>18.400000000000006</v>
      </c>
    </row>
    <row r="41" spans="1:40" x14ac:dyDescent="0.25">
      <c r="L41" s="49"/>
      <c r="AE41" s="33">
        <v>25</v>
      </c>
      <c r="AF41" s="33">
        <v>80.999999999999972</v>
      </c>
      <c r="AG41" s="33">
        <v>4800</v>
      </c>
      <c r="AH41" s="33">
        <v>20.000000000000007</v>
      </c>
    </row>
    <row r="42" spans="1:40" x14ac:dyDescent="0.25">
      <c r="L42" s="49"/>
      <c r="AE42" s="33">
        <v>26</v>
      </c>
      <c r="AF42" s="33">
        <v>83.999999999999972</v>
      </c>
      <c r="AG42" s="33">
        <v>5760</v>
      </c>
      <c r="AH42" s="33">
        <v>24.000000000000007</v>
      </c>
    </row>
    <row r="43" spans="1:40" x14ac:dyDescent="0.25">
      <c r="L43" s="49"/>
      <c r="AE43" s="33">
        <v>27</v>
      </c>
      <c r="AF43" s="33">
        <v>86.999999999999972</v>
      </c>
      <c r="AG43" s="33">
        <v>6720</v>
      </c>
      <c r="AH43" s="33">
        <v>28.000000000000007</v>
      </c>
    </row>
    <row r="44" spans="1:40" x14ac:dyDescent="0.25">
      <c r="L44" s="49"/>
      <c r="AE44" s="33">
        <v>28</v>
      </c>
      <c r="AF44" s="33">
        <v>89.999999999999972</v>
      </c>
      <c r="AG44" s="33">
        <v>7680</v>
      </c>
      <c r="AH44" s="33">
        <v>32.000000000000007</v>
      </c>
    </row>
    <row r="45" spans="1:40" x14ac:dyDescent="0.25">
      <c r="L45" s="49"/>
      <c r="AE45" s="33">
        <v>29</v>
      </c>
      <c r="AF45" s="33">
        <v>92.999999999999972</v>
      </c>
      <c r="AG45" s="33">
        <v>8640</v>
      </c>
      <c r="AH45" s="33">
        <v>36.000000000000007</v>
      </c>
    </row>
    <row r="46" spans="1:40" x14ac:dyDescent="0.25">
      <c r="L46" s="49"/>
      <c r="AE46" s="33">
        <v>30</v>
      </c>
      <c r="AF46" s="33">
        <v>95.999999999999972</v>
      </c>
      <c r="AG46" s="33">
        <v>9600</v>
      </c>
      <c r="AH46" s="33">
        <v>40.000000000000007</v>
      </c>
    </row>
    <row r="47" spans="1:40" x14ac:dyDescent="0.25">
      <c r="L47" s="49"/>
      <c r="AE47" s="33">
        <v>31</v>
      </c>
      <c r="AF47" s="33">
        <v>99.799999999999969</v>
      </c>
      <c r="AG47" s="33">
        <v>10080</v>
      </c>
      <c r="AH47" s="33">
        <v>42.000000000000007</v>
      </c>
    </row>
    <row r="48" spans="1:40" x14ac:dyDescent="0.25">
      <c r="L48" s="49"/>
      <c r="AE48" s="33">
        <v>32</v>
      </c>
      <c r="AF48" s="33">
        <v>103.59999999999997</v>
      </c>
      <c r="AG48" s="33">
        <v>10560</v>
      </c>
      <c r="AH48" s="33">
        <v>44.000000000000007</v>
      </c>
    </row>
    <row r="49" spans="12:34" x14ac:dyDescent="0.25">
      <c r="L49" s="49"/>
      <c r="AE49" s="33">
        <v>33</v>
      </c>
      <c r="AF49" s="33">
        <v>107.39999999999996</v>
      </c>
      <c r="AG49" s="33">
        <v>11040</v>
      </c>
      <c r="AH49" s="33">
        <v>46.000000000000007</v>
      </c>
    </row>
    <row r="50" spans="12:34" x14ac:dyDescent="0.25">
      <c r="L50" s="49"/>
      <c r="AE50" s="33">
        <v>34</v>
      </c>
      <c r="AF50" s="33">
        <v>111.19999999999996</v>
      </c>
      <c r="AG50" s="33">
        <v>11520</v>
      </c>
      <c r="AH50" s="33">
        <v>48.000000000000007</v>
      </c>
    </row>
    <row r="51" spans="12:34" x14ac:dyDescent="0.25">
      <c r="L51" s="49"/>
      <c r="AE51" s="33">
        <v>35</v>
      </c>
      <c r="AF51" s="33">
        <v>114.99999999999996</v>
      </c>
      <c r="AG51" s="33">
        <v>12000</v>
      </c>
      <c r="AH51" s="33">
        <v>50.000000000000007</v>
      </c>
    </row>
    <row r="52" spans="12:34" x14ac:dyDescent="0.25">
      <c r="L52" s="49"/>
    </row>
    <row r="53" spans="12:34" x14ac:dyDescent="0.25">
      <c r="L53" s="49"/>
    </row>
    <row r="54" spans="12:34" x14ac:dyDescent="0.25">
      <c r="L54" s="49"/>
    </row>
    <row r="55" spans="12:34" x14ac:dyDescent="0.25">
      <c r="L55" s="49"/>
    </row>
    <row r="56" spans="12:34" x14ac:dyDescent="0.25">
      <c r="L56" s="49"/>
    </row>
    <row r="57" spans="12:34" x14ac:dyDescent="0.25">
      <c r="L57" s="49"/>
    </row>
    <row r="58" spans="12:34" x14ac:dyDescent="0.25">
      <c r="L58" s="49"/>
    </row>
    <row r="59" spans="12:34" x14ac:dyDescent="0.25">
      <c r="L59" s="49"/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  <row r="256" spans="12:12" x14ac:dyDescent="0.25">
      <c r="L256" s="49"/>
    </row>
    <row r="257" spans="12:12" x14ac:dyDescent="0.25">
      <c r="L257" s="49"/>
    </row>
    <row r="258" spans="12:12" x14ac:dyDescent="0.25">
      <c r="L258" s="49"/>
    </row>
  </sheetData>
  <mergeCells count="3">
    <mergeCell ref="R3:S3"/>
    <mergeCell ref="U3:V3"/>
    <mergeCell ref="AC3:AI3"/>
  </mergeCells>
  <conditionalFormatting sqref="N6 Q6 R13:AA16 AM8:AN18 Q8:Q18 N8:N18 AE8:AI16 AE6:AI6 AO8:AS12 AM6:AS6 R8:Y12">
    <cfRule type="expression" dxfId="1589" priority="62">
      <formula>$L6="API sand"</formula>
    </cfRule>
  </conditionalFormatting>
  <conditionalFormatting sqref="AJ13:AJ16 N6 AB13:AB16 AK6:AL6 AK8:AL18 N8:N18">
    <cfRule type="expression" dxfId="1588" priority="61">
      <formula>$M6="API sand"</formula>
    </cfRule>
  </conditionalFormatting>
  <conditionalFormatting sqref="AJ13:AJ16 N6 AK6:AL6 AB13:AB16 AK8:AL18 N8:N18">
    <cfRule type="expression" dxfId="1587" priority="60">
      <formula>$M6="API clay"</formula>
    </cfRule>
  </conditionalFormatting>
  <conditionalFormatting sqref="AM6:AN6 N6:P6 AM8:AN18 N8:P15">
    <cfRule type="expression" dxfId="1586" priority="57">
      <formula>$L6="Stiff clay w/o free water"</formula>
    </cfRule>
    <cfRule type="expression" dxfId="1585" priority="59">
      <formula>$L6="API clay"</formula>
    </cfRule>
  </conditionalFormatting>
  <conditionalFormatting sqref="AM6:AN6 N6:P6 AM8:AN18 N8:P15">
    <cfRule type="expression" dxfId="1584" priority="58">
      <formula>$L6="Kirsch soft clay"</formula>
    </cfRule>
  </conditionalFormatting>
  <conditionalFormatting sqref="AM6:AN6 N6:P6 AM8:AN18 N8:P15">
    <cfRule type="expression" dxfId="1583" priority="56">
      <formula>$L6="Kirsch stiff clay"</formula>
    </cfRule>
  </conditionalFormatting>
  <conditionalFormatting sqref="N6 Q6 R13:AA16 AM8:AN18 Q8:Q18 N8:N18 AE8:AI16 AE6:AI6 AO8:AS12 AM6:AS6 R8:Y12">
    <cfRule type="expression" dxfId="1582" priority="55">
      <formula>$L6="Kirsch sand"</formula>
    </cfRule>
  </conditionalFormatting>
  <conditionalFormatting sqref="N6 AC6:AD6 AM6:AN6 AC8:AD18 AM8:AN18 N8:N18">
    <cfRule type="expression" dxfId="1581" priority="54">
      <formula>$L6="Modified Weak rock"</formula>
    </cfRule>
  </conditionalFormatting>
  <conditionalFormatting sqref="AM6:AN6 N6:P6 AM8:AN18 N8:P15">
    <cfRule type="expression" dxfId="1580" priority="53">
      <formula>$L6="Reese stiff clay"</formula>
    </cfRule>
  </conditionalFormatting>
  <conditionalFormatting sqref="N19:N39 Q19:Q39 AM19:AN39">
    <cfRule type="expression" dxfId="1579" priority="52">
      <formula>$L19="API sand"</formula>
    </cfRule>
  </conditionalFormatting>
  <conditionalFormatting sqref="N19:N39 Z19:Z39 AB19:AB39 R19:S39 AJ19:AL39">
    <cfRule type="expression" dxfId="1578" priority="51">
      <formula>$M19="API sand"</formula>
    </cfRule>
  </conditionalFormatting>
  <conditionalFormatting sqref="Z19:AB39 AK19:AL39 R19:T39 N19:N39">
    <cfRule type="expression" dxfId="1577" priority="50">
      <formula>$M19="API clay"</formula>
    </cfRule>
  </conditionalFormatting>
  <conditionalFormatting sqref="U19:W39 AM19:AN39 N32:P39 N19:N31 P19:P31">
    <cfRule type="expression" dxfId="1576" priority="47">
      <formula>$L19="Stiff clay w/o free water"</formula>
    </cfRule>
    <cfRule type="expression" dxfId="1575" priority="49">
      <formula>$L19="API clay"</formula>
    </cfRule>
  </conditionalFormatting>
  <conditionalFormatting sqref="U19:Y39 AM19:AN39 N32:P39 N19:N31 P19:P31">
    <cfRule type="expression" dxfId="1574" priority="48">
      <formula>$L19="Kirsch soft clay"</formula>
    </cfRule>
  </conditionalFormatting>
  <conditionalFormatting sqref="AM19:AN39 U19:Y39 N32:P39 N19:N31 P19:P31">
    <cfRule type="expression" dxfId="1573" priority="46">
      <formula>$L19="Kirsch stiff clay"</formula>
    </cfRule>
  </conditionalFormatting>
  <conditionalFormatting sqref="N19:N39 Q19:Q39 X19:Y39 AM19:AN39">
    <cfRule type="expression" dxfId="1572" priority="45">
      <formula>$L19="Kirsch sand"</formula>
    </cfRule>
  </conditionalFormatting>
  <conditionalFormatting sqref="N19:N39 AC19:AI22 AM19:AN39 AC23:AD39 AI23:AI39">
    <cfRule type="expression" dxfId="1571" priority="44">
      <formula>$L19="Modified Weak rock"</formula>
    </cfRule>
  </conditionalFormatting>
  <conditionalFormatting sqref="U19:V39 AM19:AN39 N32:P39 N19:N31 P19:P31">
    <cfRule type="expression" dxfId="1570" priority="43">
      <formula>$L19="Reese stiff clay"</formula>
    </cfRule>
  </conditionalFormatting>
  <conditionalFormatting sqref="AC6:AD6 AM6:AN6 N6:P6 AC8:AD18 AM8:AN18 N8:P15">
    <cfRule type="expression" dxfId="1569" priority="42">
      <formula>$L6="PISA clay"</formula>
    </cfRule>
  </conditionalFormatting>
  <conditionalFormatting sqref="N6 AC6:AD6 AM6:AN6 AC8:AD18 AM8:AN18 N8:N18">
    <cfRule type="expression" dxfId="1568" priority="41">
      <formula>$L6="PISA sand"</formula>
    </cfRule>
  </conditionalFormatting>
  <conditionalFormatting sqref="R6:Y6">
    <cfRule type="expression" dxfId="1567" priority="40">
      <formula>$L6="API sand"</formula>
    </cfRule>
  </conditionalFormatting>
  <conditionalFormatting sqref="R6:Y6">
    <cfRule type="expression" dxfId="1566" priority="39">
      <formula>$L6="Kirsch sand"</formula>
    </cfRule>
  </conditionalFormatting>
  <conditionalFormatting sqref="N17:N18 N16:O16 P17:P18 O17:O21">
    <cfRule type="expression" dxfId="1565" priority="36">
      <formula>$L16="Stiff clay w/o free water"</formula>
    </cfRule>
    <cfRule type="expression" dxfId="1564" priority="38">
      <formula>$L16="API clay"</formula>
    </cfRule>
  </conditionalFormatting>
  <conditionalFormatting sqref="N17:N18 N16:O16 P17:P18 O17:O21">
    <cfRule type="expression" dxfId="1563" priority="37">
      <formula>$L16="Kirsch soft clay"</formula>
    </cfRule>
  </conditionalFormatting>
  <conditionalFormatting sqref="N17:N18 N16:O16 P17:P18 O17:O21">
    <cfRule type="expression" dxfId="1562" priority="35">
      <formula>$L16="Kirsch stiff clay"</formula>
    </cfRule>
  </conditionalFormatting>
  <conditionalFormatting sqref="N17:N18 N16:O16 P17:P18 O17:O21">
    <cfRule type="expression" dxfId="1561" priority="34">
      <formula>$L16="Reese stiff clay"</formula>
    </cfRule>
  </conditionalFormatting>
  <conditionalFormatting sqref="N17:N18 N16:O16 P17:P18 O17:O21">
    <cfRule type="expression" dxfId="1560" priority="33">
      <formula>$L16="PISA clay"</formula>
    </cfRule>
  </conditionalFormatting>
  <conditionalFormatting sqref="R17:AB18">
    <cfRule type="expression" dxfId="1559" priority="32">
      <formula>$L17="API sand"</formula>
    </cfRule>
  </conditionalFormatting>
  <conditionalFormatting sqref="R17:AB18">
    <cfRule type="expression" dxfId="1558" priority="31">
      <formula>$L17="Kirsch sand"</formula>
    </cfRule>
  </conditionalFormatting>
  <conditionalFormatting sqref="AE17:AJ18">
    <cfRule type="expression" dxfId="1557" priority="30">
      <formula>$L17="API sand"</formula>
    </cfRule>
  </conditionalFormatting>
  <conditionalFormatting sqref="AE17:AJ18">
    <cfRule type="expression" dxfId="1556" priority="29">
      <formula>$L17="Kirsch sand"</formula>
    </cfRule>
  </conditionalFormatting>
  <conditionalFormatting sqref="O22:O24">
    <cfRule type="expression" dxfId="1555" priority="28">
      <formula>$L22="API sand"</formula>
    </cfRule>
  </conditionalFormatting>
  <conditionalFormatting sqref="O22:O24">
    <cfRule type="expression" dxfId="1554" priority="27">
      <formula>$L22="Kirsch sand"</formula>
    </cfRule>
  </conditionalFormatting>
  <conditionalFormatting sqref="O25:O31">
    <cfRule type="expression" dxfId="1553" priority="26">
      <formula>$L25="API sand"</formula>
    </cfRule>
  </conditionalFormatting>
  <conditionalFormatting sqref="O25:O31">
    <cfRule type="expression" dxfId="1552" priority="25">
      <formula>$L25="Kirsch sand"</formula>
    </cfRule>
  </conditionalFormatting>
  <conditionalFormatting sqref="P16">
    <cfRule type="expression" dxfId="1551" priority="22">
      <formula>$L16="Stiff clay w/o free water"</formula>
    </cfRule>
    <cfRule type="expression" dxfId="1550" priority="24">
      <formula>$L16="API clay"</formula>
    </cfRule>
  </conditionalFormatting>
  <conditionalFormatting sqref="P16">
    <cfRule type="expression" dxfId="1549" priority="23">
      <formula>$L16="Kirsch soft clay"</formula>
    </cfRule>
  </conditionalFormatting>
  <conditionalFormatting sqref="P16">
    <cfRule type="expression" dxfId="1548" priority="21">
      <formula>$L16="Kirsch stiff clay"</formula>
    </cfRule>
  </conditionalFormatting>
  <conditionalFormatting sqref="P16">
    <cfRule type="expression" dxfId="1547" priority="20">
      <formula>$L16="Reese stiff clay"</formula>
    </cfRule>
  </conditionalFormatting>
  <conditionalFormatting sqref="P16">
    <cfRule type="expression" dxfId="1546" priority="19">
      <formula>$L16="PISA clay"</formula>
    </cfRule>
  </conditionalFormatting>
  <conditionalFormatting sqref="N7 Q7 AE7:AI7 AM7:AS7">
    <cfRule type="expression" dxfId="1545" priority="18">
      <formula>$L7="API sand"</formula>
    </cfRule>
  </conditionalFormatting>
  <conditionalFormatting sqref="N7 AK7:AL7">
    <cfRule type="expression" dxfId="1544" priority="17">
      <formula>$M7="API sand"</formula>
    </cfRule>
  </conditionalFormatting>
  <conditionalFormatting sqref="N7 AK7:AL7">
    <cfRule type="expression" dxfId="1543" priority="16">
      <formula>$M7="API clay"</formula>
    </cfRule>
  </conditionalFormatting>
  <conditionalFormatting sqref="AM7:AN7 N7:P7">
    <cfRule type="expression" dxfId="1542" priority="13">
      <formula>$L7="Stiff clay w/o free water"</formula>
    </cfRule>
    <cfRule type="expression" dxfId="1541" priority="15">
      <formula>$L7="API clay"</formula>
    </cfRule>
  </conditionalFormatting>
  <conditionalFormatting sqref="AM7:AN7 N7:P7">
    <cfRule type="expression" dxfId="1540" priority="14">
      <formula>$L7="Kirsch soft clay"</formula>
    </cfRule>
  </conditionalFormatting>
  <conditionalFormatting sqref="AM7:AN7 N7:P7">
    <cfRule type="expression" dxfId="1539" priority="12">
      <formula>$L7="Kirsch stiff clay"</formula>
    </cfRule>
  </conditionalFormatting>
  <conditionalFormatting sqref="N7 Q7 AE7:AI7 AM7:AS7">
    <cfRule type="expression" dxfId="1538" priority="11">
      <formula>$L7="Kirsch sand"</formula>
    </cfRule>
  </conditionalFormatting>
  <conditionalFormatting sqref="N7 AC7:AD7 AM7:AN7">
    <cfRule type="expression" dxfId="1537" priority="10">
      <formula>$L7="Modified Weak rock"</formula>
    </cfRule>
  </conditionalFormatting>
  <conditionalFormatting sqref="AM7:AN7 N7:P7">
    <cfRule type="expression" dxfId="1536" priority="9">
      <formula>$L7="Reese stiff clay"</formula>
    </cfRule>
  </conditionalFormatting>
  <conditionalFormatting sqref="AC7:AD7 AM7:AN7 N7:P7">
    <cfRule type="expression" dxfId="1535" priority="8">
      <formula>$L7="PISA clay"</formula>
    </cfRule>
  </conditionalFormatting>
  <conditionalFormatting sqref="N7 AC7:AD7 AM7:AN7">
    <cfRule type="expression" dxfId="1534" priority="7">
      <formula>$L7="PISA sand"</formula>
    </cfRule>
  </conditionalFormatting>
  <conditionalFormatting sqref="R7:Y7">
    <cfRule type="expression" dxfId="1533" priority="6">
      <formula>$L7="API sand"</formula>
    </cfRule>
  </conditionalFormatting>
  <conditionalFormatting sqref="R7:Y7">
    <cfRule type="expression" dxfId="1532" priority="5">
      <formula>$L7="Kirsch sand"</formula>
    </cfRule>
  </conditionalFormatting>
  <conditionalFormatting sqref="Z6:Z12 AB6:AB12">
    <cfRule type="expression" dxfId="1531" priority="4">
      <formula>$M6="API sand"</formula>
    </cfRule>
  </conditionalFormatting>
  <conditionalFormatting sqref="Z6:AB12">
    <cfRule type="expression" dxfId="1530" priority="3">
      <formula>$M6="API clay"</formula>
    </cfRule>
  </conditionalFormatting>
  <conditionalFormatting sqref="AJ6:AJ12">
    <cfRule type="expression" dxfId="1529" priority="2">
      <formula>$L6="API sand"</formula>
    </cfRule>
  </conditionalFormatting>
  <conditionalFormatting sqref="AJ6:AJ12">
    <cfRule type="expression" dxfId="1528" priority="1">
      <formula>$L6="Kirsch sand"</formula>
    </cfRule>
  </conditionalFormatting>
  <dataValidations count="3">
    <dataValidation type="list" showInputMessage="1" showErrorMessage="1" sqref="M6:M18" xr:uid="{7B251A9B-AF65-42B4-8EDD-06AB5C1EDF37}">
      <formula1>"Zero soil,API sand,API clay"</formula1>
    </dataValidation>
    <dataValidation type="list" showInputMessage="1" showErrorMessage="1" sqref="L13:L258" xr:uid="{2DAA4A62-356D-4480-812D-1F074D6FCA95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9:M39" xr:uid="{5043FFC0-A8BF-480F-BA2F-5DA87284E002}">
      <formula1>"',API sand,API clay"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5420-FD4A-4250-A22B-AA86134160D2}">
  <sheetPr>
    <tabColor rgb="FFFFC000"/>
  </sheetPr>
  <dimension ref="A1:AS258"/>
  <sheetViews>
    <sheetView zoomScaleNormal="100" workbookViewId="0">
      <selection activeCell="L14" sqref="L14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9.5703125" style="33" bestFit="1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6.5703125" style="33" bestFit="1" customWidth="1"/>
    <col min="16" max="16" width="8.5703125" style="33" bestFit="1" customWidth="1"/>
    <col min="17" max="18" width="9.5703125" style="33" bestFit="1" customWidth="1"/>
    <col min="19" max="19" width="4" style="33" bestFit="1" customWidth="1"/>
    <col min="20" max="20" width="5.5703125" style="33" bestFit="1" customWidth="1"/>
    <col min="21" max="21" width="9.5703125" style="33" bestFit="1" customWidth="1"/>
    <col min="22" max="22" width="15.28515625" style="33" bestFit="1" customWidth="1"/>
    <col min="23" max="23" width="4" style="33" bestFit="1" customWidth="1"/>
    <col min="24" max="24" width="7" style="33" bestFit="1" customWidth="1"/>
    <col min="25" max="25" width="8.42578125" style="33" bestFit="1" customWidth="1"/>
    <col min="26" max="26" width="9.7109375" style="33" bestFit="1" customWidth="1"/>
    <col min="27" max="27" width="11" style="33" bestFit="1" customWidth="1"/>
    <col min="28" max="28" width="8.5703125" style="33" bestFit="1" customWidth="1"/>
    <col min="29" max="29" width="14.85546875" style="33" customWidth="1"/>
    <col min="30" max="30" width="8.85546875" style="33" bestFit="1" customWidth="1"/>
    <col min="31" max="31" width="7.85546875" style="33" bestFit="1" customWidth="1"/>
    <col min="32" max="32" width="5.5703125" style="33" bestFit="1" customWidth="1"/>
    <col min="33" max="33" width="11" style="33" bestFit="1" customWidth="1"/>
    <col min="34" max="34" width="5.42578125" style="33" bestFit="1" customWidth="1"/>
    <col min="35" max="35" width="4.85546875" style="33" bestFit="1" customWidth="1"/>
    <col min="36" max="36" width="3.5703125" style="33" bestFit="1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5" x14ac:dyDescent="0.25">
      <c r="A1" s="34" t="str">
        <f ca="1">TRIM(MID(CELL("filename",A1),FIND("]",CELL("filename",A1),1)+1,255))</f>
        <v>EW2 zone 4 UB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106"/>
      <c r="R3" s="112"/>
      <c r="S3" s="112"/>
      <c r="T3" s="106"/>
      <c r="U3" s="112"/>
      <c r="V3" s="112"/>
      <c r="W3" s="106"/>
      <c r="X3" s="106"/>
      <c r="Y3" s="106"/>
      <c r="Z3" s="106"/>
      <c r="AA3" s="106"/>
      <c r="AB3" s="106"/>
      <c r="AC3" s="113"/>
      <c r="AD3" s="113"/>
      <c r="AE3" s="113"/>
      <c r="AF3" s="113"/>
      <c r="AG3" s="113"/>
      <c r="AH3" s="113"/>
      <c r="AI3" s="113"/>
      <c r="AJ3" s="106"/>
      <c r="AK3" s="106"/>
      <c r="AL3" s="106"/>
      <c r="AM3" s="106"/>
      <c r="AN3" s="106"/>
    </row>
    <row r="4" spans="1:45" x14ac:dyDescent="0.25">
      <c r="A4" s="40" t="s">
        <v>60</v>
      </c>
      <c r="B4" s="33">
        <f>COUNTIF(J:J,"&gt;0")</f>
        <v>7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282</v>
      </c>
      <c r="AP4" s="43" t="s">
        <v>283</v>
      </c>
      <c r="AQ4" s="43" t="s">
        <v>284</v>
      </c>
      <c r="AR4" s="43" t="s">
        <v>285</v>
      </c>
      <c r="AS4" s="43" t="s">
        <v>286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107" t="s">
        <v>38</v>
      </c>
      <c r="K5" s="107" t="s">
        <v>30</v>
      </c>
      <c r="L5" s="107" t="s">
        <v>31</v>
      </c>
      <c r="M5" s="107" t="s">
        <v>31</v>
      </c>
      <c r="N5" s="107" t="s">
        <v>32</v>
      </c>
      <c r="O5" s="107" t="s">
        <v>33</v>
      </c>
      <c r="P5" s="107" t="s">
        <v>35</v>
      </c>
      <c r="Q5" s="107" t="s">
        <v>36</v>
      </c>
      <c r="R5" s="107" t="s">
        <v>36</v>
      </c>
      <c r="S5" s="107" t="s">
        <v>34</v>
      </c>
      <c r="T5" s="107" t="s">
        <v>33</v>
      </c>
      <c r="U5" s="107" t="s">
        <v>34</v>
      </c>
      <c r="V5" s="107" t="s">
        <v>62</v>
      </c>
      <c r="W5" s="107" t="s">
        <v>34</v>
      </c>
      <c r="X5" s="107" t="s">
        <v>33</v>
      </c>
      <c r="Y5" s="107" t="s">
        <v>35</v>
      </c>
      <c r="Z5" s="107" t="s">
        <v>33</v>
      </c>
      <c r="AA5" s="107" t="s">
        <v>34</v>
      </c>
      <c r="AB5" s="107" t="s">
        <v>33</v>
      </c>
      <c r="AC5" s="107" t="s">
        <v>33</v>
      </c>
      <c r="AD5" s="107" t="s">
        <v>35</v>
      </c>
      <c r="AE5" s="107" t="s">
        <v>34</v>
      </c>
      <c r="AF5" s="107" t="s">
        <v>33</v>
      </c>
      <c r="AG5" s="107" t="s">
        <v>35</v>
      </c>
      <c r="AH5" s="107" t="s">
        <v>34</v>
      </c>
      <c r="AI5" s="107" t="s">
        <v>34</v>
      </c>
      <c r="AJ5" s="107" t="s">
        <v>34</v>
      </c>
      <c r="AK5" s="107" t="s">
        <v>34</v>
      </c>
      <c r="AL5" s="107" t="s">
        <v>34</v>
      </c>
      <c r="AM5" s="107" t="s">
        <v>34</v>
      </c>
      <c r="AN5" s="107" t="s">
        <v>34</v>
      </c>
      <c r="AO5" s="107" t="s">
        <v>34</v>
      </c>
      <c r="AP5" s="107" t="s">
        <v>33</v>
      </c>
      <c r="AQ5" s="107" t="s">
        <v>34</v>
      </c>
      <c r="AR5" s="107" t="s">
        <v>34</v>
      </c>
    </row>
    <row r="6" spans="1:45" x14ac:dyDescent="0.25">
      <c r="C6" s="45"/>
      <c r="F6" s="33" t="s">
        <v>67</v>
      </c>
      <c r="G6" s="57">
        <v>0</v>
      </c>
      <c r="H6" s="45" t="s">
        <v>28</v>
      </c>
      <c r="J6" s="47">
        <v>1</v>
      </c>
      <c r="K6" s="63">
        <v>0</v>
      </c>
      <c r="L6" s="33" t="s">
        <v>112</v>
      </c>
      <c r="M6" s="49" t="s">
        <v>64</v>
      </c>
      <c r="N6" s="47">
        <v>8.1000000000000014</v>
      </c>
      <c r="O6" s="63">
        <v>0</v>
      </c>
      <c r="P6" s="63">
        <v>0</v>
      </c>
      <c r="Q6" s="47">
        <v>46</v>
      </c>
      <c r="R6" s="47">
        <f>Q6-5</f>
        <v>41</v>
      </c>
      <c r="S6" s="47">
        <v>1.5</v>
      </c>
      <c r="T6" s="47">
        <v>0</v>
      </c>
      <c r="U6" s="47">
        <v>0</v>
      </c>
      <c r="V6" s="47">
        <v>0</v>
      </c>
      <c r="W6" s="47">
        <v>0.5</v>
      </c>
      <c r="X6" s="81">
        <v>2000</v>
      </c>
      <c r="Y6" s="81">
        <v>0</v>
      </c>
      <c r="Z6" s="108">
        <f t="shared" ref="Z6:Z12" si="0">VLOOKUP(R6,$AE$31:$AF$51,2)</f>
        <v>114.99999999999996</v>
      </c>
      <c r="AA6" s="108">
        <v>1</v>
      </c>
      <c r="AB6" s="108">
        <f t="shared" ref="AB6:AB12" si="1">VLOOKUP(R6,$AE$31:$AG$51,3)</f>
        <v>12000</v>
      </c>
      <c r="AC6" s="47">
        <v>60000</v>
      </c>
      <c r="AD6" s="47">
        <v>0</v>
      </c>
      <c r="AE6" s="81">
        <v>0.3</v>
      </c>
      <c r="AF6" s="47">
        <v>0</v>
      </c>
      <c r="AG6" s="47">
        <v>0</v>
      </c>
      <c r="AH6" s="47">
        <v>0</v>
      </c>
      <c r="AI6" s="47">
        <v>0</v>
      </c>
      <c r="AJ6" s="47">
        <f>VLOOKUP(R6,$AE$39:$AH$59,4)</f>
        <v>50.000000000000007</v>
      </c>
      <c r="AK6" s="47">
        <v>1</v>
      </c>
      <c r="AL6" s="47">
        <v>1</v>
      </c>
      <c r="AM6" s="47">
        <v>1</v>
      </c>
      <c r="AN6" s="47">
        <v>1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63">
        <v>-1</v>
      </c>
      <c r="L7" s="33" t="s">
        <v>112</v>
      </c>
      <c r="M7" s="49" t="s">
        <v>64</v>
      </c>
      <c r="N7" s="47">
        <v>8.1000000000000014</v>
      </c>
      <c r="O7" s="63">
        <v>0</v>
      </c>
      <c r="P7" s="63">
        <v>0</v>
      </c>
      <c r="Q7" s="47">
        <v>46</v>
      </c>
      <c r="R7" s="47">
        <f>Q7-5</f>
        <v>41</v>
      </c>
      <c r="S7" s="47">
        <v>1.5</v>
      </c>
      <c r="T7" s="47">
        <v>0</v>
      </c>
      <c r="U7" s="47">
        <v>0</v>
      </c>
      <c r="V7" s="47">
        <v>0</v>
      </c>
      <c r="W7" s="47">
        <v>0.5</v>
      </c>
      <c r="X7" s="81">
        <v>30000</v>
      </c>
      <c r="Y7" s="81">
        <v>0</v>
      </c>
      <c r="Z7" s="108">
        <f t="shared" si="0"/>
        <v>114.99999999999996</v>
      </c>
      <c r="AA7" s="108">
        <v>1</v>
      </c>
      <c r="AB7" s="108">
        <f t="shared" si="1"/>
        <v>12000</v>
      </c>
      <c r="AC7" s="47">
        <v>60000</v>
      </c>
      <c r="AD7" s="47">
        <v>0</v>
      </c>
      <c r="AE7" s="81">
        <v>0.3</v>
      </c>
      <c r="AF7" s="47">
        <v>0</v>
      </c>
      <c r="AG7" s="47">
        <v>0</v>
      </c>
      <c r="AH7" s="47">
        <v>0</v>
      </c>
      <c r="AI7" s="47">
        <v>0</v>
      </c>
      <c r="AJ7" s="47">
        <f t="shared" ref="AJ7:AJ12" si="2">VLOOKUP(R7,$AE$39:$AH$59,4)</f>
        <v>50.000000000000007</v>
      </c>
      <c r="AK7" s="47">
        <v>1</v>
      </c>
      <c r="AL7" s="47">
        <v>1</v>
      </c>
      <c r="AM7" s="47">
        <v>1</v>
      </c>
      <c r="AN7" s="47">
        <v>1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59">
        <v>1000</v>
      </c>
      <c r="H8" s="45" t="s">
        <v>53</v>
      </c>
      <c r="J8" s="47">
        <v>3</v>
      </c>
      <c r="K8" s="63">
        <v>-2.5</v>
      </c>
      <c r="L8" s="33" t="s">
        <v>112</v>
      </c>
      <c r="M8" s="49" t="s">
        <v>64</v>
      </c>
      <c r="N8" s="47">
        <v>8.8999999999999986</v>
      </c>
      <c r="O8" s="63">
        <v>0</v>
      </c>
      <c r="P8" s="63">
        <v>0</v>
      </c>
      <c r="Q8" s="47">
        <v>44</v>
      </c>
      <c r="R8" s="47">
        <f>Q8-5</f>
        <v>39</v>
      </c>
      <c r="S8" s="47">
        <v>1.3</v>
      </c>
      <c r="T8" s="47">
        <v>0</v>
      </c>
      <c r="U8" s="47">
        <v>0</v>
      </c>
      <c r="V8" s="47">
        <v>0</v>
      </c>
      <c r="W8" s="47">
        <v>0.5</v>
      </c>
      <c r="X8" s="81">
        <v>30000</v>
      </c>
      <c r="Y8" s="81">
        <v>5294.1176470588234</v>
      </c>
      <c r="Z8" s="108">
        <f t="shared" si="0"/>
        <v>114.99999999999996</v>
      </c>
      <c r="AA8" s="108">
        <v>1</v>
      </c>
      <c r="AB8" s="108">
        <f t="shared" si="1"/>
        <v>12000</v>
      </c>
      <c r="AC8" s="47">
        <v>70000</v>
      </c>
      <c r="AD8" s="47">
        <v>10588.235294117647</v>
      </c>
      <c r="AE8" s="81">
        <v>0.3</v>
      </c>
      <c r="AF8" s="47">
        <v>0</v>
      </c>
      <c r="AG8" s="47">
        <v>0</v>
      </c>
      <c r="AH8" s="47">
        <v>0</v>
      </c>
      <c r="AI8" s="47">
        <v>0</v>
      </c>
      <c r="AJ8" s="47">
        <f t="shared" si="2"/>
        <v>50.000000000000007</v>
      </c>
      <c r="AK8" s="47">
        <v>1</v>
      </c>
      <c r="AL8" s="47">
        <v>1</v>
      </c>
      <c r="AM8" s="47">
        <v>1</v>
      </c>
      <c r="AN8" s="47">
        <v>1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</row>
    <row r="9" spans="1:45" x14ac:dyDescent="0.25">
      <c r="A9" s="33" t="s">
        <v>68</v>
      </c>
      <c r="B9" s="57">
        <v>70</v>
      </c>
      <c r="C9" s="45" t="s">
        <v>28</v>
      </c>
      <c r="F9" s="33" t="s">
        <v>96</v>
      </c>
      <c r="G9" s="59">
        <v>-20000</v>
      </c>
      <c r="H9" s="45" t="s">
        <v>54</v>
      </c>
      <c r="J9" s="47">
        <v>4</v>
      </c>
      <c r="K9" s="63">
        <v>-11</v>
      </c>
      <c r="L9" s="33" t="s">
        <v>112</v>
      </c>
      <c r="M9" s="49" t="s">
        <v>64</v>
      </c>
      <c r="N9" s="47">
        <v>8.8999999999999986</v>
      </c>
      <c r="O9" s="63">
        <v>0</v>
      </c>
      <c r="P9" s="63">
        <v>0</v>
      </c>
      <c r="Q9" s="47">
        <v>35</v>
      </c>
      <c r="R9" s="47">
        <f t="shared" ref="R9:R12" si="3">Q9-5</f>
        <v>30</v>
      </c>
      <c r="S9" s="47">
        <v>0.6</v>
      </c>
      <c r="T9" s="47">
        <v>0</v>
      </c>
      <c r="U9" s="47">
        <v>0</v>
      </c>
      <c r="V9" s="47">
        <v>0</v>
      </c>
      <c r="W9" s="47">
        <v>0.5</v>
      </c>
      <c r="X9" s="81">
        <v>8000</v>
      </c>
      <c r="Y9" s="81">
        <v>0</v>
      </c>
      <c r="Z9" s="108">
        <f t="shared" si="0"/>
        <v>95.999999999999972</v>
      </c>
      <c r="AA9" s="108">
        <v>1</v>
      </c>
      <c r="AB9" s="108">
        <f t="shared" si="1"/>
        <v>9600</v>
      </c>
      <c r="AC9" s="47">
        <v>990000</v>
      </c>
      <c r="AD9" s="47">
        <v>0</v>
      </c>
      <c r="AE9" s="81">
        <v>0.3</v>
      </c>
      <c r="AF9" s="47">
        <v>0</v>
      </c>
      <c r="AG9" s="47">
        <v>0</v>
      </c>
      <c r="AH9" s="47">
        <v>0</v>
      </c>
      <c r="AI9" s="47">
        <v>0</v>
      </c>
      <c r="AJ9" s="47">
        <f t="shared" si="2"/>
        <v>40.000000000000007</v>
      </c>
      <c r="AK9" s="47">
        <v>1</v>
      </c>
      <c r="AL9" s="47">
        <v>1</v>
      </c>
      <c r="AM9" s="47">
        <v>1</v>
      </c>
      <c r="AN9" s="47">
        <v>1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</row>
    <row r="10" spans="1:45" s="56" customFormat="1" x14ac:dyDescent="0.25">
      <c r="A10" s="56" t="s">
        <v>69</v>
      </c>
      <c r="B10" s="58">
        <v>70</v>
      </c>
      <c r="C10" s="45" t="s">
        <v>28</v>
      </c>
      <c r="F10" s="33" t="s">
        <v>51</v>
      </c>
      <c r="G10" s="59">
        <v>1000</v>
      </c>
      <c r="H10" s="45" t="s">
        <v>53</v>
      </c>
      <c r="I10" s="33"/>
      <c r="J10" s="47">
        <v>5</v>
      </c>
      <c r="K10" s="63">
        <v>-15.7</v>
      </c>
      <c r="L10" s="33" t="s">
        <v>112</v>
      </c>
      <c r="M10" s="49" t="s">
        <v>64</v>
      </c>
      <c r="N10" s="47">
        <v>8.3000000000000007</v>
      </c>
      <c r="O10" s="63">
        <v>0</v>
      </c>
      <c r="P10" s="63">
        <v>0</v>
      </c>
      <c r="Q10" s="47">
        <v>45</v>
      </c>
      <c r="R10" s="47">
        <f t="shared" si="3"/>
        <v>40</v>
      </c>
      <c r="S10" s="47">
        <v>1</v>
      </c>
      <c r="T10" s="47">
        <v>0</v>
      </c>
      <c r="U10" s="47">
        <v>0</v>
      </c>
      <c r="V10" s="47">
        <v>0</v>
      </c>
      <c r="W10" s="47">
        <v>0.5</v>
      </c>
      <c r="X10" s="81">
        <v>75000</v>
      </c>
      <c r="Y10" s="81">
        <v>0</v>
      </c>
      <c r="Z10" s="108">
        <f t="shared" si="0"/>
        <v>114.99999999999996</v>
      </c>
      <c r="AA10" s="108">
        <v>1</v>
      </c>
      <c r="AB10" s="108">
        <f t="shared" si="1"/>
        <v>12000</v>
      </c>
      <c r="AC10" s="47">
        <v>150000</v>
      </c>
      <c r="AD10" s="47">
        <v>0</v>
      </c>
      <c r="AE10" s="81">
        <v>0.3</v>
      </c>
      <c r="AF10" s="47">
        <v>0</v>
      </c>
      <c r="AG10" s="47">
        <v>0</v>
      </c>
      <c r="AH10" s="47">
        <v>0</v>
      </c>
      <c r="AI10" s="47">
        <v>0</v>
      </c>
      <c r="AJ10" s="47">
        <f t="shared" si="2"/>
        <v>50.000000000000007</v>
      </c>
      <c r="AK10" s="47">
        <v>1</v>
      </c>
      <c r="AL10" s="47">
        <v>1</v>
      </c>
      <c r="AM10" s="47">
        <v>1</v>
      </c>
      <c r="AN10" s="47">
        <v>1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</row>
    <row r="11" spans="1:45" x14ac:dyDescent="0.25">
      <c r="A11" s="33" t="s">
        <v>70</v>
      </c>
      <c r="B11" s="57">
        <v>1</v>
      </c>
      <c r="C11" s="45" t="s">
        <v>28</v>
      </c>
      <c r="F11" s="33" t="s">
        <v>52</v>
      </c>
      <c r="G11" s="59">
        <v>0</v>
      </c>
      <c r="H11" s="45" t="s">
        <v>53</v>
      </c>
      <c r="J11" s="47">
        <v>6</v>
      </c>
      <c r="K11" s="63">
        <v>-20.2</v>
      </c>
      <c r="L11" s="33" t="s">
        <v>112</v>
      </c>
      <c r="M11" s="49" t="s">
        <v>64</v>
      </c>
      <c r="N11" s="47">
        <v>9.3000000000000007</v>
      </c>
      <c r="O11" s="63">
        <v>0</v>
      </c>
      <c r="P11" s="63">
        <v>0</v>
      </c>
      <c r="Q11" s="47">
        <v>39</v>
      </c>
      <c r="R11" s="47">
        <f t="shared" si="3"/>
        <v>34</v>
      </c>
      <c r="S11" s="47">
        <v>0.7</v>
      </c>
      <c r="T11" s="47">
        <v>0</v>
      </c>
      <c r="U11" s="47">
        <v>0</v>
      </c>
      <c r="V11" s="47">
        <v>0</v>
      </c>
      <c r="W11" s="47">
        <v>0.5</v>
      </c>
      <c r="X11" s="81">
        <v>50000</v>
      </c>
      <c r="Y11" s="81">
        <v>0</v>
      </c>
      <c r="Z11" s="108">
        <f t="shared" si="0"/>
        <v>111.19999999999996</v>
      </c>
      <c r="AA11" s="108">
        <v>1</v>
      </c>
      <c r="AB11" s="108">
        <f t="shared" si="1"/>
        <v>11520</v>
      </c>
      <c r="AC11" s="47">
        <v>170000</v>
      </c>
      <c r="AD11" s="47">
        <v>0</v>
      </c>
      <c r="AE11" s="81">
        <v>0.3</v>
      </c>
      <c r="AF11" s="47">
        <v>0</v>
      </c>
      <c r="AG11" s="47">
        <v>0</v>
      </c>
      <c r="AH11" s="47">
        <v>0</v>
      </c>
      <c r="AI11" s="47">
        <v>0</v>
      </c>
      <c r="AJ11" s="47">
        <f t="shared" si="2"/>
        <v>48.000000000000007</v>
      </c>
      <c r="AK11" s="47">
        <v>1</v>
      </c>
      <c r="AL11" s="47">
        <v>1</v>
      </c>
      <c r="AM11" s="47">
        <v>1</v>
      </c>
      <c r="AN11" s="47">
        <v>1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</row>
    <row r="12" spans="1:45" x14ac:dyDescent="0.25">
      <c r="A12" s="33" t="s">
        <v>74</v>
      </c>
      <c r="B12" s="57">
        <v>8.4</v>
      </c>
      <c r="C12" s="45" t="s">
        <v>28</v>
      </c>
      <c r="E12" s="59"/>
      <c r="F12" s="56" t="s">
        <v>97</v>
      </c>
      <c r="G12" s="58">
        <v>0</v>
      </c>
      <c r="H12" s="45" t="s">
        <v>53</v>
      </c>
      <c r="I12" s="56"/>
      <c r="J12" s="47">
        <v>7</v>
      </c>
      <c r="K12" s="63">
        <v>-22.8</v>
      </c>
      <c r="L12" s="33" t="s">
        <v>112</v>
      </c>
      <c r="M12" s="49" t="s">
        <v>64</v>
      </c>
      <c r="N12" s="47">
        <v>9.8999999999999986</v>
      </c>
      <c r="O12" s="63">
        <v>0</v>
      </c>
      <c r="P12" s="63">
        <v>0</v>
      </c>
      <c r="Q12" s="47">
        <v>42</v>
      </c>
      <c r="R12" s="47">
        <f t="shared" si="3"/>
        <v>37</v>
      </c>
      <c r="S12" s="47">
        <v>1</v>
      </c>
      <c r="T12" s="47">
        <v>0</v>
      </c>
      <c r="U12" s="47">
        <v>0</v>
      </c>
      <c r="V12" s="47">
        <v>0</v>
      </c>
      <c r="W12" s="47">
        <v>0.5</v>
      </c>
      <c r="X12" s="81">
        <v>100000</v>
      </c>
      <c r="Y12" s="81">
        <v>0</v>
      </c>
      <c r="Z12" s="108">
        <f t="shared" si="0"/>
        <v>114.99999999999996</v>
      </c>
      <c r="AA12" s="108">
        <v>1</v>
      </c>
      <c r="AB12" s="108">
        <f t="shared" si="1"/>
        <v>12000</v>
      </c>
      <c r="AC12" s="47">
        <v>200000</v>
      </c>
      <c r="AD12" s="47">
        <v>0</v>
      </c>
      <c r="AE12" s="81">
        <v>0.3</v>
      </c>
      <c r="AF12" s="47">
        <v>0</v>
      </c>
      <c r="AG12" s="47">
        <v>0</v>
      </c>
      <c r="AH12" s="47">
        <v>0</v>
      </c>
      <c r="AI12" s="47">
        <v>0</v>
      </c>
      <c r="AJ12" s="47">
        <f t="shared" si="2"/>
        <v>50.000000000000007</v>
      </c>
      <c r="AK12" s="47">
        <v>1</v>
      </c>
      <c r="AL12" s="47">
        <v>1</v>
      </c>
      <c r="AM12" s="47">
        <v>1</v>
      </c>
      <c r="AN12" s="47">
        <v>1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63"/>
      <c r="L13" s="49"/>
      <c r="M13" s="49"/>
      <c r="N13" s="47"/>
      <c r="O13" s="63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63"/>
      <c r="L14" s="49"/>
      <c r="M14" s="49"/>
      <c r="N14" s="47"/>
      <c r="O14" s="63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</row>
    <row r="15" spans="1:45" s="56" customFormat="1" x14ac:dyDescent="0.25">
      <c r="A15" s="33" t="s">
        <v>44</v>
      </c>
      <c r="B15" s="61">
        <v>207000000</v>
      </c>
      <c r="C15" s="45" t="s">
        <v>47</v>
      </c>
      <c r="D15" s="33"/>
      <c r="E15" s="33"/>
      <c r="F15" s="33"/>
      <c r="G15" s="33"/>
      <c r="J15" s="47"/>
      <c r="K15" s="63"/>
      <c r="L15" s="49"/>
      <c r="M15" s="49"/>
      <c r="N15" s="47"/>
      <c r="O15" s="63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J16" s="47"/>
      <c r="K16" s="63"/>
      <c r="L16" s="49"/>
      <c r="M16" s="49"/>
      <c r="N16" s="47"/>
      <c r="O16" s="63"/>
      <c r="P16" s="63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</row>
    <row r="17" spans="1:40" x14ac:dyDescent="0.25">
      <c r="A17" s="33" t="s">
        <v>98</v>
      </c>
      <c r="B17" s="57">
        <v>0.53</v>
      </c>
      <c r="C17" s="45"/>
      <c r="D17" s="107"/>
      <c r="E17" s="107"/>
      <c r="F17" s="56"/>
      <c r="G17" s="56"/>
      <c r="J17" s="47"/>
      <c r="K17" s="63"/>
      <c r="L17" s="49"/>
      <c r="M17" s="49"/>
      <c r="N17" s="47"/>
      <c r="O17" s="63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</row>
    <row r="18" spans="1:40" ht="30" x14ac:dyDescent="0.25">
      <c r="A18" s="35" t="s">
        <v>25</v>
      </c>
      <c r="B18" s="65" t="s">
        <v>26</v>
      </c>
      <c r="C18" s="65" t="s">
        <v>27</v>
      </c>
      <c r="D18" s="66"/>
      <c r="E18" s="66"/>
      <c r="I18" s="56"/>
      <c r="J18" s="47"/>
      <c r="K18" s="63"/>
      <c r="L18" s="49"/>
      <c r="M18" s="49"/>
      <c r="N18" s="47"/>
      <c r="O18" s="63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0" s="56" customFormat="1" x14ac:dyDescent="0.25">
      <c r="A19" s="107" t="s">
        <v>38</v>
      </c>
      <c r="B19" s="107" t="s">
        <v>30</v>
      </c>
      <c r="C19" s="107" t="s">
        <v>59</v>
      </c>
      <c r="D19" s="43"/>
      <c r="E19" s="35"/>
      <c r="F19" s="33"/>
      <c r="G19" s="33"/>
      <c r="J19" s="47"/>
      <c r="K19" s="63"/>
      <c r="L19" s="49"/>
      <c r="M19" s="49" t="s">
        <v>94</v>
      </c>
      <c r="N19" s="47"/>
      <c r="O19" s="63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</row>
    <row r="20" spans="1:40" x14ac:dyDescent="0.25">
      <c r="A20" s="66">
        <v>1</v>
      </c>
      <c r="B20" s="66">
        <v>0</v>
      </c>
      <c r="C20" s="66">
        <v>9.0999999999999998E-2</v>
      </c>
      <c r="D20" s="43"/>
      <c r="J20" s="47"/>
      <c r="K20" s="63"/>
      <c r="L20" s="49"/>
      <c r="M20" s="49" t="s">
        <v>94</v>
      </c>
      <c r="N20" s="47"/>
      <c r="O20" s="63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</row>
    <row r="21" spans="1:40" x14ac:dyDescent="0.25">
      <c r="A21" s="66"/>
      <c r="B21" s="66"/>
      <c r="C21" s="66"/>
      <c r="D21" s="43"/>
      <c r="K21" s="79"/>
      <c r="L21" s="49"/>
      <c r="M21" s="49" t="s">
        <v>94</v>
      </c>
      <c r="N21" s="47"/>
      <c r="O21" s="63"/>
      <c r="P21" s="47"/>
      <c r="Q21" s="47"/>
      <c r="R21" s="64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</row>
    <row r="22" spans="1:40" x14ac:dyDescent="0.25">
      <c r="A22" s="47"/>
      <c r="B22" s="47"/>
      <c r="C22" s="47"/>
      <c r="D22" s="35"/>
      <c r="K22" s="79"/>
      <c r="L22" s="49"/>
      <c r="M22" s="49" t="s">
        <v>94</v>
      </c>
      <c r="N22" s="47"/>
      <c r="O22" s="47"/>
      <c r="P22" s="47"/>
      <c r="Q22" s="47"/>
      <c r="R22" s="64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</row>
    <row r="23" spans="1:40" x14ac:dyDescent="0.25">
      <c r="A23" s="47"/>
      <c r="B23" s="47"/>
      <c r="C23" s="47"/>
      <c r="D23" s="35"/>
      <c r="K23" s="79"/>
      <c r="L23" s="49"/>
      <c r="M23" s="49" t="s">
        <v>94</v>
      </c>
      <c r="N23" s="47"/>
      <c r="O23" s="47"/>
      <c r="P23" s="47"/>
      <c r="Q23" s="47"/>
      <c r="R23" s="64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I23" s="47"/>
      <c r="AJ23" s="47"/>
      <c r="AK23" s="47"/>
      <c r="AL23" s="47"/>
      <c r="AM23" s="47"/>
      <c r="AN23" s="47"/>
    </row>
    <row r="24" spans="1:40" x14ac:dyDescent="0.25">
      <c r="A24" s="43"/>
      <c r="B24" s="43"/>
      <c r="C24" s="43"/>
      <c r="D24" s="43"/>
      <c r="K24" s="79"/>
      <c r="L24" s="49"/>
      <c r="M24" s="49" t="s">
        <v>94</v>
      </c>
      <c r="N24" s="47"/>
      <c r="O24" s="47"/>
      <c r="P24" s="47"/>
      <c r="Q24" s="47"/>
      <c r="R24" s="64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I24" s="47"/>
      <c r="AJ24" s="47"/>
      <c r="AK24" s="47"/>
      <c r="AL24" s="47"/>
      <c r="AM24" s="47"/>
      <c r="AN24" s="47"/>
    </row>
    <row r="25" spans="1:40" x14ac:dyDescent="0.25">
      <c r="A25" s="47"/>
      <c r="B25" s="47"/>
      <c r="C25" s="47"/>
      <c r="D25" s="35"/>
      <c r="K25" s="79"/>
      <c r="L25" s="49"/>
      <c r="M25" s="49" t="s">
        <v>94</v>
      </c>
      <c r="N25" s="47"/>
      <c r="O25" s="47"/>
      <c r="P25" s="47"/>
      <c r="Q25" s="47"/>
      <c r="R25" s="64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I25" s="47"/>
      <c r="AJ25" s="47"/>
      <c r="AK25" s="47"/>
      <c r="AL25" s="47"/>
      <c r="AM25" s="47"/>
      <c r="AN25" s="47"/>
    </row>
    <row r="26" spans="1:40" x14ac:dyDescent="0.25">
      <c r="A26" s="43"/>
      <c r="B26" s="43"/>
      <c r="C26" s="43"/>
      <c r="D26" s="43"/>
      <c r="K26" s="79"/>
      <c r="L26" s="49"/>
      <c r="M26" s="49" t="s">
        <v>94</v>
      </c>
      <c r="N26" s="47"/>
      <c r="O26" s="47"/>
      <c r="P26" s="47"/>
      <c r="Q26" s="47"/>
      <c r="R26" s="64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I26" s="47"/>
      <c r="AJ26" s="47"/>
      <c r="AK26" s="47"/>
      <c r="AL26" s="47"/>
      <c r="AM26" s="47"/>
      <c r="AN26" s="47"/>
    </row>
    <row r="27" spans="1:40" x14ac:dyDescent="0.25">
      <c r="A27" s="43"/>
      <c r="B27" s="43"/>
      <c r="C27" s="43"/>
      <c r="D27" s="43"/>
      <c r="L27" s="49"/>
      <c r="M27" s="49" t="s">
        <v>94</v>
      </c>
      <c r="N27" s="47"/>
      <c r="O27" s="47"/>
      <c r="P27" s="47"/>
      <c r="Q27" s="47"/>
      <c r="R27" s="64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I27" s="47"/>
      <c r="AJ27" s="47"/>
      <c r="AK27" s="47"/>
      <c r="AL27" s="47"/>
      <c r="AM27" s="47"/>
      <c r="AN27" s="47"/>
    </row>
    <row r="28" spans="1:40" x14ac:dyDescent="0.25">
      <c r="A28" s="43"/>
      <c r="B28" s="43"/>
      <c r="C28" s="43"/>
      <c r="D28" s="43"/>
      <c r="L28" s="49"/>
      <c r="M28" s="49" t="s">
        <v>94</v>
      </c>
      <c r="N28" s="47"/>
      <c r="O28" s="47"/>
      <c r="P28" s="47"/>
      <c r="Q28" s="47"/>
      <c r="R28" s="64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I28" s="47"/>
      <c r="AJ28" s="47"/>
      <c r="AK28" s="47"/>
      <c r="AL28" s="47"/>
      <c r="AM28" s="47"/>
      <c r="AN28" s="47"/>
    </row>
    <row r="29" spans="1:40" x14ac:dyDescent="0.25">
      <c r="A29" s="43"/>
      <c r="B29" s="43"/>
      <c r="C29" s="43"/>
      <c r="D29" s="43"/>
      <c r="L29" s="49"/>
      <c r="M29" s="49" t="s">
        <v>94</v>
      </c>
      <c r="N29" s="47"/>
      <c r="O29" s="47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0" x14ac:dyDescent="0.25">
      <c r="A30" s="43"/>
      <c r="B30" s="43"/>
      <c r="C30" s="43"/>
      <c r="D30" s="43"/>
      <c r="L30" s="49"/>
      <c r="M30" s="49" t="s">
        <v>94</v>
      </c>
      <c r="N30" s="47"/>
      <c r="O30" s="47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33" t="s">
        <v>99</v>
      </c>
      <c r="AF30" s="33" t="s">
        <v>100</v>
      </c>
      <c r="AG30" s="33" t="s">
        <v>101</v>
      </c>
      <c r="AI30" s="47"/>
      <c r="AJ30" s="47"/>
      <c r="AK30" s="47"/>
      <c r="AL30" s="47"/>
      <c r="AM30" s="47"/>
      <c r="AN30" s="47"/>
    </row>
    <row r="31" spans="1:40" x14ac:dyDescent="0.25">
      <c r="A31" s="43"/>
      <c r="B31" s="43"/>
      <c r="C31" s="43"/>
      <c r="D31" s="43"/>
      <c r="L31" s="49"/>
      <c r="M31" s="49" t="s">
        <v>94</v>
      </c>
      <c r="N31" s="47"/>
      <c r="O31" s="47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33">
        <v>15</v>
      </c>
      <c r="AF31" s="33">
        <v>48</v>
      </c>
      <c r="AG31" s="33">
        <v>1900</v>
      </c>
      <c r="AH31" s="33">
        <v>8</v>
      </c>
      <c r="AI31" s="47"/>
      <c r="AJ31" s="47"/>
      <c r="AK31" s="47"/>
      <c r="AL31" s="47"/>
      <c r="AM31" s="47"/>
      <c r="AN31" s="47"/>
    </row>
    <row r="32" spans="1:40" x14ac:dyDescent="0.25">
      <c r="A32" s="43"/>
      <c r="B32" s="43"/>
      <c r="C32" s="43"/>
      <c r="D32" s="43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33">
        <v>16</v>
      </c>
      <c r="AF32" s="33">
        <v>51.8</v>
      </c>
      <c r="AG32" s="33">
        <v>2100</v>
      </c>
      <c r="AH32" s="33">
        <v>8.8000000000000007</v>
      </c>
      <c r="AI32" s="47"/>
      <c r="AJ32" s="47"/>
      <c r="AK32" s="47"/>
      <c r="AL32" s="47"/>
      <c r="AM32" s="47"/>
      <c r="AN32" s="47"/>
    </row>
    <row r="33" spans="1:40" x14ac:dyDescent="0.25">
      <c r="A33" s="43"/>
      <c r="B33" s="43"/>
      <c r="C33" s="43"/>
      <c r="D33" s="43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33">
        <v>17</v>
      </c>
      <c r="AF33" s="33">
        <v>55.599999999999994</v>
      </c>
      <c r="AG33" s="33">
        <v>2300</v>
      </c>
      <c r="AH33" s="33">
        <v>9.6000000000000014</v>
      </c>
      <c r="AI33" s="47"/>
      <c r="AJ33" s="47"/>
      <c r="AK33" s="47"/>
      <c r="AL33" s="47"/>
      <c r="AM33" s="47"/>
      <c r="AN33" s="47"/>
    </row>
    <row r="34" spans="1:40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33">
        <v>18</v>
      </c>
      <c r="AF34" s="33">
        <v>59.399999999999991</v>
      </c>
      <c r="AG34" s="33">
        <v>2500</v>
      </c>
      <c r="AH34" s="33">
        <v>10.400000000000002</v>
      </c>
      <c r="AI34" s="47"/>
      <c r="AJ34" s="47"/>
      <c r="AK34" s="47"/>
      <c r="AL34" s="47"/>
      <c r="AM34" s="47"/>
      <c r="AN34" s="47"/>
    </row>
    <row r="35" spans="1:40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33">
        <v>19</v>
      </c>
      <c r="AF35" s="33">
        <v>63.199999999999989</v>
      </c>
      <c r="AG35" s="33">
        <v>2700</v>
      </c>
      <c r="AH35" s="33">
        <v>11.200000000000003</v>
      </c>
      <c r="AI35" s="47"/>
      <c r="AJ35" s="47"/>
      <c r="AK35" s="47"/>
      <c r="AL35" s="47"/>
      <c r="AM35" s="47"/>
      <c r="AN35" s="47"/>
    </row>
    <row r="36" spans="1:40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33">
        <v>20</v>
      </c>
      <c r="AF36" s="33">
        <v>66.999999999999986</v>
      </c>
      <c r="AG36" s="33">
        <v>2900</v>
      </c>
      <c r="AH36" s="33">
        <v>12.000000000000004</v>
      </c>
      <c r="AI36" s="47"/>
      <c r="AJ36" s="47"/>
      <c r="AK36" s="47"/>
      <c r="AL36" s="47"/>
      <c r="AM36" s="47"/>
      <c r="AN36" s="47"/>
    </row>
    <row r="37" spans="1:40" x14ac:dyDescent="0.25">
      <c r="L37" s="49"/>
      <c r="M37" s="49" t="s">
        <v>94</v>
      </c>
      <c r="N37" s="47"/>
      <c r="O37" s="63"/>
      <c r="P37" s="47"/>
      <c r="Q37" s="47"/>
      <c r="R37" s="64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33">
        <v>21</v>
      </c>
      <c r="AF37" s="33">
        <v>69.799999999999983</v>
      </c>
      <c r="AG37" s="33">
        <v>3280</v>
      </c>
      <c r="AH37" s="33">
        <v>13.600000000000003</v>
      </c>
      <c r="AI37" s="47"/>
      <c r="AJ37" s="47"/>
      <c r="AK37" s="47"/>
      <c r="AL37" s="47"/>
      <c r="AM37" s="47"/>
      <c r="AN37" s="47"/>
    </row>
    <row r="38" spans="1:40" x14ac:dyDescent="0.25">
      <c r="L38" s="49"/>
      <c r="M38" s="49" t="s">
        <v>94</v>
      </c>
      <c r="N38" s="47"/>
      <c r="O38" s="63"/>
      <c r="P38" s="47"/>
      <c r="Q38" s="47"/>
      <c r="R38" s="64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33">
        <v>22</v>
      </c>
      <c r="AF38" s="33">
        <v>72.59999999999998</v>
      </c>
      <c r="AG38" s="33">
        <v>3660</v>
      </c>
      <c r="AH38" s="33">
        <v>15.200000000000003</v>
      </c>
      <c r="AI38" s="47"/>
      <c r="AJ38" s="47"/>
      <c r="AK38" s="47"/>
      <c r="AL38" s="47"/>
      <c r="AM38" s="47"/>
      <c r="AN38" s="47"/>
    </row>
    <row r="39" spans="1:40" x14ac:dyDescent="0.25">
      <c r="L39" s="49"/>
      <c r="M39" s="49" t="s">
        <v>94</v>
      </c>
      <c r="N39" s="47"/>
      <c r="O39" s="63"/>
      <c r="P39" s="47"/>
      <c r="Q39" s="47"/>
      <c r="R39" s="64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33">
        <v>23</v>
      </c>
      <c r="AF39" s="33">
        <v>75.399999999999977</v>
      </c>
      <c r="AG39" s="33">
        <v>4040</v>
      </c>
      <c r="AH39" s="33">
        <v>16.800000000000004</v>
      </c>
      <c r="AI39" s="47"/>
      <c r="AJ39" s="47"/>
      <c r="AK39" s="47"/>
      <c r="AL39" s="47"/>
      <c r="AM39" s="47"/>
      <c r="AN39" s="47"/>
    </row>
    <row r="40" spans="1:40" x14ac:dyDescent="0.25">
      <c r="L40" s="49"/>
      <c r="AE40" s="33">
        <v>24</v>
      </c>
      <c r="AF40" s="33">
        <v>78.199999999999974</v>
      </c>
      <c r="AG40" s="33">
        <v>4420</v>
      </c>
      <c r="AH40" s="33">
        <v>18.400000000000006</v>
      </c>
    </row>
    <row r="41" spans="1:40" x14ac:dyDescent="0.25">
      <c r="L41" s="49"/>
      <c r="AE41" s="33">
        <v>25</v>
      </c>
      <c r="AF41" s="33">
        <v>80.999999999999972</v>
      </c>
      <c r="AG41" s="33">
        <v>4800</v>
      </c>
      <c r="AH41" s="33">
        <v>20.000000000000007</v>
      </c>
    </row>
    <row r="42" spans="1:40" x14ac:dyDescent="0.25">
      <c r="L42" s="49"/>
      <c r="AE42" s="33">
        <v>26</v>
      </c>
      <c r="AF42" s="33">
        <v>83.999999999999972</v>
      </c>
      <c r="AG42" s="33">
        <v>5760</v>
      </c>
      <c r="AH42" s="33">
        <v>24.000000000000007</v>
      </c>
    </row>
    <row r="43" spans="1:40" x14ac:dyDescent="0.25">
      <c r="L43" s="49"/>
      <c r="AE43" s="33">
        <v>27</v>
      </c>
      <c r="AF43" s="33">
        <v>86.999999999999972</v>
      </c>
      <c r="AG43" s="33">
        <v>6720</v>
      </c>
      <c r="AH43" s="33">
        <v>28.000000000000007</v>
      </c>
    </row>
    <row r="44" spans="1:40" x14ac:dyDescent="0.25">
      <c r="L44" s="49"/>
      <c r="AE44" s="33">
        <v>28</v>
      </c>
      <c r="AF44" s="33">
        <v>89.999999999999972</v>
      </c>
      <c r="AG44" s="33">
        <v>7680</v>
      </c>
      <c r="AH44" s="33">
        <v>32.000000000000007</v>
      </c>
    </row>
    <row r="45" spans="1:40" x14ac:dyDescent="0.25">
      <c r="L45" s="49"/>
      <c r="AE45" s="33">
        <v>29</v>
      </c>
      <c r="AF45" s="33">
        <v>92.999999999999972</v>
      </c>
      <c r="AG45" s="33">
        <v>8640</v>
      </c>
      <c r="AH45" s="33">
        <v>36.000000000000007</v>
      </c>
    </row>
    <row r="46" spans="1:40" x14ac:dyDescent="0.25">
      <c r="L46" s="49"/>
      <c r="AE46" s="33">
        <v>30</v>
      </c>
      <c r="AF46" s="33">
        <v>95.999999999999972</v>
      </c>
      <c r="AG46" s="33">
        <v>9600</v>
      </c>
      <c r="AH46" s="33">
        <v>40.000000000000007</v>
      </c>
    </row>
    <row r="47" spans="1:40" x14ac:dyDescent="0.25">
      <c r="L47" s="49"/>
      <c r="AE47" s="33">
        <v>31</v>
      </c>
      <c r="AF47" s="33">
        <v>99.799999999999969</v>
      </c>
      <c r="AG47" s="33">
        <v>10080</v>
      </c>
      <c r="AH47" s="33">
        <v>42.000000000000007</v>
      </c>
    </row>
    <row r="48" spans="1:40" x14ac:dyDescent="0.25">
      <c r="L48" s="49"/>
      <c r="AE48" s="33">
        <v>32</v>
      </c>
      <c r="AF48" s="33">
        <v>103.59999999999997</v>
      </c>
      <c r="AG48" s="33">
        <v>10560</v>
      </c>
      <c r="AH48" s="33">
        <v>44.000000000000007</v>
      </c>
    </row>
    <row r="49" spans="12:34" x14ac:dyDescent="0.25">
      <c r="L49" s="49"/>
      <c r="AE49" s="33">
        <v>33</v>
      </c>
      <c r="AF49" s="33">
        <v>107.39999999999996</v>
      </c>
      <c r="AG49" s="33">
        <v>11040</v>
      </c>
      <c r="AH49" s="33">
        <v>46.000000000000007</v>
      </c>
    </row>
    <row r="50" spans="12:34" x14ac:dyDescent="0.25">
      <c r="L50" s="49"/>
      <c r="AE50" s="33">
        <v>34</v>
      </c>
      <c r="AF50" s="33">
        <v>111.19999999999996</v>
      </c>
      <c r="AG50" s="33">
        <v>11520</v>
      </c>
      <c r="AH50" s="33">
        <v>48.000000000000007</v>
      </c>
    </row>
    <row r="51" spans="12:34" x14ac:dyDescent="0.25">
      <c r="L51" s="49"/>
      <c r="AE51" s="33">
        <v>35</v>
      </c>
      <c r="AF51" s="33">
        <v>114.99999999999996</v>
      </c>
      <c r="AG51" s="33">
        <v>12000</v>
      </c>
      <c r="AH51" s="33">
        <v>50.000000000000007</v>
      </c>
    </row>
    <row r="52" spans="12:34" x14ac:dyDescent="0.25">
      <c r="L52" s="49"/>
    </row>
    <row r="53" spans="12:34" x14ac:dyDescent="0.25">
      <c r="L53" s="49"/>
    </row>
    <row r="54" spans="12:34" x14ac:dyDescent="0.25">
      <c r="L54" s="49"/>
    </row>
    <row r="55" spans="12:34" x14ac:dyDescent="0.25">
      <c r="L55" s="49"/>
    </row>
    <row r="56" spans="12:34" x14ac:dyDescent="0.25">
      <c r="L56" s="49"/>
    </row>
    <row r="57" spans="12:34" x14ac:dyDescent="0.25">
      <c r="L57" s="49"/>
    </row>
    <row r="58" spans="12:34" x14ac:dyDescent="0.25">
      <c r="L58" s="49"/>
    </row>
    <row r="59" spans="12:34" x14ac:dyDescent="0.25">
      <c r="L59" s="49"/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  <row r="256" spans="12:12" x14ac:dyDescent="0.25">
      <c r="L256" s="49"/>
    </row>
    <row r="257" spans="12:12" x14ac:dyDescent="0.25">
      <c r="L257" s="49"/>
    </row>
    <row r="258" spans="12:12" x14ac:dyDescent="0.25">
      <c r="L258" s="49"/>
    </row>
  </sheetData>
  <mergeCells count="3">
    <mergeCell ref="R3:S3"/>
    <mergeCell ref="U3:V3"/>
    <mergeCell ref="AC3:AI3"/>
  </mergeCells>
  <conditionalFormatting sqref="N6 Q6 R13:AA16 AM8:AN18 Q8:Q18 N8:N18 AE8:AI16 AE6:AI6 AO8:AS12 AM6:AS6 R8:Y12">
    <cfRule type="expression" dxfId="1527" priority="62">
      <formula>$L6="API sand"</formula>
    </cfRule>
  </conditionalFormatting>
  <conditionalFormatting sqref="AJ13:AJ16 N6 AB13:AB16 AK6:AL6 AK8:AL18 N8:N18">
    <cfRule type="expression" dxfId="1526" priority="61">
      <formula>$M6="API sand"</formula>
    </cfRule>
  </conditionalFormatting>
  <conditionalFormatting sqref="AJ13:AJ16 N6 AK6:AL6 AB13:AB16 AK8:AL18 N8:N18">
    <cfRule type="expression" dxfId="1525" priority="60">
      <formula>$M6="API clay"</formula>
    </cfRule>
  </conditionalFormatting>
  <conditionalFormatting sqref="AM6:AN6 N6:P6 AM8:AN18 N8:P15">
    <cfRule type="expression" dxfId="1524" priority="57">
      <formula>$L6="Stiff clay w/o free water"</formula>
    </cfRule>
    <cfRule type="expression" dxfId="1523" priority="59">
      <formula>$L6="API clay"</formula>
    </cfRule>
  </conditionalFormatting>
  <conditionalFormatting sqref="AM6:AN6 N6:P6 AM8:AN18 N8:P15">
    <cfRule type="expression" dxfId="1522" priority="58">
      <formula>$L6="Kirsch soft clay"</formula>
    </cfRule>
  </conditionalFormatting>
  <conditionalFormatting sqref="AM6:AN6 N6:P6 AM8:AN18 N8:P15">
    <cfRule type="expression" dxfId="1521" priority="56">
      <formula>$L6="Kirsch stiff clay"</formula>
    </cfRule>
  </conditionalFormatting>
  <conditionalFormatting sqref="N6 Q6 R13:AA16 AM8:AN18 Q8:Q18 N8:N18 AE8:AI16 AE6:AI6 AO8:AS12 AM6:AS6 R8:Y12">
    <cfRule type="expression" dxfId="1520" priority="55">
      <formula>$L6="Kirsch sand"</formula>
    </cfRule>
  </conditionalFormatting>
  <conditionalFormatting sqref="N6 AC6:AD6 AM6:AN6 AC8:AD18 AM8:AN18 N8:N18">
    <cfRule type="expression" dxfId="1519" priority="54">
      <formula>$L6="Modified Weak rock"</formula>
    </cfRule>
  </conditionalFormatting>
  <conditionalFormatting sqref="AM6:AN6 N6:P6 AM8:AN18 N8:P15">
    <cfRule type="expression" dxfId="1518" priority="53">
      <formula>$L6="Reese stiff clay"</formula>
    </cfRule>
  </conditionalFormatting>
  <conditionalFormatting sqref="N19:N39 Q19:Q39 AM19:AN39">
    <cfRule type="expression" dxfId="1517" priority="52">
      <formula>$L19="API sand"</formula>
    </cfRule>
  </conditionalFormatting>
  <conditionalFormatting sqref="N19:N39 Z19:Z39 AB19:AB39 R19:S39 AJ19:AL39">
    <cfRule type="expression" dxfId="1516" priority="51">
      <formula>$M19="API sand"</formula>
    </cfRule>
  </conditionalFormatting>
  <conditionalFormatting sqref="Z19:AB39 AK19:AL39 R19:T39 N19:N39">
    <cfRule type="expression" dxfId="1515" priority="50">
      <formula>$M19="API clay"</formula>
    </cfRule>
  </conditionalFormatting>
  <conditionalFormatting sqref="U19:W39 AM19:AN39 N32:P39 N19:N31 P19:P31">
    <cfRule type="expression" dxfId="1514" priority="47">
      <formula>$L19="Stiff clay w/o free water"</formula>
    </cfRule>
    <cfRule type="expression" dxfId="1513" priority="49">
      <formula>$L19="API clay"</formula>
    </cfRule>
  </conditionalFormatting>
  <conditionalFormatting sqref="U19:Y39 AM19:AN39 N32:P39 N19:N31 P19:P31">
    <cfRule type="expression" dxfId="1512" priority="48">
      <formula>$L19="Kirsch soft clay"</formula>
    </cfRule>
  </conditionalFormatting>
  <conditionalFormatting sqref="AM19:AN39 U19:Y39 N32:P39 N19:N31 P19:P31">
    <cfRule type="expression" dxfId="1511" priority="46">
      <formula>$L19="Kirsch stiff clay"</formula>
    </cfRule>
  </conditionalFormatting>
  <conditionalFormatting sqref="N19:N39 Q19:Q39 X19:Y39 AM19:AN39">
    <cfRule type="expression" dxfId="1510" priority="45">
      <formula>$L19="Kirsch sand"</formula>
    </cfRule>
  </conditionalFormatting>
  <conditionalFormatting sqref="N19:N39 AC19:AI22 AM19:AN39 AC23:AD39 AI23:AI39">
    <cfRule type="expression" dxfId="1509" priority="44">
      <formula>$L19="Modified Weak rock"</formula>
    </cfRule>
  </conditionalFormatting>
  <conditionalFormatting sqref="U19:V39 AM19:AN39 N32:P39 N19:N31 P19:P31">
    <cfRule type="expression" dxfId="1508" priority="43">
      <formula>$L19="Reese stiff clay"</formula>
    </cfRule>
  </conditionalFormatting>
  <conditionalFormatting sqref="AC6:AD6 AM6:AN6 N6:P6 AC8:AD18 AM8:AN18 N8:P15">
    <cfRule type="expression" dxfId="1507" priority="42">
      <formula>$L6="PISA clay"</formula>
    </cfRule>
  </conditionalFormatting>
  <conditionalFormatting sqref="N6 AC6:AD6 AM6:AN6 AC8:AD18 AM8:AN18 N8:N18">
    <cfRule type="expression" dxfId="1506" priority="41">
      <formula>$L6="PISA sand"</formula>
    </cfRule>
  </conditionalFormatting>
  <conditionalFormatting sqref="R6:Y6">
    <cfRule type="expression" dxfId="1505" priority="40">
      <formula>$L6="API sand"</formula>
    </cfRule>
  </conditionalFormatting>
  <conditionalFormatting sqref="R6:Y6">
    <cfRule type="expression" dxfId="1504" priority="39">
      <formula>$L6="Kirsch sand"</formula>
    </cfRule>
  </conditionalFormatting>
  <conditionalFormatting sqref="N17:N18 N16:O16 P17:P18 O17:O21">
    <cfRule type="expression" dxfId="1503" priority="36">
      <formula>$L16="Stiff clay w/o free water"</formula>
    </cfRule>
    <cfRule type="expression" dxfId="1502" priority="38">
      <formula>$L16="API clay"</formula>
    </cfRule>
  </conditionalFormatting>
  <conditionalFormatting sqref="N17:N18 N16:O16 P17:P18 O17:O21">
    <cfRule type="expression" dxfId="1501" priority="37">
      <formula>$L16="Kirsch soft clay"</formula>
    </cfRule>
  </conditionalFormatting>
  <conditionalFormatting sqref="N17:N18 N16:O16 P17:P18 O17:O21">
    <cfRule type="expression" dxfId="1500" priority="35">
      <formula>$L16="Kirsch stiff clay"</formula>
    </cfRule>
  </conditionalFormatting>
  <conditionalFormatting sqref="N17:N18 N16:O16 P17:P18 O17:O21">
    <cfRule type="expression" dxfId="1499" priority="34">
      <formula>$L16="Reese stiff clay"</formula>
    </cfRule>
  </conditionalFormatting>
  <conditionalFormatting sqref="N17:N18 N16:O16 P17:P18 O17:O21">
    <cfRule type="expression" dxfId="1498" priority="33">
      <formula>$L16="PISA clay"</formula>
    </cfRule>
  </conditionalFormatting>
  <conditionalFormatting sqref="R17:AB18">
    <cfRule type="expression" dxfId="1497" priority="32">
      <formula>$L17="API sand"</formula>
    </cfRule>
  </conditionalFormatting>
  <conditionalFormatting sqref="R17:AB18">
    <cfRule type="expression" dxfId="1496" priority="31">
      <formula>$L17="Kirsch sand"</formula>
    </cfRule>
  </conditionalFormatting>
  <conditionalFormatting sqref="AE17:AJ18">
    <cfRule type="expression" dxfId="1495" priority="30">
      <formula>$L17="API sand"</formula>
    </cfRule>
  </conditionalFormatting>
  <conditionalFormatting sqref="AE17:AJ18">
    <cfRule type="expression" dxfId="1494" priority="29">
      <formula>$L17="Kirsch sand"</formula>
    </cfRule>
  </conditionalFormatting>
  <conditionalFormatting sqref="O22:O24">
    <cfRule type="expression" dxfId="1493" priority="28">
      <formula>$L22="API sand"</formula>
    </cfRule>
  </conditionalFormatting>
  <conditionalFormatting sqref="O22:O24">
    <cfRule type="expression" dxfId="1492" priority="27">
      <formula>$L22="Kirsch sand"</formula>
    </cfRule>
  </conditionalFormatting>
  <conditionalFormatting sqref="O25:O31">
    <cfRule type="expression" dxfId="1491" priority="26">
      <formula>$L25="API sand"</formula>
    </cfRule>
  </conditionalFormatting>
  <conditionalFormatting sqref="O25:O31">
    <cfRule type="expression" dxfId="1490" priority="25">
      <formula>$L25="Kirsch sand"</formula>
    </cfRule>
  </conditionalFormatting>
  <conditionalFormatting sqref="P16">
    <cfRule type="expression" dxfId="1489" priority="22">
      <formula>$L16="Stiff clay w/o free water"</formula>
    </cfRule>
    <cfRule type="expression" dxfId="1488" priority="24">
      <formula>$L16="API clay"</formula>
    </cfRule>
  </conditionalFormatting>
  <conditionalFormatting sqref="P16">
    <cfRule type="expression" dxfId="1487" priority="23">
      <formula>$L16="Kirsch soft clay"</formula>
    </cfRule>
  </conditionalFormatting>
  <conditionalFormatting sqref="P16">
    <cfRule type="expression" dxfId="1486" priority="21">
      <formula>$L16="Kirsch stiff clay"</formula>
    </cfRule>
  </conditionalFormatting>
  <conditionalFormatting sqref="P16">
    <cfRule type="expression" dxfId="1485" priority="20">
      <formula>$L16="Reese stiff clay"</formula>
    </cfRule>
  </conditionalFormatting>
  <conditionalFormatting sqref="P16">
    <cfRule type="expression" dxfId="1484" priority="19">
      <formula>$L16="PISA clay"</formula>
    </cfRule>
  </conditionalFormatting>
  <conditionalFormatting sqref="N7 Q7 AE7:AI7 AM7:AS7">
    <cfRule type="expression" dxfId="1483" priority="18">
      <formula>$L7="API sand"</formula>
    </cfRule>
  </conditionalFormatting>
  <conditionalFormatting sqref="N7 AK7:AL7">
    <cfRule type="expression" dxfId="1482" priority="17">
      <formula>$M7="API sand"</formula>
    </cfRule>
  </conditionalFormatting>
  <conditionalFormatting sqref="N7 AK7:AL7">
    <cfRule type="expression" dxfId="1481" priority="16">
      <formula>$M7="API clay"</formula>
    </cfRule>
  </conditionalFormatting>
  <conditionalFormatting sqref="AM7:AN7 N7:P7">
    <cfRule type="expression" dxfId="1480" priority="13">
      <formula>$L7="Stiff clay w/o free water"</formula>
    </cfRule>
    <cfRule type="expression" dxfId="1479" priority="15">
      <formula>$L7="API clay"</formula>
    </cfRule>
  </conditionalFormatting>
  <conditionalFormatting sqref="AM7:AN7 N7:P7">
    <cfRule type="expression" dxfId="1478" priority="14">
      <formula>$L7="Kirsch soft clay"</formula>
    </cfRule>
  </conditionalFormatting>
  <conditionalFormatting sqref="AM7:AN7 N7:P7">
    <cfRule type="expression" dxfId="1477" priority="12">
      <formula>$L7="Kirsch stiff clay"</formula>
    </cfRule>
  </conditionalFormatting>
  <conditionalFormatting sqref="N7 Q7 AE7:AI7 AM7:AS7">
    <cfRule type="expression" dxfId="1476" priority="11">
      <formula>$L7="Kirsch sand"</formula>
    </cfRule>
  </conditionalFormatting>
  <conditionalFormatting sqref="N7 AC7:AD7 AM7:AN7">
    <cfRule type="expression" dxfId="1475" priority="10">
      <formula>$L7="Modified Weak rock"</formula>
    </cfRule>
  </conditionalFormatting>
  <conditionalFormatting sqref="AM7:AN7 N7:P7">
    <cfRule type="expression" dxfId="1474" priority="9">
      <formula>$L7="Reese stiff clay"</formula>
    </cfRule>
  </conditionalFormatting>
  <conditionalFormatting sqref="AC7:AD7 AM7:AN7 N7:P7">
    <cfRule type="expression" dxfId="1473" priority="8">
      <formula>$L7="PISA clay"</formula>
    </cfRule>
  </conditionalFormatting>
  <conditionalFormatting sqref="N7 AC7:AD7 AM7:AN7">
    <cfRule type="expression" dxfId="1472" priority="7">
      <formula>$L7="PISA sand"</formula>
    </cfRule>
  </conditionalFormatting>
  <conditionalFormatting sqref="R7:Y7">
    <cfRule type="expression" dxfId="1471" priority="6">
      <formula>$L7="API sand"</formula>
    </cfRule>
  </conditionalFormatting>
  <conditionalFormatting sqref="R7:Y7">
    <cfRule type="expression" dxfId="1470" priority="5">
      <formula>$L7="Kirsch sand"</formula>
    </cfRule>
  </conditionalFormatting>
  <conditionalFormatting sqref="Z6:Z12 AB6:AB12">
    <cfRule type="expression" dxfId="1469" priority="4">
      <formula>$M6="API sand"</formula>
    </cfRule>
  </conditionalFormatting>
  <conditionalFormatting sqref="Z6:AB12">
    <cfRule type="expression" dxfId="1468" priority="3">
      <formula>$M6="API clay"</formula>
    </cfRule>
  </conditionalFormatting>
  <conditionalFormatting sqref="AJ6:AJ12">
    <cfRule type="expression" dxfId="1467" priority="2">
      <formula>$L6="API sand"</formula>
    </cfRule>
  </conditionalFormatting>
  <conditionalFormatting sqref="AJ6:AJ12">
    <cfRule type="expression" dxfId="1466" priority="1">
      <formula>$L6="Kirsch sand"</formula>
    </cfRule>
  </conditionalFormatting>
  <dataValidations count="3">
    <dataValidation type="list" showInputMessage="1" showErrorMessage="1" sqref="L13:L258" xr:uid="{89DDE55D-1F97-4CBF-BA98-8E43B0F8B9A6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8" xr:uid="{232AAEA3-E6D6-4673-ABCD-4C46C38F2B52}">
      <formula1>"Zero soil,API sand,API clay"</formula1>
    </dataValidation>
    <dataValidation type="list" showInputMessage="1" showErrorMessage="1" sqref="M19:M39" xr:uid="{48A44A5C-0551-46EF-9A8D-A018288AC7B0}">
      <formula1>"',API sand,API clay"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14B3-D6E2-45FB-97E1-168149528107}">
  <sheetPr>
    <tabColor theme="6" tint="0.59999389629810485"/>
  </sheetPr>
  <dimension ref="A1:AS255"/>
  <sheetViews>
    <sheetView zoomScaleNormal="100" workbookViewId="0">
      <selection activeCell="J22" sqref="J22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Z1_L08_BE_PISA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74"/>
      <c r="R3" s="112"/>
      <c r="S3" s="112"/>
      <c r="T3" s="74"/>
      <c r="U3" s="112"/>
      <c r="V3" s="112"/>
      <c r="W3" s="74"/>
      <c r="X3" s="69"/>
      <c r="Y3" s="74"/>
      <c r="Z3" s="74"/>
      <c r="AA3" s="74"/>
      <c r="AB3" s="74"/>
      <c r="AC3" s="69"/>
      <c r="AD3" s="39"/>
      <c r="AE3" s="39"/>
      <c r="AF3" s="39"/>
      <c r="AG3" s="39"/>
      <c r="AH3" s="39"/>
      <c r="AI3" s="39"/>
      <c r="AJ3" s="74"/>
      <c r="AK3" s="74"/>
      <c r="AL3" s="74"/>
      <c r="AM3" s="74"/>
      <c r="AN3" s="74"/>
      <c r="AO3" s="77"/>
      <c r="AP3" s="77"/>
    </row>
    <row r="4" spans="1:45" x14ac:dyDescent="0.25">
      <c r="A4" s="40" t="s">
        <v>60</v>
      </c>
      <c r="B4" s="33">
        <f>COUNTIF(J:J,"&gt;0")</f>
        <v>13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213</v>
      </c>
      <c r="AP4" s="43" t="s">
        <v>214</v>
      </c>
      <c r="AQ4" s="70" t="s">
        <v>102</v>
      </c>
      <c r="AR4" s="43" t="s">
        <v>177</v>
      </c>
      <c r="AS4" s="33" t="s">
        <v>276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34</v>
      </c>
      <c r="AP5" s="38" t="s">
        <v>34</v>
      </c>
      <c r="AQ5" s="38" t="s">
        <v>103</v>
      </c>
      <c r="AR5" s="83" t="s">
        <v>178</v>
      </c>
    </row>
    <row r="6" spans="1:45" x14ac:dyDescent="0.25">
      <c r="C6" s="45"/>
      <c r="F6" s="33" t="s">
        <v>67</v>
      </c>
      <c r="G6" s="57">
        <v>23</v>
      </c>
      <c r="H6" s="45" t="s">
        <v>28</v>
      </c>
      <c r="I6" s="33" t="s">
        <v>215</v>
      </c>
      <c r="J6" s="47">
        <v>1</v>
      </c>
      <c r="K6" s="19">
        <v>0</v>
      </c>
      <c r="L6" t="s">
        <v>207</v>
      </c>
      <c r="M6" s="49" t="s">
        <v>64</v>
      </c>
      <c r="N6" s="47">
        <v>9.6999999999999993</v>
      </c>
      <c r="O6" s="63">
        <v>0</v>
      </c>
      <c r="P6" s="63">
        <v>0</v>
      </c>
      <c r="Q6" s="47">
        <v>38</v>
      </c>
      <c r="R6" s="47">
        <f>Q6-5</f>
        <v>33</v>
      </c>
      <c r="S6" s="47">
        <v>0.5</v>
      </c>
      <c r="T6" s="47">
        <v>0</v>
      </c>
      <c r="U6" s="75">
        <v>0</v>
      </c>
      <c r="V6" s="75">
        <v>0</v>
      </c>
      <c r="W6" s="47">
        <v>0</v>
      </c>
      <c r="X6" s="47">
        <v>12800</v>
      </c>
      <c r="Y6" s="47">
        <v>0</v>
      </c>
      <c r="Z6" s="47">
        <f>VLOOKUP(R6,$AE$39:$AF$59,2)</f>
        <v>107.39999999999996</v>
      </c>
      <c r="AA6" s="47">
        <v>1</v>
      </c>
      <c r="AB6" s="47">
        <f>VLOOKUP(R6,$AE$39:$AG$59,3)</f>
        <v>11040</v>
      </c>
      <c r="AC6" s="63">
        <v>6000</v>
      </c>
      <c r="AD6" s="63">
        <v>33333.300000000003</v>
      </c>
      <c r="AE6" s="63">
        <v>0.3</v>
      </c>
      <c r="AF6" s="63">
        <v>0</v>
      </c>
      <c r="AG6" s="63">
        <v>0</v>
      </c>
      <c r="AH6" s="63">
        <v>0</v>
      </c>
      <c r="AI6" s="63">
        <v>0</v>
      </c>
      <c r="AJ6" s="47">
        <f>VLOOKUP(R6,$AE$39:$AH$59,4)</f>
        <v>46.000000000000007</v>
      </c>
      <c r="AK6" s="47">
        <v>1</v>
      </c>
      <c r="AL6" s="47">
        <v>1</v>
      </c>
      <c r="AM6" s="47">
        <v>1</v>
      </c>
      <c r="AN6" s="47">
        <v>1</v>
      </c>
      <c r="AO6" s="47">
        <v>1</v>
      </c>
      <c r="AP6" s="47">
        <v>1</v>
      </c>
      <c r="AQ6" s="47">
        <v>0</v>
      </c>
      <c r="AR6" s="47">
        <v>94</v>
      </c>
      <c r="AS6" s="33">
        <v>0.4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215</v>
      </c>
      <c r="J7" s="47">
        <v>2</v>
      </c>
      <c r="K7" s="19">
        <v>-0.9</v>
      </c>
      <c r="L7" t="s">
        <v>184</v>
      </c>
      <c r="M7" s="49" t="s">
        <v>64</v>
      </c>
      <c r="N7" s="47">
        <v>9.6999999999999993</v>
      </c>
      <c r="O7" s="63">
        <v>0</v>
      </c>
      <c r="P7" s="63">
        <v>0</v>
      </c>
      <c r="Q7" s="47">
        <v>39</v>
      </c>
      <c r="R7" s="47">
        <f t="shared" ref="R7:R18" si="0">Q7-5</f>
        <v>34</v>
      </c>
      <c r="S7" s="47">
        <v>0.5</v>
      </c>
      <c r="T7" s="47">
        <v>0</v>
      </c>
      <c r="U7" s="75">
        <v>0</v>
      </c>
      <c r="V7" s="75">
        <v>0</v>
      </c>
      <c r="W7" s="47">
        <v>0</v>
      </c>
      <c r="X7" s="47">
        <v>26200</v>
      </c>
      <c r="Y7" s="47">
        <v>0</v>
      </c>
      <c r="Z7" s="47">
        <f t="shared" ref="Z7:Z18" si="1">VLOOKUP(R7,$AE$39:$AF$59,2)</f>
        <v>111.19999999999996</v>
      </c>
      <c r="AA7" s="47">
        <v>1</v>
      </c>
      <c r="AB7" s="47">
        <v>0</v>
      </c>
      <c r="AC7" s="63">
        <v>39000</v>
      </c>
      <c r="AD7" s="63">
        <v>1111.0999999999999</v>
      </c>
      <c r="AE7" s="63">
        <v>0.3</v>
      </c>
      <c r="AF7" s="63">
        <v>0</v>
      </c>
      <c r="AG7" s="63">
        <v>0</v>
      </c>
      <c r="AH7" s="63">
        <v>0</v>
      </c>
      <c r="AI7" s="63">
        <v>0</v>
      </c>
      <c r="AJ7" s="47">
        <f t="shared" ref="AJ7:AJ18" si="2">VLOOKUP(R7,$AE$39:$AH$59,4)</f>
        <v>48.000000000000007</v>
      </c>
      <c r="AK7" s="47">
        <v>1</v>
      </c>
      <c r="AL7" s="47">
        <v>1</v>
      </c>
      <c r="AM7" s="47">
        <v>1</v>
      </c>
      <c r="AN7" s="47">
        <v>1</v>
      </c>
      <c r="AO7" s="47">
        <v>1</v>
      </c>
      <c r="AP7" s="47">
        <v>1</v>
      </c>
      <c r="AQ7" s="47">
        <v>0</v>
      </c>
      <c r="AR7" s="47">
        <v>77</v>
      </c>
      <c r="AS7" s="33">
        <v>0.4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15778.957475994512</v>
      </c>
      <c r="H8" s="45" t="s">
        <v>53</v>
      </c>
      <c r="I8" s="56" t="s">
        <v>215</v>
      </c>
      <c r="J8" s="47">
        <v>3</v>
      </c>
      <c r="K8" s="19">
        <v>-1.8</v>
      </c>
      <c r="L8" t="s">
        <v>200</v>
      </c>
      <c r="M8" s="49" t="s">
        <v>64</v>
      </c>
      <c r="N8" s="47">
        <v>9.6999999999999993</v>
      </c>
      <c r="O8" s="63">
        <v>0</v>
      </c>
      <c r="P8" s="63">
        <v>0</v>
      </c>
      <c r="Q8" s="47">
        <v>36</v>
      </c>
      <c r="R8" s="47">
        <f t="shared" si="0"/>
        <v>31</v>
      </c>
      <c r="S8" s="47">
        <v>0.5</v>
      </c>
      <c r="T8" s="47">
        <v>0</v>
      </c>
      <c r="U8" s="75">
        <v>0</v>
      </c>
      <c r="V8" s="75">
        <v>0</v>
      </c>
      <c r="W8" s="47">
        <v>0</v>
      </c>
      <c r="X8" s="47">
        <v>15900</v>
      </c>
      <c r="Y8" s="47">
        <v>0</v>
      </c>
      <c r="Z8" s="47">
        <f t="shared" si="1"/>
        <v>99.799999999999969</v>
      </c>
      <c r="AA8" s="47">
        <v>1</v>
      </c>
      <c r="AB8" s="47">
        <f t="shared" ref="AB8:AB11" si="3">VLOOKUP(R8,$AE$39:$AG$59,3)</f>
        <v>10080</v>
      </c>
      <c r="AC8" s="63">
        <v>40000</v>
      </c>
      <c r="AD8" s="63">
        <v>-3333.3</v>
      </c>
      <c r="AE8" s="63">
        <v>0.3</v>
      </c>
      <c r="AF8" s="63">
        <v>0</v>
      </c>
      <c r="AG8" s="63">
        <v>0</v>
      </c>
      <c r="AH8" s="63">
        <v>0</v>
      </c>
      <c r="AI8" s="63">
        <v>0</v>
      </c>
      <c r="AJ8" s="47">
        <f>VLOOKUP(R8,$AE$39:$AH$59,4)</f>
        <v>42.000000000000007</v>
      </c>
      <c r="AK8" s="47">
        <v>1</v>
      </c>
      <c r="AL8" s="47">
        <v>1</v>
      </c>
      <c r="AM8" s="47">
        <v>1</v>
      </c>
      <c r="AN8" s="47">
        <v>1</v>
      </c>
      <c r="AO8" s="47">
        <v>1</v>
      </c>
      <c r="AP8" s="47">
        <v>1</v>
      </c>
      <c r="AQ8" s="47">
        <v>0</v>
      </c>
      <c r="AR8" s="47">
        <v>51</v>
      </c>
      <c r="AS8" s="33">
        <v>0.4</v>
      </c>
    </row>
    <row r="9" spans="1:45" x14ac:dyDescent="0.25">
      <c r="A9" s="33" t="s">
        <v>68</v>
      </c>
      <c r="B9" s="57">
        <v>40</v>
      </c>
      <c r="C9" s="45" t="s">
        <v>28</v>
      </c>
      <c r="D9" s="57">
        <v>28</v>
      </c>
      <c r="F9" s="33" t="s">
        <v>96</v>
      </c>
      <c r="G9" s="76">
        <v>-666224.96570644702</v>
      </c>
      <c r="H9" s="45" t="s">
        <v>54</v>
      </c>
      <c r="I9" s="33" t="s">
        <v>216</v>
      </c>
      <c r="J9" s="47">
        <v>4</v>
      </c>
      <c r="K9" s="19">
        <v>-2.4</v>
      </c>
      <c r="L9" s="49" t="s">
        <v>275</v>
      </c>
      <c r="M9" s="49" t="s">
        <v>65</v>
      </c>
      <c r="N9" s="47">
        <v>9.3000000000000007</v>
      </c>
      <c r="O9" s="63">
        <v>20</v>
      </c>
      <c r="P9" s="63">
        <v>25</v>
      </c>
      <c r="Q9" s="47">
        <v>0</v>
      </c>
      <c r="R9" s="47">
        <f t="shared" si="0"/>
        <v>-5</v>
      </c>
      <c r="S9" s="47">
        <v>0.8</v>
      </c>
      <c r="T9" s="47">
        <v>0</v>
      </c>
      <c r="U9" s="75">
        <v>1.7999999999999999E-2</v>
      </c>
      <c r="V9" s="75">
        <v>0</v>
      </c>
      <c r="W9" s="47">
        <v>0.5</v>
      </c>
      <c r="X9" s="47">
        <v>2900</v>
      </c>
      <c r="Y9" s="47">
        <v>0</v>
      </c>
      <c r="Z9" s="47" t="e">
        <f t="shared" si="1"/>
        <v>#N/A</v>
      </c>
      <c r="AA9" s="47">
        <v>1</v>
      </c>
      <c r="AB9" s="47" t="e">
        <f t="shared" si="3"/>
        <v>#N/A</v>
      </c>
      <c r="AC9" s="63">
        <v>18000</v>
      </c>
      <c r="AD9" s="63">
        <v>19000</v>
      </c>
      <c r="AE9" s="63">
        <v>0.3</v>
      </c>
      <c r="AF9" s="63">
        <v>0</v>
      </c>
      <c r="AG9" s="63">
        <v>0</v>
      </c>
      <c r="AH9" s="63">
        <v>0</v>
      </c>
      <c r="AI9" s="63">
        <v>0</v>
      </c>
      <c r="AJ9" s="47" t="e">
        <f t="shared" si="2"/>
        <v>#N/A</v>
      </c>
      <c r="AK9" s="47">
        <v>1</v>
      </c>
      <c r="AL9" s="47">
        <v>1</v>
      </c>
      <c r="AM9" s="47">
        <v>1</v>
      </c>
      <c r="AN9" s="47">
        <v>1</v>
      </c>
      <c r="AO9" s="47">
        <v>1</v>
      </c>
      <c r="AP9" s="47">
        <v>1</v>
      </c>
      <c r="AQ9" s="47">
        <v>0</v>
      </c>
      <c r="AR9" s="47">
        <v>0</v>
      </c>
      <c r="AS9" s="33">
        <v>0.4</v>
      </c>
    </row>
    <row r="10" spans="1:45" s="56" customFormat="1" x14ac:dyDescent="0.25">
      <c r="A10" s="56" t="s">
        <v>69</v>
      </c>
      <c r="B10" s="58">
        <v>40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217</v>
      </c>
      <c r="J10" s="47">
        <v>5</v>
      </c>
      <c r="K10" s="19">
        <v>-3.4</v>
      </c>
      <c r="L10" t="s">
        <v>208</v>
      </c>
      <c r="M10" s="49" t="s">
        <v>64</v>
      </c>
      <c r="N10" s="47">
        <v>10</v>
      </c>
      <c r="O10" s="63">
        <v>0</v>
      </c>
      <c r="P10" s="63">
        <v>0</v>
      </c>
      <c r="Q10" s="47">
        <v>28</v>
      </c>
      <c r="R10" s="47">
        <f t="shared" si="0"/>
        <v>23</v>
      </c>
      <c r="S10" s="47">
        <v>3</v>
      </c>
      <c r="T10" s="47">
        <v>0</v>
      </c>
      <c r="U10" s="75">
        <v>0</v>
      </c>
      <c r="V10" s="75">
        <v>0</v>
      </c>
      <c r="W10" s="47">
        <v>0</v>
      </c>
      <c r="X10" s="47">
        <v>13700</v>
      </c>
      <c r="Y10" s="47">
        <v>0</v>
      </c>
      <c r="Z10" s="47">
        <f t="shared" si="1"/>
        <v>75.399999999999977</v>
      </c>
      <c r="AA10" s="47">
        <v>1</v>
      </c>
      <c r="AB10" s="47">
        <v>0</v>
      </c>
      <c r="AC10" s="63">
        <v>57000</v>
      </c>
      <c r="AD10" s="63">
        <v>6071.4</v>
      </c>
      <c r="AE10" s="63">
        <v>0.3</v>
      </c>
      <c r="AF10" s="63">
        <v>0</v>
      </c>
      <c r="AG10" s="63">
        <v>0</v>
      </c>
      <c r="AH10" s="63">
        <v>0</v>
      </c>
      <c r="AI10" s="63">
        <v>0</v>
      </c>
      <c r="AJ10" s="47">
        <f t="shared" si="2"/>
        <v>16.800000000000004</v>
      </c>
      <c r="AK10" s="47">
        <v>1</v>
      </c>
      <c r="AL10" s="47">
        <v>1</v>
      </c>
      <c r="AM10" s="47">
        <v>1</v>
      </c>
      <c r="AN10" s="47">
        <v>1</v>
      </c>
      <c r="AO10" s="47">
        <v>1</v>
      </c>
      <c r="AP10" s="47">
        <v>1</v>
      </c>
      <c r="AQ10" s="47">
        <v>0</v>
      </c>
      <c r="AR10" s="47">
        <v>59</v>
      </c>
      <c r="AS10" s="33">
        <v>0.4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217</v>
      </c>
      <c r="J11" s="47">
        <v>6</v>
      </c>
      <c r="K11" s="19">
        <v>-9</v>
      </c>
      <c r="L11" t="s">
        <v>110</v>
      </c>
      <c r="M11" s="49" t="s">
        <v>64</v>
      </c>
      <c r="N11" s="47">
        <v>10</v>
      </c>
      <c r="O11" s="63">
        <v>0</v>
      </c>
      <c r="P11" s="63">
        <v>0</v>
      </c>
      <c r="Q11" s="47">
        <v>28</v>
      </c>
      <c r="R11" s="47">
        <f t="shared" si="0"/>
        <v>23</v>
      </c>
      <c r="S11" s="47">
        <v>1.7</v>
      </c>
      <c r="T11" s="47">
        <v>0</v>
      </c>
      <c r="U11" s="75">
        <v>0</v>
      </c>
      <c r="V11" s="75">
        <v>0</v>
      </c>
      <c r="W11" s="47">
        <v>0</v>
      </c>
      <c r="X11" s="47">
        <v>25400</v>
      </c>
      <c r="Y11" s="47">
        <v>0</v>
      </c>
      <c r="Z11" s="47">
        <f t="shared" si="1"/>
        <v>75.399999999999977</v>
      </c>
      <c r="AA11" s="47">
        <v>1</v>
      </c>
      <c r="AB11" s="47">
        <f t="shared" si="3"/>
        <v>4040</v>
      </c>
      <c r="AC11" s="63">
        <v>96000</v>
      </c>
      <c r="AD11" s="63">
        <v>5689.7</v>
      </c>
      <c r="AE11" s="63">
        <v>0.3</v>
      </c>
      <c r="AF11" s="63">
        <v>0</v>
      </c>
      <c r="AG11" s="63">
        <v>0</v>
      </c>
      <c r="AH11" s="63">
        <v>0</v>
      </c>
      <c r="AI11" s="63">
        <v>0</v>
      </c>
      <c r="AJ11" s="47">
        <f>VLOOKUP(R11,$AE$39:$AH$59,4)</f>
        <v>16.800000000000004</v>
      </c>
      <c r="AK11" s="47">
        <v>1</v>
      </c>
      <c r="AL11" s="47">
        <v>1</v>
      </c>
      <c r="AM11" s="47">
        <v>1</v>
      </c>
      <c r="AN11" s="47">
        <v>1</v>
      </c>
      <c r="AO11" s="47">
        <v>1</v>
      </c>
      <c r="AP11" s="47">
        <v>1</v>
      </c>
      <c r="AQ11" s="47">
        <v>0</v>
      </c>
      <c r="AR11" s="47">
        <v>70</v>
      </c>
      <c r="AS11" s="33">
        <v>0.4</v>
      </c>
    </row>
    <row r="12" spans="1:45" x14ac:dyDescent="0.25">
      <c r="A12" s="33" t="s">
        <v>74</v>
      </c>
      <c r="B12" s="57">
        <v>9.6999999999999993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218</v>
      </c>
      <c r="J12" s="47">
        <v>7</v>
      </c>
      <c r="K12" s="19">
        <v>-14.8</v>
      </c>
      <c r="L12" s="49" t="s">
        <v>275</v>
      </c>
      <c r="M12" s="49" t="s">
        <v>65</v>
      </c>
      <c r="N12" s="47">
        <v>8.3000000000000007</v>
      </c>
      <c r="O12" s="63">
        <v>122</v>
      </c>
      <c r="P12" s="63">
        <v>7.3</v>
      </c>
      <c r="Q12" s="47">
        <v>0</v>
      </c>
      <c r="R12" s="47">
        <f t="shared" si="0"/>
        <v>-5</v>
      </c>
      <c r="S12" s="47">
        <v>1.6</v>
      </c>
      <c r="T12" s="47">
        <v>0</v>
      </c>
      <c r="U12" s="75">
        <v>1.7999999999999999E-2</v>
      </c>
      <c r="V12" s="75">
        <v>0</v>
      </c>
      <c r="W12" s="47">
        <v>0.5</v>
      </c>
      <c r="X12" s="47">
        <v>17300</v>
      </c>
      <c r="Y12" s="47">
        <v>0</v>
      </c>
      <c r="Z12" s="47" t="e">
        <f t="shared" si="1"/>
        <v>#N/A</v>
      </c>
      <c r="AA12" s="47">
        <v>1</v>
      </c>
      <c r="AB12" s="47">
        <v>0</v>
      </c>
      <c r="AC12" s="63">
        <v>159000</v>
      </c>
      <c r="AD12" s="63">
        <v>10000</v>
      </c>
      <c r="AE12" s="63">
        <v>0.3</v>
      </c>
      <c r="AF12" s="63">
        <v>0</v>
      </c>
      <c r="AG12" s="63">
        <v>0</v>
      </c>
      <c r="AH12" s="63">
        <v>0</v>
      </c>
      <c r="AI12" s="63">
        <v>0</v>
      </c>
      <c r="AJ12" s="47" t="e">
        <f t="shared" si="2"/>
        <v>#N/A</v>
      </c>
      <c r="AK12" s="47">
        <v>1</v>
      </c>
      <c r="AL12" s="47">
        <v>1</v>
      </c>
      <c r="AM12" s="47">
        <v>1</v>
      </c>
      <c r="AN12" s="47">
        <v>1</v>
      </c>
      <c r="AO12" s="47">
        <v>1</v>
      </c>
      <c r="AP12" s="47">
        <v>1</v>
      </c>
      <c r="AQ12" s="47">
        <v>0</v>
      </c>
      <c r="AR12" s="47">
        <v>0</v>
      </c>
      <c r="AS12" s="33">
        <v>0.4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219</v>
      </c>
      <c r="J13" s="47">
        <v>8</v>
      </c>
      <c r="K13" s="19">
        <v>-32</v>
      </c>
      <c r="L13" s="49" t="s">
        <v>275</v>
      </c>
      <c r="M13" s="49" t="s">
        <v>65</v>
      </c>
      <c r="N13" s="47">
        <v>8.5</v>
      </c>
      <c r="O13" s="63">
        <v>403</v>
      </c>
      <c r="P13" s="63">
        <v>-27.5</v>
      </c>
      <c r="Q13" s="47">
        <v>0</v>
      </c>
      <c r="R13" s="47">
        <f t="shared" si="0"/>
        <v>-5</v>
      </c>
      <c r="S13" s="47">
        <v>2.6</v>
      </c>
      <c r="T13" s="47">
        <v>0</v>
      </c>
      <c r="U13" s="75">
        <v>1.7999999999999999E-2</v>
      </c>
      <c r="V13" s="75">
        <v>0</v>
      </c>
      <c r="W13" s="47">
        <v>0.25</v>
      </c>
      <c r="X13" s="47">
        <v>31000</v>
      </c>
      <c r="Y13" s="47">
        <v>0</v>
      </c>
      <c r="Z13" s="47" t="e">
        <f t="shared" si="1"/>
        <v>#N/A</v>
      </c>
      <c r="AA13" s="47">
        <v>1</v>
      </c>
      <c r="AB13" s="47" t="e">
        <f>VLOOKUP(R13,$AE$39:$AG$59,3)</f>
        <v>#N/A</v>
      </c>
      <c r="AC13" s="63">
        <v>568000</v>
      </c>
      <c r="AD13" s="63">
        <v>-39500</v>
      </c>
      <c r="AE13" s="63">
        <v>0.3</v>
      </c>
      <c r="AF13" s="63">
        <v>0</v>
      </c>
      <c r="AG13" s="63">
        <v>0</v>
      </c>
      <c r="AH13" s="63">
        <v>0</v>
      </c>
      <c r="AI13" s="63">
        <v>0</v>
      </c>
      <c r="AJ13" s="47" t="e">
        <f t="shared" si="2"/>
        <v>#N/A</v>
      </c>
      <c r="AK13" s="47">
        <v>1</v>
      </c>
      <c r="AL13" s="47">
        <v>1</v>
      </c>
      <c r="AM13" s="47">
        <v>1</v>
      </c>
      <c r="AN13" s="47">
        <v>1</v>
      </c>
      <c r="AO13" s="47">
        <v>1</v>
      </c>
      <c r="AP13" s="47">
        <v>1</v>
      </c>
      <c r="AQ13" s="47">
        <v>0</v>
      </c>
      <c r="AR13" s="47">
        <v>0</v>
      </c>
      <c r="AS13" s="33">
        <v>0.4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219</v>
      </c>
      <c r="J14" s="47">
        <v>9</v>
      </c>
      <c r="K14" s="19">
        <v>-36</v>
      </c>
      <c r="L14" s="49" t="s">
        <v>275</v>
      </c>
      <c r="M14" s="49" t="s">
        <v>65</v>
      </c>
      <c r="N14" s="47">
        <v>8.8000000000000007</v>
      </c>
      <c r="O14" s="63">
        <v>1118</v>
      </c>
      <c r="P14" s="63">
        <v>-132.30000000000001</v>
      </c>
      <c r="Q14" s="47">
        <v>0</v>
      </c>
      <c r="R14" s="47">
        <f t="shared" si="0"/>
        <v>-5</v>
      </c>
      <c r="S14" s="47">
        <v>3</v>
      </c>
      <c r="T14" s="47">
        <v>0</v>
      </c>
      <c r="U14" s="75">
        <v>1.7999999999999999E-2</v>
      </c>
      <c r="V14" s="75">
        <v>0</v>
      </c>
      <c r="W14" s="47">
        <v>0.25</v>
      </c>
      <c r="X14" s="47">
        <v>69900</v>
      </c>
      <c r="Y14" s="47">
        <v>0</v>
      </c>
      <c r="Z14" s="47" t="e">
        <f t="shared" si="1"/>
        <v>#N/A</v>
      </c>
      <c r="AA14" s="47">
        <v>1</v>
      </c>
      <c r="AB14" s="47">
        <v>1</v>
      </c>
      <c r="AC14" s="63">
        <v>1282000</v>
      </c>
      <c r="AD14" s="63">
        <v>0</v>
      </c>
      <c r="AE14" s="63">
        <v>0.3</v>
      </c>
      <c r="AF14" s="63">
        <v>0</v>
      </c>
      <c r="AG14" s="63">
        <v>0</v>
      </c>
      <c r="AH14" s="63">
        <v>0</v>
      </c>
      <c r="AI14" s="63">
        <v>0</v>
      </c>
      <c r="AJ14" s="47" t="e">
        <f t="shared" si="2"/>
        <v>#N/A</v>
      </c>
      <c r="AK14" s="47">
        <v>1</v>
      </c>
      <c r="AL14" s="47">
        <v>1</v>
      </c>
      <c r="AM14" s="47">
        <v>1</v>
      </c>
      <c r="AN14" s="47">
        <v>1</v>
      </c>
      <c r="AO14" s="47">
        <v>1</v>
      </c>
      <c r="AP14" s="47">
        <v>1</v>
      </c>
      <c r="AQ14" s="47">
        <v>0</v>
      </c>
      <c r="AR14" s="47">
        <v>0</v>
      </c>
      <c r="AS14" s="33">
        <v>0.4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220</v>
      </c>
      <c r="J15" s="47">
        <v>10</v>
      </c>
      <c r="K15" s="19">
        <v>-40</v>
      </c>
      <c r="L15" s="49" t="s">
        <v>275</v>
      </c>
      <c r="M15" s="49" t="s">
        <v>65</v>
      </c>
      <c r="N15" s="47">
        <v>8.8000000000000007</v>
      </c>
      <c r="O15" s="63">
        <v>409</v>
      </c>
      <c r="P15" s="63">
        <v>2.8</v>
      </c>
      <c r="Q15" s="47">
        <v>0</v>
      </c>
      <c r="R15" s="47">
        <f t="shared" si="0"/>
        <v>-5</v>
      </c>
      <c r="S15" s="47">
        <v>3</v>
      </c>
      <c r="T15" s="47">
        <v>0</v>
      </c>
      <c r="U15" s="75">
        <v>1.7999999999999999E-2</v>
      </c>
      <c r="V15" s="75">
        <v>0</v>
      </c>
      <c r="W15" s="47">
        <v>0.25</v>
      </c>
      <c r="X15" s="47">
        <v>40800</v>
      </c>
      <c r="Y15" s="47">
        <v>0</v>
      </c>
      <c r="Z15" s="47" t="e">
        <f t="shared" si="1"/>
        <v>#N/A</v>
      </c>
      <c r="AA15" s="47">
        <v>1</v>
      </c>
      <c r="AB15" s="47" t="e">
        <f t="shared" ref="AB15:AB18" si="4">VLOOKUP(R15,$AE$39:$AG$59,3)</f>
        <v>#N/A</v>
      </c>
      <c r="AC15" s="63">
        <v>596000</v>
      </c>
      <c r="AD15" s="63">
        <v>4536.7</v>
      </c>
      <c r="AE15" s="63">
        <v>0.3</v>
      </c>
      <c r="AF15" s="63">
        <v>0</v>
      </c>
      <c r="AG15" s="63">
        <v>0</v>
      </c>
      <c r="AH15" s="63">
        <v>0</v>
      </c>
      <c r="AI15" s="63">
        <v>0</v>
      </c>
      <c r="AJ15" s="47" t="e">
        <f t="shared" si="2"/>
        <v>#N/A</v>
      </c>
      <c r="AK15" s="47">
        <v>1</v>
      </c>
      <c r="AL15" s="47">
        <v>1</v>
      </c>
      <c r="AM15" s="47">
        <v>1</v>
      </c>
      <c r="AN15" s="47">
        <v>1</v>
      </c>
      <c r="AO15" s="47">
        <v>1</v>
      </c>
      <c r="AP15" s="47">
        <v>1</v>
      </c>
      <c r="AQ15" s="47">
        <v>0</v>
      </c>
      <c r="AR15" s="47">
        <v>0</v>
      </c>
      <c r="AS15" s="33">
        <v>0.4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 t="s">
        <v>220</v>
      </c>
      <c r="J16" s="47">
        <v>11</v>
      </c>
      <c r="K16" s="19">
        <v>-45</v>
      </c>
      <c r="L16" s="49" t="s">
        <v>275</v>
      </c>
      <c r="M16" s="49" t="s">
        <v>65</v>
      </c>
      <c r="N16" s="47">
        <v>8.8000000000000007</v>
      </c>
      <c r="O16" s="63">
        <v>1214</v>
      </c>
      <c r="P16" s="63">
        <v>-4.8</v>
      </c>
      <c r="Q16" s="47">
        <v>0</v>
      </c>
      <c r="R16" s="47">
        <f t="shared" si="0"/>
        <v>-5</v>
      </c>
      <c r="S16" s="47">
        <v>3</v>
      </c>
      <c r="T16" s="47">
        <v>0</v>
      </c>
      <c r="U16" s="75">
        <v>1.7999999999999999E-2</v>
      </c>
      <c r="V16" s="75">
        <v>0</v>
      </c>
      <c r="W16" s="47">
        <v>0.25</v>
      </c>
      <c r="X16" s="47">
        <v>101700</v>
      </c>
      <c r="Y16" s="47">
        <v>0</v>
      </c>
      <c r="Z16" s="47" t="e">
        <f t="shared" si="1"/>
        <v>#N/A</v>
      </c>
      <c r="AA16" s="47">
        <v>1</v>
      </c>
      <c r="AB16" s="47" t="e">
        <f t="shared" si="4"/>
        <v>#N/A</v>
      </c>
      <c r="AC16" s="63">
        <v>2042000</v>
      </c>
      <c r="AD16" s="63">
        <v>0</v>
      </c>
      <c r="AE16" s="63">
        <v>0.3</v>
      </c>
      <c r="AF16" s="63">
        <v>0</v>
      </c>
      <c r="AG16" s="63">
        <v>0</v>
      </c>
      <c r="AH16" s="63">
        <v>0</v>
      </c>
      <c r="AI16" s="63">
        <v>0</v>
      </c>
      <c r="AJ16" s="47" t="e">
        <f t="shared" si="2"/>
        <v>#N/A</v>
      </c>
      <c r="AK16" s="47">
        <v>1</v>
      </c>
      <c r="AL16" s="47">
        <v>1</v>
      </c>
      <c r="AM16" s="47">
        <v>1</v>
      </c>
      <c r="AN16" s="47">
        <v>1</v>
      </c>
      <c r="AO16" s="47">
        <v>1</v>
      </c>
      <c r="AP16" s="47">
        <v>1</v>
      </c>
      <c r="AQ16" s="47">
        <v>0</v>
      </c>
      <c r="AR16" s="47">
        <v>0</v>
      </c>
      <c r="AS16" s="33">
        <v>0.4</v>
      </c>
    </row>
    <row r="17" spans="1:45" s="56" customFormat="1" x14ac:dyDescent="0.25">
      <c r="A17" s="33" t="s">
        <v>98</v>
      </c>
      <c r="B17" s="57">
        <v>0.53</v>
      </c>
      <c r="C17" s="45"/>
      <c r="D17" s="38"/>
      <c r="E17" s="38"/>
      <c r="I17" s="56" t="s">
        <v>221</v>
      </c>
      <c r="J17" s="47">
        <v>12</v>
      </c>
      <c r="K17" s="19">
        <v>-50</v>
      </c>
      <c r="L17" s="49" t="s">
        <v>275</v>
      </c>
      <c r="M17" s="49" t="s">
        <v>65</v>
      </c>
      <c r="N17" s="47">
        <v>8.5</v>
      </c>
      <c r="O17" s="63">
        <v>1365</v>
      </c>
      <c r="P17" s="63">
        <v>0</v>
      </c>
      <c r="Q17" s="47">
        <v>0</v>
      </c>
      <c r="R17" s="47">
        <f t="shared" si="0"/>
        <v>-5</v>
      </c>
      <c r="S17" s="47">
        <v>3</v>
      </c>
      <c r="T17" s="47">
        <v>0</v>
      </c>
      <c r="U17" s="75">
        <v>1.7999999999999999E-2</v>
      </c>
      <c r="V17" s="75">
        <v>0</v>
      </c>
      <c r="W17" s="47">
        <v>0.25</v>
      </c>
      <c r="X17" s="47">
        <v>117100</v>
      </c>
      <c r="Y17" s="47">
        <v>0</v>
      </c>
      <c r="Z17" s="47" t="e">
        <f t="shared" si="1"/>
        <v>#N/A</v>
      </c>
      <c r="AA17" s="47">
        <v>1</v>
      </c>
      <c r="AB17" s="47">
        <v>1</v>
      </c>
      <c r="AC17" s="63">
        <v>2396000</v>
      </c>
      <c r="AD17" s="63">
        <v>0</v>
      </c>
      <c r="AE17" s="63">
        <v>0.3</v>
      </c>
      <c r="AF17" s="63">
        <v>0</v>
      </c>
      <c r="AG17" s="63">
        <v>0</v>
      </c>
      <c r="AH17" s="63">
        <v>0</v>
      </c>
      <c r="AI17" s="63">
        <v>0</v>
      </c>
      <c r="AJ17" s="47" t="e">
        <f t="shared" si="2"/>
        <v>#N/A</v>
      </c>
      <c r="AK17" s="47">
        <v>1</v>
      </c>
      <c r="AL17" s="47">
        <v>1</v>
      </c>
      <c r="AM17" s="47">
        <v>1</v>
      </c>
      <c r="AN17" s="47">
        <v>1</v>
      </c>
      <c r="AO17" s="47">
        <v>1</v>
      </c>
      <c r="AP17" s="47">
        <v>1</v>
      </c>
      <c r="AQ17" s="47">
        <v>0</v>
      </c>
      <c r="AR17" s="47">
        <v>0</v>
      </c>
      <c r="AS17" s="33">
        <v>0.4</v>
      </c>
    </row>
    <row r="18" spans="1:45" ht="30" x14ac:dyDescent="0.25">
      <c r="A18" s="35" t="s">
        <v>25</v>
      </c>
      <c r="B18" s="65" t="s">
        <v>26</v>
      </c>
      <c r="C18" s="65" t="s">
        <v>27</v>
      </c>
      <c r="D18" s="66"/>
      <c r="E18" s="66"/>
      <c r="I18" s="33" t="s">
        <v>221</v>
      </c>
      <c r="J18" s="47">
        <v>13</v>
      </c>
      <c r="K18" s="19">
        <v>-57</v>
      </c>
      <c r="L18" s="49" t="s">
        <v>275</v>
      </c>
      <c r="M18" s="49" t="s">
        <v>65</v>
      </c>
      <c r="N18" s="47">
        <v>8.1</v>
      </c>
      <c r="O18" s="63">
        <v>465</v>
      </c>
      <c r="P18" s="47">
        <v>4.3</v>
      </c>
      <c r="Q18" s="47">
        <v>0</v>
      </c>
      <c r="R18" s="47">
        <f t="shared" si="0"/>
        <v>-5</v>
      </c>
      <c r="S18" s="47">
        <v>2</v>
      </c>
      <c r="T18" s="47">
        <v>0</v>
      </c>
      <c r="U18" s="47">
        <v>1.7999999999999999E-2</v>
      </c>
      <c r="V18" s="75">
        <v>0</v>
      </c>
      <c r="W18" s="47">
        <v>0.25</v>
      </c>
      <c r="X18" s="47">
        <v>45000</v>
      </c>
      <c r="Y18" s="47">
        <v>0</v>
      </c>
      <c r="Z18" s="47" t="e">
        <f t="shared" si="1"/>
        <v>#N/A</v>
      </c>
      <c r="AA18" s="47">
        <v>1</v>
      </c>
      <c r="AB18" s="47" t="e">
        <f t="shared" si="4"/>
        <v>#N/A</v>
      </c>
      <c r="AC18" s="47">
        <v>680000</v>
      </c>
      <c r="AD18" s="47">
        <v>8043.5</v>
      </c>
      <c r="AE18" s="63">
        <v>0.3</v>
      </c>
      <c r="AF18" s="63">
        <v>0</v>
      </c>
      <c r="AG18" s="63">
        <v>0</v>
      </c>
      <c r="AH18" s="63">
        <v>0</v>
      </c>
      <c r="AI18" s="63">
        <v>0</v>
      </c>
      <c r="AJ18" s="47" t="e">
        <f t="shared" si="2"/>
        <v>#N/A</v>
      </c>
      <c r="AK18" s="47">
        <v>1</v>
      </c>
      <c r="AL18" s="47">
        <v>1</v>
      </c>
      <c r="AM18" s="47">
        <v>1</v>
      </c>
      <c r="AN18" s="47">
        <v>1</v>
      </c>
      <c r="AO18" s="47">
        <v>1</v>
      </c>
      <c r="AP18" s="47">
        <v>1</v>
      </c>
      <c r="AQ18" s="47">
        <v>0</v>
      </c>
      <c r="AR18" s="47">
        <v>0</v>
      </c>
      <c r="AS18" s="33">
        <v>0.4</v>
      </c>
    </row>
    <row r="19" spans="1:45" x14ac:dyDescent="0.25">
      <c r="A19" s="38" t="s">
        <v>38</v>
      </c>
      <c r="B19" s="38" t="s">
        <v>30</v>
      </c>
      <c r="C19" s="38" t="s">
        <v>59</v>
      </c>
      <c r="D19" s="43"/>
      <c r="E19" s="35"/>
      <c r="L19" s="49"/>
      <c r="M19" s="49" t="s">
        <v>94</v>
      </c>
      <c r="N19" s="47"/>
      <c r="O19" s="47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  <c r="AO19" s="47"/>
      <c r="AP19" s="47"/>
    </row>
    <row r="20" spans="1:45" x14ac:dyDescent="0.25">
      <c r="A20" s="66">
        <v>1</v>
      </c>
      <c r="B20" s="66">
        <v>0</v>
      </c>
      <c r="C20" s="67">
        <v>0.09</v>
      </c>
      <c r="D20" s="43"/>
      <c r="L20" s="49"/>
      <c r="M20" s="49" t="s">
        <v>94</v>
      </c>
      <c r="N20" s="47"/>
      <c r="O20" s="47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  <c r="AO20" s="47"/>
      <c r="AP20" s="47"/>
    </row>
    <row r="21" spans="1:45" x14ac:dyDescent="0.25">
      <c r="A21" s="66"/>
      <c r="B21" s="66"/>
      <c r="C21" s="67"/>
      <c r="D21" s="43"/>
      <c r="L21" s="49"/>
      <c r="M21" s="49" t="s">
        <v>94</v>
      </c>
      <c r="N21" s="47"/>
      <c r="O21" s="47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  <c r="AO21" s="47"/>
      <c r="AP21" s="47"/>
    </row>
    <row r="22" spans="1:45" x14ac:dyDescent="0.25">
      <c r="A22" s="66"/>
      <c r="B22" s="66"/>
      <c r="C22" s="67"/>
      <c r="D22" s="35"/>
      <c r="L22" s="49"/>
      <c r="M22" s="49" t="s">
        <v>94</v>
      </c>
      <c r="N22" s="47"/>
      <c r="O22" s="47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  <c r="AO22" s="47"/>
      <c r="AP22" s="47"/>
    </row>
    <row r="23" spans="1:45" x14ac:dyDescent="0.25">
      <c r="A23" s="66"/>
      <c r="B23" s="66"/>
      <c r="C23" s="67"/>
      <c r="D23" s="35"/>
      <c r="L23" s="49"/>
      <c r="M23" s="49" t="s">
        <v>94</v>
      </c>
      <c r="N23" s="47"/>
      <c r="O23" s="47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  <c r="AO23" s="47"/>
      <c r="AP23" s="47"/>
    </row>
    <row r="24" spans="1:45" x14ac:dyDescent="0.25">
      <c r="A24" s="66"/>
      <c r="B24" s="66"/>
      <c r="C24" s="67"/>
      <c r="D24" s="35"/>
      <c r="L24" s="49"/>
      <c r="M24" s="49" t="s">
        <v>94</v>
      </c>
      <c r="N24" s="47"/>
      <c r="O24" s="47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  <c r="AO24" s="47"/>
      <c r="AP24" s="47"/>
    </row>
    <row r="25" spans="1:45" x14ac:dyDescent="0.25">
      <c r="A25" s="66"/>
      <c r="B25" s="66"/>
      <c r="C25" s="67"/>
      <c r="D25" s="35"/>
      <c r="L25" s="49"/>
      <c r="M25" s="49" t="s">
        <v>94</v>
      </c>
      <c r="N25" s="47"/>
      <c r="O25" s="47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  <c r="AO25" s="47"/>
      <c r="AP25" s="47"/>
    </row>
    <row r="26" spans="1:45" x14ac:dyDescent="0.25">
      <c r="A26" s="66"/>
      <c r="B26" s="66"/>
      <c r="C26" s="67"/>
      <c r="D26" s="35"/>
      <c r="L26" s="49"/>
      <c r="M26" s="49" t="s">
        <v>94</v>
      </c>
      <c r="N26" s="47"/>
      <c r="O26" s="47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  <c r="AO26" s="47"/>
      <c r="AP26" s="47"/>
    </row>
    <row r="27" spans="1:45" x14ac:dyDescent="0.25">
      <c r="A27" s="66"/>
      <c r="B27" s="66"/>
      <c r="C27" s="67"/>
      <c r="D27" s="35"/>
      <c r="E27" s="33" t="s">
        <v>181</v>
      </c>
      <c r="L27" s="49"/>
      <c r="M27" s="49" t="s">
        <v>94</v>
      </c>
      <c r="N27" s="47"/>
      <c r="O27" s="47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  <c r="AO27" s="47"/>
      <c r="AP27" s="47"/>
    </row>
    <row r="28" spans="1:45" x14ac:dyDescent="0.25">
      <c r="A28" s="66"/>
      <c r="B28" s="66"/>
      <c r="C28" s="67"/>
      <c r="D28" s="35"/>
      <c r="L28" s="49"/>
      <c r="M28" s="49" t="s">
        <v>94</v>
      </c>
      <c r="N28" s="47"/>
      <c r="O28" s="47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  <c r="AO28" s="47"/>
      <c r="AP28" s="47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2" x14ac:dyDescent="0.25">
      <c r="L42" s="49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2" x14ac:dyDescent="0.25">
      <c r="L43" s="49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2" x14ac:dyDescent="0.25">
      <c r="L44" s="49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2" x14ac:dyDescent="0.25">
      <c r="L47" s="49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2" x14ac:dyDescent="0.25">
      <c r="L48" s="49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9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9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9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9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9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9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9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W10:Y10 N6:N14 S10:T12 Q6:R6 W12:Y12 W11 Y11 Q7:Q14 R7:R18 S13 T17:T18 W13:X13 Y17:Y18 Z6:Z18 AB6:AB18 AJ6:AJ18 AM6:AQ18 AM19:AP36">
    <cfRule type="expression" dxfId="1465" priority="136">
      <formula>$L6="API sand"</formula>
    </cfRule>
  </conditionalFormatting>
  <conditionalFormatting sqref="R19:S20 R29:S36 S21:S28 AD21:AD28 AB19:AB35 N6:N14 S18 AK6:AL18">
    <cfRule type="expression" dxfId="1464" priority="135">
      <formula>$M6="API sand"</formula>
    </cfRule>
  </conditionalFormatting>
  <conditionalFormatting sqref="R19:T20 R29:T36 S21:T28 AD21:AD28 AB19:AB35 N6:N14 S18 AK6:AL18">
    <cfRule type="expression" dxfId="1463" priority="134">
      <formula>$M6="API clay"</formula>
    </cfRule>
  </conditionalFormatting>
  <conditionalFormatting sqref="U19:W36 N6:P14 U6:V12 AC6:AI6 U13:U14 U18 W18 V13:V18 AA6:AA18 AC7:AD13 AE7:AI18 AM6:AP36">
    <cfRule type="expression" dxfId="1462" priority="131">
      <formula>$L6="Stiff clay w/o free water"</formula>
    </cfRule>
    <cfRule type="expression" dxfId="1461" priority="133">
      <formula>$L6="API clay"</formula>
    </cfRule>
  </conditionalFormatting>
  <conditionalFormatting sqref="U19:Y36 N6:P14 U6:V12 AC6:AI6 U13:U14 U18 W18:X18 V13:V18 AA6:AA18 AC7:AD13 AE7:AI18 AM6:AP36">
    <cfRule type="expression" dxfId="1460" priority="132">
      <formula>$L6="Kirsch soft clay"</formula>
    </cfRule>
  </conditionalFormatting>
  <conditionalFormatting sqref="U19:Y36 N6:P14 U6:V12 AC6:AI6 U13:U14 U18 W18:X18 V13:V18 AA6:AA18 AC7:AD13 AE7:AI18 AM6:AP36">
    <cfRule type="expression" dxfId="1459" priority="130">
      <formula>$L6="Kirsch stiff clay"</formula>
    </cfRule>
  </conditionalFormatting>
  <conditionalFormatting sqref="W10:Y10 N6:N14 S10:T12 Q6:R6 W12:Y12 W11 Y11 Q7:Q14 R7:R18 S13 T17:T18 W13:X13 Y17:Y18 Z6:Z18 AB6:AB18 AJ6:AJ18 AM6:AQ18 AM19:AP36">
    <cfRule type="expression" dxfId="1458" priority="129">
      <formula>$L6="Kirsch sand"</formula>
    </cfRule>
  </conditionalFormatting>
  <conditionalFormatting sqref="AC18:AD19 AI19 N6:N14 AM6:AP36">
    <cfRule type="expression" dxfId="1457" priority="128">
      <formula>$L6="Modified Weak rock"</formula>
    </cfRule>
  </conditionalFormatting>
  <conditionalFormatting sqref="U19:V36 N6:P14 U6:V12 AC6:AI6 U13:U14 U18 V13:V18 AA6:AA18 AC7:AD13 AE7:AI18 AM6:AP36">
    <cfRule type="expression" dxfId="1456" priority="127">
      <formula>$L6="Reese stiff clay"</formula>
    </cfRule>
  </conditionalFormatting>
  <conditionalFormatting sqref="N18:N36 Q18:Q36">
    <cfRule type="expression" dxfId="1455" priority="126">
      <formula>$L18="API sand"</formula>
    </cfRule>
  </conditionalFormatting>
  <conditionalFormatting sqref="N18:N36 AB36 AJ19:AL36 Z19:Z36">
    <cfRule type="expression" dxfId="1454" priority="125">
      <formula>$M18="API sand"</formula>
    </cfRule>
  </conditionalFormatting>
  <conditionalFormatting sqref="Z36:AB36 AK19:AL36 N18:N36 Z19:AA35">
    <cfRule type="expression" dxfId="1453" priority="124">
      <formula>$M18="API clay"</formula>
    </cfRule>
  </conditionalFormatting>
  <conditionalFormatting sqref="N18:P18 N29:P36 N19:N28 P19:P28">
    <cfRule type="expression" dxfId="1452" priority="121">
      <formula>$L18="Stiff clay w/o free water"</formula>
    </cfRule>
    <cfRule type="expression" dxfId="1451" priority="123">
      <formula>$L18="API clay"</formula>
    </cfRule>
  </conditionalFormatting>
  <conditionalFormatting sqref="N18:P18 N29:P36 N19:N28 P19:P28">
    <cfRule type="expression" dxfId="1450" priority="122">
      <formula>$L18="Kirsch soft clay"</formula>
    </cfRule>
  </conditionalFormatting>
  <conditionalFormatting sqref="N18:P18 N29:P36 N19:N28 P19:P28">
    <cfRule type="expression" dxfId="1449" priority="120">
      <formula>$L18="Kirsch stiff clay"</formula>
    </cfRule>
  </conditionalFormatting>
  <conditionalFormatting sqref="N18:N36 Q18:Q36 X19:Y36 X18">
    <cfRule type="expression" dxfId="1448" priority="119">
      <formula>$L18="Kirsch sand"</formula>
    </cfRule>
  </conditionalFormatting>
  <conditionalFormatting sqref="N18:N36 AC20:AD36 AI20:AI36">
    <cfRule type="expression" dxfId="1447" priority="118">
      <formula>$L18="Modified Weak rock"</formula>
    </cfRule>
  </conditionalFormatting>
  <conditionalFormatting sqref="N18:P18 N29:P36 N19:N28 P19:P28">
    <cfRule type="expression" dxfId="1446" priority="117">
      <formula>$L18="Reese stiff clay"</formula>
    </cfRule>
  </conditionalFormatting>
  <conditionalFormatting sqref="N6:P14 U6:V12 AC6:AI6 U13:U14 V13:V18 AA6:AA18 AC7:AD13 AE7:AI18 AM6:AP18">
    <cfRule type="expression" dxfId="1445" priority="116">
      <formula>$L6="PISA clay"</formula>
    </cfRule>
  </conditionalFormatting>
  <conditionalFormatting sqref="N6:N14 AM6:AP18">
    <cfRule type="expression" dxfId="1444" priority="115">
      <formula>$L6="PISA sand"</formula>
    </cfRule>
  </conditionalFormatting>
  <conditionalFormatting sqref="O19:O21">
    <cfRule type="expression" dxfId="1443" priority="114">
      <formula>$L19="API sand"</formula>
    </cfRule>
  </conditionalFormatting>
  <conditionalFormatting sqref="O19:O21">
    <cfRule type="expression" dxfId="1442" priority="113">
      <formula>$L19="Kirsch sand"</formula>
    </cfRule>
  </conditionalFormatting>
  <conditionalFormatting sqref="O22:O28">
    <cfRule type="expression" dxfId="1441" priority="112">
      <formula>$L22="API sand"</formula>
    </cfRule>
  </conditionalFormatting>
  <conditionalFormatting sqref="O22:O28">
    <cfRule type="expression" dxfId="1440" priority="111">
      <formula>$L22="Kirsch sand"</formula>
    </cfRule>
  </conditionalFormatting>
  <conditionalFormatting sqref="S6:T9 W6:Y9 T13:T16 Y13:Y16">
    <cfRule type="expression" dxfId="1439" priority="110">
      <formula>$L6="API sand"</formula>
    </cfRule>
  </conditionalFormatting>
  <conditionalFormatting sqref="S6:T9 W6:Y9 T13:T16 Y13:Y16">
    <cfRule type="expression" dxfId="1438" priority="109">
      <formula>$L6="Kirsch sand"</formula>
    </cfRule>
  </conditionalFormatting>
  <conditionalFormatting sqref="AE37:AH37">
    <cfRule type="expression" dxfId="1437" priority="137">
      <formula>$L19="Modified Weak rock"</formula>
    </cfRule>
  </conditionalFormatting>
  <conditionalFormatting sqref="S14 W14:X14">
    <cfRule type="expression" dxfId="1436" priority="108">
      <formula>$L14="API sand"</formula>
    </cfRule>
  </conditionalFormatting>
  <conditionalFormatting sqref="S14 W14:X14">
    <cfRule type="expression" dxfId="1435" priority="107">
      <formula>$L14="Kirsch sand"</formula>
    </cfRule>
  </conditionalFormatting>
  <conditionalFormatting sqref="AD14">
    <cfRule type="expression" dxfId="1434" priority="104">
      <formula>$L14="Stiff clay w/o free water"</formula>
    </cfRule>
    <cfRule type="expression" dxfId="1433" priority="106">
      <formula>$L14="API clay"</formula>
    </cfRule>
  </conditionalFormatting>
  <conditionalFormatting sqref="AD14">
    <cfRule type="expression" dxfId="1432" priority="105">
      <formula>$L14="Kirsch soft clay"</formula>
    </cfRule>
  </conditionalFormatting>
  <conditionalFormatting sqref="AD14">
    <cfRule type="expression" dxfId="1431" priority="103">
      <formula>$L14="Kirsch stiff clay"</formula>
    </cfRule>
  </conditionalFormatting>
  <conditionalFormatting sqref="AD14">
    <cfRule type="expression" dxfId="1430" priority="102">
      <formula>$L14="Reese stiff clay"</formula>
    </cfRule>
  </conditionalFormatting>
  <conditionalFormatting sqref="AD14">
    <cfRule type="expression" dxfId="1429" priority="101">
      <formula>$L14="PISA clay"</formula>
    </cfRule>
  </conditionalFormatting>
  <conditionalFormatting sqref="N15 Q15 S15 W15">
    <cfRule type="expression" dxfId="1428" priority="100">
      <formula>$L15="API sand"</formula>
    </cfRule>
  </conditionalFormatting>
  <conditionalFormatting sqref="N15">
    <cfRule type="expression" dxfId="1427" priority="99">
      <formula>$M15="API sand"</formula>
    </cfRule>
  </conditionalFormatting>
  <conditionalFormatting sqref="N15">
    <cfRule type="expression" dxfId="1426" priority="98">
      <formula>$M15="API clay"</formula>
    </cfRule>
  </conditionalFormatting>
  <conditionalFormatting sqref="N15:P15">
    <cfRule type="expression" dxfId="1425" priority="95">
      <formula>$L15="Stiff clay w/o free water"</formula>
    </cfRule>
    <cfRule type="expression" dxfId="1424" priority="97">
      <formula>$L15="API clay"</formula>
    </cfRule>
  </conditionalFormatting>
  <conditionalFormatting sqref="N15:P15">
    <cfRule type="expression" dxfId="1423" priority="96">
      <formula>$L15="Kirsch soft clay"</formula>
    </cfRule>
  </conditionalFormatting>
  <conditionalFormatting sqref="N15:P15">
    <cfRule type="expression" dxfId="1422" priority="94">
      <formula>$L15="Kirsch stiff clay"</formula>
    </cfRule>
  </conditionalFormatting>
  <conditionalFormatting sqref="N15 Q15 S15 W15">
    <cfRule type="expression" dxfId="1421" priority="93">
      <formula>$L15="Kirsch sand"</formula>
    </cfRule>
  </conditionalFormatting>
  <conditionalFormatting sqref="N15">
    <cfRule type="expression" dxfId="1420" priority="92">
      <formula>$L15="Modified Weak rock"</formula>
    </cfRule>
  </conditionalFormatting>
  <conditionalFormatting sqref="N15:P15">
    <cfRule type="expression" dxfId="1419" priority="91">
      <formula>$L15="Reese stiff clay"</formula>
    </cfRule>
  </conditionalFormatting>
  <conditionalFormatting sqref="N15:P15">
    <cfRule type="expression" dxfId="1418" priority="90">
      <formula>$L15="PISA clay"</formula>
    </cfRule>
  </conditionalFormatting>
  <conditionalFormatting sqref="N15">
    <cfRule type="expression" dxfId="1417" priority="89">
      <formula>$L15="PISA sand"</formula>
    </cfRule>
  </conditionalFormatting>
  <conditionalFormatting sqref="AD15">
    <cfRule type="expression" dxfId="1416" priority="86">
      <formula>$L15="Stiff clay w/o free water"</formula>
    </cfRule>
    <cfRule type="expression" dxfId="1415" priority="88">
      <formula>$L15="API clay"</formula>
    </cfRule>
  </conditionalFormatting>
  <conditionalFormatting sqref="AD15">
    <cfRule type="expression" dxfId="1414" priority="87">
      <formula>$L15="Kirsch soft clay"</formula>
    </cfRule>
  </conditionalFormatting>
  <conditionalFormatting sqref="AD15">
    <cfRule type="expression" dxfId="1413" priority="85">
      <formula>$L15="Kirsch stiff clay"</formula>
    </cfRule>
  </conditionalFormatting>
  <conditionalFormatting sqref="AD15">
    <cfRule type="expression" dxfId="1412" priority="84">
      <formula>$L15="Reese stiff clay"</formula>
    </cfRule>
  </conditionalFormatting>
  <conditionalFormatting sqref="AD15">
    <cfRule type="expression" dxfId="1411" priority="83">
      <formula>$L15="PISA clay"</formula>
    </cfRule>
  </conditionalFormatting>
  <conditionalFormatting sqref="AC15">
    <cfRule type="expression" dxfId="1410" priority="80">
      <formula>$L15="Stiff clay w/o free water"</formula>
    </cfRule>
    <cfRule type="expression" dxfId="1409" priority="82">
      <formula>$L15="API clay"</formula>
    </cfRule>
  </conditionalFormatting>
  <conditionalFormatting sqref="AC15">
    <cfRule type="expression" dxfId="1408" priority="81">
      <formula>$L15="Kirsch soft clay"</formula>
    </cfRule>
  </conditionalFormatting>
  <conditionalFormatting sqref="AC15">
    <cfRule type="expression" dxfId="1407" priority="79">
      <formula>$L15="Kirsch stiff clay"</formula>
    </cfRule>
  </conditionalFormatting>
  <conditionalFormatting sqref="AC15">
    <cfRule type="expression" dxfId="1406" priority="78">
      <formula>$L15="Reese stiff clay"</formula>
    </cfRule>
  </conditionalFormatting>
  <conditionalFormatting sqref="AC15">
    <cfRule type="expression" dxfId="1405" priority="77">
      <formula>$L15="PISA clay"</formula>
    </cfRule>
  </conditionalFormatting>
  <conditionalFormatting sqref="X15">
    <cfRule type="expression" dxfId="1404" priority="76">
      <formula>$L15="API sand"</formula>
    </cfRule>
  </conditionalFormatting>
  <conditionalFormatting sqref="X15">
    <cfRule type="expression" dxfId="1403" priority="75">
      <formula>$L15="Kirsch sand"</formula>
    </cfRule>
  </conditionalFormatting>
  <conditionalFormatting sqref="N16 Q16 S16 W16:X16">
    <cfRule type="expression" dxfId="1402" priority="74">
      <formula>$L16="API sand"</formula>
    </cfRule>
  </conditionalFormatting>
  <conditionalFormatting sqref="N16">
    <cfRule type="expression" dxfId="1401" priority="73">
      <formula>$M16="API sand"</formula>
    </cfRule>
  </conditionalFormatting>
  <conditionalFormatting sqref="N16">
    <cfRule type="expression" dxfId="1400" priority="72">
      <formula>$M16="API clay"</formula>
    </cfRule>
  </conditionalFormatting>
  <conditionalFormatting sqref="N16:P16">
    <cfRule type="expression" dxfId="1399" priority="69">
      <formula>$L16="Stiff clay w/o free water"</formula>
    </cfRule>
    <cfRule type="expression" dxfId="1398" priority="71">
      <formula>$L16="API clay"</formula>
    </cfRule>
  </conditionalFormatting>
  <conditionalFormatting sqref="N16:P16">
    <cfRule type="expression" dxfId="1397" priority="70">
      <formula>$L16="Kirsch soft clay"</formula>
    </cfRule>
  </conditionalFormatting>
  <conditionalFormatting sqref="N16:P16">
    <cfRule type="expression" dxfId="1396" priority="68">
      <formula>$L16="Kirsch stiff clay"</formula>
    </cfRule>
  </conditionalFormatting>
  <conditionalFormatting sqref="N16 Q16 S16 W16:X16">
    <cfRule type="expression" dxfId="1395" priority="67">
      <formula>$L16="Kirsch sand"</formula>
    </cfRule>
  </conditionalFormatting>
  <conditionalFormatting sqref="N16">
    <cfRule type="expression" dxfId="1394" priority="66">
      <formula>$L16="Modified Weak rock"</formula>
    </cfRule>
  </conditionalFormatting>
  <conditionalFormatting sqref="N16:P16">
    <cfRule type="expression" dxfId="1393" priority="65">
      <formula>$L16="Reese stiff clay"</formula>
    </cfRule>
  </conditionalFormatting>
  <conditionalFormatting sqref="N16:P16">
    <cfRule type="expression" dxfId="1392" priority="64">
      <formula>$L16="PISA clay"</formula>
    </cfRule>
  </conditionalFormatting>
  <conditionalFormatting sqref="N16">
    <cfRule type="expression" dxfId="1391" priority="63">
      <formula>$L16="PISA sand"</formula>
    </cfRule>
  </conditionalFormatting>
  <conditionalFormatting sqref="AC16:AD16">
    <cfRule type="expression" dxfId="1390" priority="60">
      <formula>$L16="Stiff clay w/o free water"</formula>
    </cfRule>
    <cfRule type="expression" dxfId="1389" priority="62">
      <formula>$L16="API clay"</formula>
    </cfRule>
  </conditionalFormatting>
  <conditionalFormatting sqref="AC16:AD16">
    <cfRule type="expression" dxfId="1388" priority="61">
      <formula>$L16="Kirsch soft clay"</formula>
    </cfRule>
  </conditionalFormatting>
  <conditionalFormatting sqref="AC16:AD16">
    <cfRule type="expression" dxfId="1387" priority="59">
      <formula>$L16="Kirsch stiff clay"</formula>
    </cfRule>
  </conditionalFormatting>
  <conditionalFormatting sqref="AC16:AD16">
    <cfRule type="expression" dxfId="1386" priority="58">
      <formula>$L16="Reese stiff clay"</formula>
    </cfRule>
  </conditionalFormatting>
  <conditionalFormatting sqref="AC16:AD16">
    <cfRule type="expression" dxfId="1385" priority="57">
      <formula>$L16="PISA clay"</formula>
    </cfRule>
  </conditionalFormatting>
  <conditionalFormatting sqref="N17 Q17 S17 W17">
    <cfRule type="expression" dxfId="1384" priority="56">
      <formula>$L17="API sand"</formula>
    </cfRule>
  </conditionalFormatting>
  <conditionalFormatting sqref="N17">
    <cfRule type="expression" dxfId="1383" priority="55">
      <formula>$M17="API sand"</formula>
    </cfRule>
  </conditionalFormatting>
  <conditionalFormatting sqref="N17">
    <cfRule type="expression" dxfId="1382" priority="54">
      <formula>$M17="API clay"</formula>
    </cfRule>
  </conditionalFormatting>
  <conditionalFormatting sqref="N17:P17">
    <cfRule type="expression" dxfId="1381" priority="51">
      <formula>$L17="Stiff clay w/o free water"</formula>
    </cfRule>
    <cfRule type="expression" dxfId="1380" priority="53">
      <formula>$L17="API clay"</formula>
    </cfRule>
  </conditionalFormatting>
  <conditionalFormatting sqref="N17:P17">
    <cfRule type="expression" dxfId="1379" priority="52">
      <formula>$L17="Kirsch soft clay"</formula>
    </cfRule>
  </conditionalFormatting>
  <conditionalFormatting sqref="N17:P17">
    <cfRule type="expression" dxfId="1378" priority="50">
      <formula>$L17="Kirsch stiff clay"</formula>
    </cfRule>
  </conditionalFormatting>
  <conditionalFormatting sqref="N17 Q17 S17 W17">
    <cfRule type="expression" dxfId="1377" priority="49">
      <formula>$L17="Kirsch sand"</formula>
    </cfRule>
  </conditionalFormatting>
  <conditionalFormatting sqref="N17">
    <cfRule type="expression" dxfId="1376" priority="48">
      <formula>$L17="Modified Weak rock"</formula>
    </cfRule>
  </conditionalFormatting>
  <conditionalFormatting sqref="N17:P17">
    <cfRule type="expression" dxfId="1375" priority="47">
      <formula>$L17="Reese stiff clay"</formula>
    </cfRule>
  </conditionalFormatting>
  <conditionalFormatting sqref="N17:P17">
    <cfRule type="expression" dxfId="1374" priority="46">
      <formula>$L17="PISA clay"</formula>
    </cfRule>
  </conditionalFormatting>
  <conditionalFormatting sqref="N17">
    <cfRule type="expression" dxfId="1373" priority="45">
      <formula>$L17="PISA sand"</formula>
    </cfRule>
  </conditionalFormatting>
  <conditionalFormatting sqref="AD17">
    <cfRule type="expression" dxfId="1372" priority="42">
      <formula>$L17="Stiff clay w/o free water"</formula>
    </cfRule>
    <cfRule type="expression" dxfId="1371" priority="44">
      <formula>$L17="API clay"</formula>
    </cfRule>
  </conditionalFormatting>
  <conditionalFormatting sqref="AD17">
    <cfRule type="expression" dxfId="1370" priority="43">
      <formula>$L17="Kirsch soft clay"</formula>
    </cfRule>
  </conditionalFormatting>
  <conditionalFormatting sqref="AD17">
    <cfRule type="expression" dxfId="1369" priority="41">
      <formula>$L17="Kirsch stiff clay"</formula>
    </cfRule>
  </conditionalFormatting>
  <conditionalFormatting sqref="AD17">
    <cfRule type="expression" dxfId="1368" priority="40">
      <formula>$L17="Reese stiff clay"</formula>
    </cfRule>
  </conditionalFormatting>
  <conditionalFormatting sqref="AD17">
    <cfRule type="expression" dxfId="1367" priority="39">
      <formula>$L17="PISA clay"</formula>
    </cfRule>
  </conditionalFormatting>
  <conditionalFormatting sqref="AC17">
    <cfRule type="expression" dxfId="1366" priority="36">
      <formula>$L17="Stiff clay w/o free water"</formula>
    </cfRule>
    <cfRule type="expression" dxfId="1365" priority="38">
      <formula>$L17="API clay"</formula>
    </cfRule>
  </conditionalFormatting>
  <conditionalFormatting sqref="AC17">
    <cfRule type="expression" dxfId="1364" priority="37">
      <formula>$L17="Kirsch soft clay"</formula>
    </cfRule>
  </conditionalFormatting>
  <conditionalFormatting sqref="AC17">
    <cfRule type="expression" dxfId="1363" priority="35">
      <formula>$L17="Kirsch stiff clay"</formula>
    </cfRule>
  </conditionalFormatting>
  <conditionalFormatting sqref="AC17">
    <cfRule type="expression" dxfId="1362" priority="34">
      <formula>$L17="Reese stiff clay"</formula>
    </cfRule>
  </conditionalFormatting>
  <conditionalFormatting sqref="AC17">
    <cfRule type="expression" dxfId="1361" priority="33">
      <formula>$L17="PISA clay"</formula>
    </cfRule>
  </conditionalFormatting>
  <conditionalFormatting sqref="X17">
    <cfRule type="expression" dxfId="1360" priority="32">
      <formula>$L17="API sand"</formula>
    </cfRule>
  </conditionalFormatting>
  <conditionalFormatting sqref="X17">
    <cfRule type="expression" dxfId="1359" priority="31">
      <formula>$L17="Kirsch sand"</formula>
    </cfRule>
  </conditionalFormatting>
  <conditionalFormatting sqref="U15">
    <cfRule type="expression" dxfId="1358" priority="28">
      <formula>$L15="Stiff clay w/o free water"</formula>
    </cfRule>
    <cfRule type="expression" dxfId="1357" priority="30">
      <formula>$L15="API clay"</formula>
    </cfRule>
  </conditionalFormatting>
  <conditionalFormatting sqref="U15">
    <cfRule type="expression" dxfId="1356" priority="29">
      <formula>$L15="Kirsch soft clay"</formula>
    </cfRule>
  </conditionalFormatting>
  <conditionalFormatting sqref="U15">
    <cfRule type="expression" dxfId="1355" priority="27">
      <formula>$L15="Kirsch stiff clay"</formula>
    </cfRule>
  </conditionalFormatting>
  <conditionalFormatting sqref="U15">
    <cfRule type="expression" dxfId="1354" priority="26">
      <formula>$L15="Reese stiff clay"</formula>
    </cfRule>
  </conditionalFormatting>
  <conditionalFormatting sqref="U15">
    <cfRule type="expression" dxfId="1353" priority="25">
      <formula>$L15="PISA clay"</formula>
    </cfRule>
  </conditionalFormatting>
  <conditionalFormatting sqref="U16">
    <cfRule type="expression" dxfId="1352" priority="22">
      <formula>$L16="Stiff clay w/o free water"</formula>
    </cfRule>
    <cfRule type="expression" dxfId="1351" priority="24">
      <formula>$L16="API clay"</formula>
    </cfRule>
  </conditionalFormatting>
  <conditionalFormatting sqref="U16">
    <cfRule type="expression" dxfId="1350" priority="23">
      <formula>$L16="Kirsch soft clay"</formula>
    </cfRule>
  </conditionalFormatting>
  <conditionalFormatting sqref="U16">
    <cfRule type="expression" dxfId="1349" priority="21">
      <formula>$L16="Kirsch stiff clay"</formula>
    </cfRule>
  </conditionalFormatting>
  <conditionalFormatting sqref="U16">
    <cfRule type="expression" dxfId="1348" priority="20">
      <formula>$L16="Reese stiff clay"</formula>
    </cfRule>
  </conditionalFormatting>
  <conditionalFormatting sqref="U16">
    <cfRule type="expression" dxfId="1347" priority="19">
      <formula>$L16="PISA clay"</formula>
    </cfRule>
  </conditionalFormatting>
  <conditionalFormatting sqref="U17">
    <cfRule type="expression" dxfId="1346" priority="16">
      <formula>$L17="Stiff clay w/o free water"</formula>
    </cfRule>
    <cfRule type="expression" dxfId="1345" priority="18">
      <formula>$L17="API clay"</formula>
    </cfRule>
  </conditionalFormatting>
  <conditionalFormatting sqref="U17">
    <cfRule type="expression" dxfId="1344" priority="17">
      <formula>$L17="Kirsch soft clay"</formula>
    </cfRule>
  </conditionalFormatting>
  <conditionalFormatting sqref="U17">
    <cfRule type="expression" dxfId="1343" priority="15">
      <formula>$L17="Kirsch stiff clay"</formula>
    </cfRule>
  </conditionalFormatting>
  <conditionalFormatting sqref="U17">
    <cfRule type="expression" dxfId="1342" priority="14">
      <formula>$L17="Reese stiff clay"</formula>
    </cfRule>
  </conditionalFormatting>
  <conditionalFormatting sqref="U17">
    <cfRule type="expression" dxfId="1341" priority="13">
      <formula>$L17="PISA clay"</formula>
    </cfRule>
  </conditionalFormatting>
  <conditionalFormatting sqref="AC14">
    <cfRule type="expression" dxfId="1340" priority="10">
      <formula>$L14="Stiff clay w/o free water"</formula>
    </cfRule>
    <cfRule type="expression" dxfId="1339" priority="12">
      <formula>$L14="API clay"</formula>
    </cfRule>
  </conditionalFormatting>
  <conditionalFormatting sqref="AC14">
    <cfRule type="expression" dxfId="1338" priority="11">
      <formula>$L14="Kirsch soft clay"</formula>
    </cfRule>
  </conditionalFormatting>
  <conditionalFormatting sqref="AC14">
    <cfRule type="expression" dxfId="1337" priority="9">
      <formula>$L14="Kirsch stiff clay"</formula>
    </cfRule>
  </conditionalFormatting>
  <conditionalFormatting sqref="AC14">
    <cfRule type="expression" dxfId="1336" priority="8">
      <formula>$L14="Reese stiff clay"</formula>
    </cfRule>
  </conditionalFormatting>
  <conditionalFormatting sqref="AC14">
    <cfRule type="expression" dxfId="1335" priority="7">
      <formula>$L14="PISA clay"</formula>
    </cfRule>
  </conditionalFormatting>
  <conditionalFormatting sqref="X11">
    <cfRule type="expression" dxfId="1334" priority="6">
      <formula>$L11="API sand"</formula>
    </cfRule>
  </conditionalFormatting>
  <conditionalFormatting sqref="X11">
    <cfRule type="expression" dxfId="1333" priority="5">
      <formula>$L11="Kirsch sand"</formula>
    </cfRule>
  </conditionalFormatting>
  <conditionalFormatting sqref="AR6:AR18">
    <cfRule type="expression" dxfId="1332" priority="4">
      <formula>$L6="API sand"</formula>
    </cfRule>
  </conditionalFormatting>
  <conditionalFormatting sqref="AR6:AR18">
    <cfRule type="expression" dxfId="1331" priority="3">
      <formula>$L6="Kirsch sand"</formula>
    </cfRule>
  </conditionalFormatting>
  <dataValidations count="3">
    <dataValidation type="list" showInputMessage="1" showErrorMessage="1" sqref="M6:M17" xr:uid="{683C3441-B73A-4ACB-9B82-016EFF9EDEB2}">
      <formula1>"Zero soil,API sand,API clay"</formula1>
    </dataValidation>
    <dataValidation type="list" showInputMessage="1" showErrorMessage="1" sqref="L9 L12:L255" xr:uid="{9D5A88D8-D9DE-469C-A34A-6B59E663CC5B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3FF4A7D3-9EC4-4F6D-9999-D5DBA1BA9F8C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082D-BF16-4426-A23C-2D187F9B02C7}">
  <sheetPr>
    <tabColor theme="6" tint="0.59999389629810485"/>
  </sheetPr>
  <dimension ref="A1:AV258"/>
  <sheetViews>
    <sheetView topLeftCell="Q1" zoomScaleNormal="100" workbookViewId="0">
      <selection activeCell="AS20" sqref="AS20:AS22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9.5703125" style="33" bestFit="1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7.5703125" style="33" customWidth="1"/>
    <col min="16" max="16" width="8.5703125" style="33" bestFit="1" customWidth="1"/>
    <col min="17" max="18" width="9.5703125" style="33" bestFit="1" customWidth="1"/>
    <col min="19" max="19" width="4" style="33" bestFit="1" customWidth="1"/>
    <col min="20" max="20" width="5.5703125" style="33" bestFit="1" customWidth="1"/>
    <col min="21" max="21" width="9.5703125" style="33" bestFit="1" customWidth="1"/>
    <col min="22" max="22" width="15.28515625" style="33" bestFit="1" customWidth="1"/>
    <col min="23" max="23" width="4" style="33" bestFit="1" customWidth="1"/>
    <col min="24" max="24" width="7" style="33" bestFit="1" customWidth="1"/>
    <col min="25" max="25" width="8.42578125" style="33" bestFit="1" customWidth="1"/>
    <col min="26" max="26" width="9.7109375" style="33" bestFit="1" customWidth="1"/>
    <col min="27" max="27" width="11" style="33" bestFit="1" customWidth="1"/>
    <col min="28" max="28" width="8.5703125" style="33" bestFit="1" customWidth="1"/>
    <col min="29" max="29" width="14.85546875" style="33" customWidth="1"/>
    <col min="30" max="30" width="8.85546875" style="33" bestFit="1" customWidth="1"/>
    <col min="31" max="31" width="7.85546875" style="33" bestFit="1" customWidth="1"/>
    <col min="32" max="32" width="5.5703125" style="33" bestFit="1" customWidth="1"/>
    <col min="33" max="33" width="11" style="33" bestFit="1" customWidth="1"/>
    <col min="34" max="34" width="5.42578125" style="33" bestFit="1" customWidth="1"/>
    <col min="35" max="35" width="4.85546875" style="33" bestFit="1" customWidth="1"/>
    <col min="36" max="36" width="3.5703125" style="33" bestFit="1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8" x14ac:dyDescent="0.25">
      <c r="A1" s="34" t="str">
        <f ca="1">TRIM(MID(CELL("filename",A1),FIND("]",CELL("filename",A1),1)+1,255))</f>
        <v>Z2_L12_BE_PISA</v>
      </c>
      <c r="D1" s="34"/>
    </row>
    <row r="3" spans="1:48" s="35" customFormat="1" ht="45" customHeight="1" x14ac:dyDescent="0.25">
      <c r="F3" s="36" t="s">
        <v>39</v>
      </c>
      <c r="J3" s="37" t="s">
        <v>22</v>
      </c>
      <c r="Q3" s="77"/>
      <c r="R3" s="112"/>
      <c r="S3" s="112"/>
      <c r="T3" s="77"/>
      <c r="U3" s="112"/>
      <c r="V3" s="112"/>
      <c r="W3" s="77"/>
      <c r="X3" s="77"/>
      <c r="Y3" s="77"/>
      <c r="Z3" s="77"/>
      <c r="AA3" s="77"/>
      <c r="AB3" s="77"/>
      <c r="AC3" s="113"/>
      <c r="AD3" s="113"/>
      <c r="AE3" s="113"/>
      <c r="AF3" s="113"/>
      <c r="AG3" s="113"/>
      <c r="AH3" s="113"/>
      <c r="AI3" s="113"/>
      <c r="AJ3" s="77"/>
      <c r="AK3" s="77"/>
      <c r="AL3" s="77"/>
      <c r="AM3" s="77"/>
      <c r="AN3" s="77"/>
      <c r="AO3" s="77"/>
      <c r="AP3" s="77"/>
    </row>
    <row r="4" spans="1:48" x14ac:dyDescent="0.25">
      <c r="A4" s="40" t="s">
        <v>60</v>
      </c>
      <c r="B4" s="33">
        <f>COUNTIF(J:J,"&gt;0")</f>
        <v>14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0" t="s">
        <v>108</v>
      </c>
      <c r="AP4" s="40" t="s">
        <v>109</v>
      </c>
      <c r="AQ4" s="70" t="s">
        <v>102</v>
      </c>
      <c r="AR4" s="43" t="s">
        <v>177</v>
      </c>
      <c r="AS4" s="33" t="s">
        <v>276</v>
      </c>
      <c r="AT4" s="43"/>
      <c r="AU4" s="43"/>
      <c r="AV4" s="43"/>
    </row>
    <row r="5" spans="1:48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34</v>
      </c>
      <c r="AP5" s="38" t="s">
        <v>34</v>
      </c>
      <c r="AQ5" s="83" t="s">
        <v>103</v>
      </c>
      <c r="AR5" s="38" t="s">
        <v>178</v>
      </c>
      <c r="AT5" s="38"/>
      <c r="AU5" s="38"/>
    </row>
    <row r="6" spans="1:48" x14ac:dyDescent="0.25">
      <c r="C6" s="45"/>
      <c r="F6" s="33" t="s">
        <v>67</v>
      </c>
      <c r="G6" s="57">
        <v>0</v>
      </c>
      <c r="H6" s="45" t="s">
        <v>28</v>
      </c>
      <c r="I6" s="33">
        <v>81</v>
      </c>
      <c r="J6" s="47">
        <v>1</v>
      </c>
      <c r="K6" s="63">
        <v>0</v>
      </c>
      <c r="L6" t="s">
        <v>202</v>
      </c>
      <c r="M6" s="49" t="s">
        <v>64</v>
      </c>
      <c r="N6" s="47">
        <v>9.6999999999999993</v>
      </c>
      <c r="O6" s="63">
        <v>0</v>
      </c>
      <c r="P6" s="63">
        <v>0</v>
      </c>
      <c r="Q6" s="47">
        <v>40</v>
      </c>
      <c r="R6" s="47">
        <f t="shared" ref="R6:R19" si="0">Q6-5</f>
        <v>35</v>
      </c>
      <c r="S6" s="47">
        <v>0.5</v>
      </c>
      <c r="T6" s="47">
        <v>0</v>
      </c>
      <c r="U6" s="47">
        <v>0</v>
      </c>
      <c r="V6" s="47">
        <v>0</v>
      </c>
      <c r="W6" s="47">
        <v>0</v>
      </c>
      <c r="X6" s="81">
        <v>8400</v>
      </c>
      <c r="Y6" s="81">
        <v>0</v>
      </c>
      <c r="Z6" s="80">
        <v>115</v>
      </c>
      <c r="AA6" s="80">
        <v>1</v>
      </c>
      <c r="AB6" s="80">
        <v>12000</v>
      </c>
      <c r="AC6" s="47">
        <v>5000</v>
      </c>
      <c r="AD6" s="47">
        <v>1043.5</v>
      </c>
      <c r="AE6" s="81">
        <v>0.2</v>
      </c>
      <c r="AF6" s="47">
        <v>0</v>
      </c>
      <c r="AG6" s="47">
        <v>0</v>
      </c>
      <c r="AH6" s="47">
        <v>0</v>
      </c>
      <c r="AI6" s="47">
        <v>0</v>
      </c>
      <c r="AJ6" s="47">
        <v>50</v>
      </c>
      <c r="AK6" s="47">
        <v>1</v>
      </c>
      <c r="AL6" s="47">
        <v>1</v>
      </c>
      <c r="AM6" s="47">
        <v>1</v>
      </c>
      <c r="AN6" s="47">
        <v>1</v>
      </c>
      <c r="AO6" s="47">
        <v>1</v>
      </c>
      <c r="AP6" s="47">
        <v>1</v>
      </c>
      <c r="AQ6" s="47">
        <v>0</v>
      </c>
      <c r="AR6" s="47">
        <v>81</v>
      </c>
      <c r="AS6" s="33">
        <v>0.7</v>
      </c>
      <c r="AT6" s="47"/>
      <c r="AU6" s="47"/>
      <c r="AV6" s="47"/>
    </row>
    <row r="7" spans="1:48" x14ac:dyDescent="0.25">
      <c r="A7" s="54" t="s">
        <v>23</v>
      </c>
      <c r="C7" s="45"/>
      <c r="F7" s="55" t="s">
        <v>48</v>
      </c>
      <c r="G7" s="56"/>
      <c r="H7" s="39"/>
      <c r="I7" s="56">
        <v>65</v>
      </c>
      <c r="J7" s="47">
        <v>2</v>
      </c>
      <c r="K7" s="63">
        <v>-0.9</v>
      </c>
      <c r="L7" t="s">
        <v>203</v>
      </c>
      <c r="M7" s="49" t="s">
        <v>64</v>
      </c>
      <c r="N7" s="47">
        <v>9.6999999999999993</v>
      </c>
      <c r="O7" s="63">
        <v>0</v>
      </c>
      <c r="P7" s="63">
        <v>0</v>
      </c>
      <c r="Q7" s="47">
        <v>41</v>
      </c>
      <c r="R7" s="47">
        <f t="shared" si="0"/>
        <v>36</v>
      </c>
      <c r="S7" s="47">
        <v>0.5</v>
      </c>
      <c r="T7" s="47">
        <v>0</v>
      </c>
      <c r="U7" s="47">
        <v>0</v>
      </c>
      <c r="V7" s="47">
        <v>0</v>
      </c>
      <c r="W7" s="47">
        <v>0</v>
      </c>
      <c r="X7" s="81">
        <v>17900</v>
      </c>
      <c r="Y7" s="81">
        <v>0</v>
      </c>
      <c r="Z7" s="80">
        <v>118.8</v>
      </c>
      <c r="AA7" s="80">
        <v>1</v>
      </c>
      <c r="AB7" s="80">
        <v>12480</v>
      </c>
      <c r="AC7" s="47">
        <v>30000</v>
      </c>
      <c r="AD7" s="47">
        <v>217.4</v>
      </c>
      <c r="AE7" s="81">
        <v>0.2</v>
      </c>
      <c r="AF7" s="47">
        <v>0</v>
      </c>
      <c r="AG7" s="47">
        <v>0</v>
      </c>
      <c r="AH7" s="47">
        <v>0</v>
      </c>
      <c r="AI7" s="47">
        <v>0</v>
      </c>
      <c r="AJ7" s="47">
        <v>52</v>
      </c>
      <c r="AK7" s="47">
        <v>1</v>
      </c>
      <c r="AL7" s="47">
        <v>1</v>
      </c>
      <c r="AM7" s="47">
        <v>1</v>
      </c>
      <c r="AN7" s="47">
        <v>1</v>
      </c>
      <c r="AO7" s="47">
        <v>1</v>
      </c>
      <c r="AP7" s="47">
        <v>1</v>
      </c>
      <c r="AQ7" s="47">
        <v>0</v>
      </c>
      <c r="AR7" s="47">
        <v>65</v>
      </c>
      <c r="AS7" s="33">
        <v>0.7</v>
      </c>
      <c r="AT7" s="47"/>
      <c r="AU7" s="47"/>
      <c r="AV7" s="47"/>
    </row>
    <row r="8" spans="1:48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I8" s="33">
        <v>0</v>
      </c>
      <c r="J8" s="47">
        <v>3</v>
      </c>
      <c r="K8" s="63">
        <v>-1.5</v>
      </c>
      <c r="L8"/>
      <c r="M8" s="49" t="s">
        <v>65</v>
      </c>
      <c r="N8" s="47">
        <v>9.3000000000000007</v>
      </c>
      <c r="O8" s="63">
        <v>162</v>
      </c>
      <c r="P8" s="63">
        <v>-34</v>
      </c>
      <c r="Q8" s="47">
        <v>0</v>
      </c>
      <c r="R8" s="47">
        <f t="shared" si="0"/>
        <v>-5</v>
      </c>
      <c r="S8" s="47">
        <v>3</v>
      </c>
      <c r="T8" s="47">
        <v>0</v>
      </c>
      <c r="U8" s="47">
        <v>1.7999999999999999E-2</v>
      </c>
      <c r="V8" s="47">
        <v>0</v>
      </c>
      <c r="W8" s="47">
        <v>0.5</v>
      </c>
      <c r="X8" s="81">
        <v>11100</v>
      </c>
      <c r="Y8" s="81">
        <v>0</v>
      </c>
      <c r="Z8" s="80">
        <v>0</v>
      </c>
      <c r="AA8" s="80">
        <v>1</v>
      </c>
      <c r="AB8" s="80">
        <v>0</v>
      </c>
      <c r="AC8" s="47">
        <v>135000</v>
      </c>
      <c r="AD8" s="47">
        <v>-695.7</v>
      </c>
      <c r="AE8" s="81">
        <v>0.49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1</v>
      </c>
      <c r="AL8" s="47">
        <v>1</v>
      </c>
      <c r="AM8" s="47">
        <v>1</v>
      </c>
      <c r="AN8" s="47">
        <v>1</v>
      </c>
      <c r="AO8" s="47">
        <v>1</v>
      </c>
      <c r="AP8" s="47">
        <v>1</v>
      </c>
      <c r="AQ8" s="47">
        <v>0</v>
      </c>
      <c r="AR8" s="47">
        <v>0</v>
      </c>
      <c r="AS8" s="33">
        <v>0.7</v>
      </c>
      <c r="AT8" s="47"/>
      <c r="AU8" s="47"/>
      <c r="AV8" s="47"/>
    </row>
    <row r="9" spans="1:48" x14ac:dyDescent="0.25">
      <c r="A9" s="33" t="s">
        <v>68</v>
      </c>
      <c r="B9" s="57">
        <v>50</v>
      </c>
      <c r="C9" s="45" t="s">
        <v>28</v>
      </c>
      <c r="F9" s="33" t="s">
        <v>96</v>
      </c>
      <c r="G9" s="71">
        <v>-122786</v>
      </c>
      <c r="H9" s="45" t="s">
        <v>54</v>
      </c>
      <c r="I9" s="33">
        <v>66</v>
      </c>
      <c r="J9" s="47">
        <v>4</v>
      </c>
      <c r="K9" s="63">
        <v>-2</v>
      </c>
      <c r="L9" t="s">
        <v>196</v>
      </c>
      <c r="M9" s="49" t="s">
        <v>64</v>
      </c>
      <c r="N9" s="47">
        <v>10</v>
      </c>
      <c r="O9" s="63">
        <v>0</v>
      </c>
      <c r="P9" s="63">
        <v>0</v>
      </c>
      <c r="Q9" s="47">
        <v>31</v>
      </c>
      <c r="R9" s="47">
        <f t="shared" si="0"/>
        <v>26</v>
      </c>
      <c r="S9" s="47">
        <v>2.8</v>
      </c>
      <c r="T9" s="47">
        <v>0</v>
      </c>
      <c r="U9" s="47">
        <v>0</v>
      </c>
      <c r="V9" s="47">
        <v>0</v>
      </c>
      <c r="W9" s="47">
        <v>0</v>
      </c>
      <c r="X9" s="81">
        <v>14500</v>
      </c>
      <c r="Y9" s="81">
        <v>0</v>
      </c>
      <c r="Z9" s="80">
        <v>84</v>
      </c>
      <c r="AA9" s="80">
        <v>1</v>
      </c>
      <c r="AB9" s="80">
        <v>5760</v>
      </c>
      <c r="AC9" s="47">
        <v>53000</v>
      </c>
      <c r="AD9" s="47">
        <v>347.8</v>
      </c>
      <c r="AE9" s="81">
        <v>0.2</v>
      </c>
      <c r="AF9" s="47">
        <v>0</v>
      </c>
      <c r="AG9" s="47">
        <v>0</v>
      </c>
      <c r="AH9" s="47">
        <v>0</v>
      </c>
      <c r="AI9" s="47">
        <v>0</v>
      </c>
      <c r="AJ9" s="47">
        <v>24</v>
      </c>
      <c r="AK9" s="47">
        <v>1</v>
      </c>
      <c r="AL9" s="47">
        <v>1</v>
      </c>
      <c r="AM9" s="47">
        <v>1</v>
      </c>
      <c r="AN9" s="47">
        <v>1</v>
      </c>
      <c r="AO9" s="47">
        <v>1</v>
      </c>
      <c r="AP9" s="47">
        <v>1</v>
      </c>
      <c r="AQ9" s="47">
        <v>0</v>
      </c>
      <c r="AR9" s="47">
        <v>66</v>
      </c>
      <c r="AS9" s="33">
        <v>0.7</v>
      </c>
      <c r="AT9" s="47"/>
      <c r="AU9" s="47"/>
      <c r="AV9" s="47"/>
    </row>
    <row r="10" spans="1:48" s="56" customFormat="1" x14ac:dyDescent="0.25">
      <c r="A10" s="56" t="s">
        <v>69</v>
      </c>
      <c r="B10" s="58">
        <v>50</v>
      </c>
      <c r="C10" s="45" t="s">
        <v>28</v>
      </c>
      <c r="F10" s="33" t="s">
        <v>51</v>
      </c>
      <c r="G10" s="71">
        <v>7357</v>
      </c>
      <c r="H10" s="45" t="s">
        <v>53</v>
      </c>
      <c r="I10" s="33">
        <v>57</v>
      </c>
      <c r="J10" s="47">
        <v>5</v>
      </c>
      <c r="K10" s="63">
        <v>-4</v>
      </c>
      <c r="L10" t="s">
        <v>204</v>
      </c>
      <c r="M10" s="49" t="s">
        <v>64</v>
      </c>
      <c r="N10" s="47">
        <v>10</v>
      </c>
      <c r="O10" s="63">
        <v>0</v>
      </c>
      <c r="P10" s="63">
        <v>0</v>
      </c>
      <c r="Q10" s="47">
        <v>30</v>
      </c>
      <c r="R10" s="47">
        <f t="shared" si="0"/>
        <v>25</v>
      </c>
      <c r="S10" s="47">
        <v>1.6</v>
      </c>
      <c r="T10" s="47">
        <v>0</v>
      </c>
      <c r="U10" s="47">
        <v>0</v>
      </c>
      <c r="V10" s="47">
        <v>0</v>
      </c>
      <c r="W10" s="47">
        <v>0</v>
      </c>
      <c r="X10" s="81">
        <v>12600</v>
      </c>
      <c r="Y10" s="81">
        <v>0</v>
      </c>
      <c r="Z10" s="80">
        <v>81</v>
      </c>
      <c r="AA10" s="80">
        <v>1</v>
      </c>
      <c r="AB10" s="80">
        <v>4800</v>
      </c>
      <c r="AC10" s="47">
        <v>57000</v>
      </c>
      <c r="AD10" s="47">
        <v>1782.6</v>
      </c>
      <c r="AE10" s="81">
        <v>0.2</v>
      </c>
      <c r="AF10" s="47">
        <v>0</v>
      </c>
      <c r="AG10" s="47">
        <v>0</v>
      </c>
      <c r="AH10" s="47">
        <v>0</v>
      </c>
      <c r="AI10" s="47">
        <v>0</v>
      </c>
      <c r="AJ10" s="47">
        <v>20</v>
      </c>
      <c r="AK10" s="47">
        <v>1</v>
      </c>
      <c r="AL10" s="47">
        <v>1</v>
      </c>
      <c r="AM10" s="47">
        <v>1</v>
      </c>
      <c r="AN10" s="47">
        <v>1</v>
      </c>
      <c r="AO10" s="47">
        <v>1</v>
      </c>
      <c r="AP10" s="47">
        <v>1</v>
      </c>
      <c r="AQ10" s="47">
        <v>0</v>
      </c>
      <c r="AR10" s="47">
        <v>57</v>
      </c>
      <c r="AS10" s="33">
        <v>0.7</v>
      </c>
      <c r="AT10" s="47"/>
      <c r="AU10" s="47"/>
      <c r="AV10" s="47"/>
    </row>
    <row r="11" spans="1:48" x14ac:dyDescent="0.25">
      <c r="A11" s="33" t="s">
        <v>70</v>
      </c>
      <c r="B11" s="57">
        <v>1</v>
      </c>
      <c r="C11" s="45" t="s">
        <v>28</v>
      </c>
      <c r="F11" s="33" t="s">
        <v>52</v>
      </c>
      <c r="G11" s="71">
        <v>0</v>
      </c>
      <c r="H11" s="45" t="s">
        <v>53</v>
      </c>
      <c r="I11" s="33">
        <v>0</v>
      </c>
      <c r="J11" s="47">
        <v>6</v>
      </c>
      <c r="K11" s="63">
        <v>-9.6</v>
      </c>
      <c r="L11"/>
      <c r="M11" s="49" t="s">
        <v>65</v>
      </c>
      <c r="N11" s="47">
        <v>8.9</v>
      </c>
      <c r="O11" s="63">
        <v>133</v>
      </c>
      <c r="P11" s="63">
        <v>-2.4</v>
      </c>
      <c r="Q11" s="47">
        <v>0</v>
      </c>
      <c r="R11" s="47">
        <f t="shared" si="0"/>
        <v>-5</v>
      </c>
      <c r="S11" s="47">
        <v>2.5</v>
      </c>
      <c r="T11" s="47">
        <v>0</v>
      </c>
      <c r="U11" s="47">
        <v>1.7999999999999999E-2</v>
      </c>
      <c r="V11" s="47">
        <v>0</v>
      </c>
      <c r="W11" s="47">
        <v>0.5</v>
      </c>
      <c r="X11" s="81">
        <v>9500</v>
      </c>
      <c r="Y11" s="81">
        <v>0</v>
      </c>
      <c r="Z11" s="80">
        <v>0</v>
      </c>
      <c r="AA11" s="80">
        <v>1</v>
      </c>
      <c r="AB11" s="80">
        <v>0</v>
      </c>
      <c r="AC11" s="47">
        <v>115000</v>
      </c>
      <c r="AD11" s="47">
        <v>-434.8</v>
      </c>
      <c r="AE11" s="81">
        <v>0.49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1</v>
      </c>
      <c r="AL11" s="47">
        <v>1</v>
      </c>
      <c r="AM11" s="47">
        <v>1</v>
      </c>
      <c r="AN11" s="47">
        <v>1</v>
      </c>
      <c r="AO11" s="47">
        <v>1</v>
      </c>
      <c r="AP11" s="47">
        <v>1</v>
      </c>
      <c r="AQ11" s="47">
        <v>0</v>
      </c>
      <c r="AR11" s="47">
        <v>0</v>
      </c>
      <c r="AS11" s="33">
        <v>0.7</v>
      </c>
      <c r="AT11" s="47"/>
      <c r="AU11" s="47"/>
      <c r="AV11" s="47"/>
    </row>
    <row r="12" spans="1:48" x14ac:dyDescent="0.25">
      <c r="A12" s="33" t="s">
        <v>74</v>
      </c>
      <c r="B12" s="57">
        <v>9.6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>
        <v>67</v>
      </c>
      <c r="J12" s="47">
        <v>7</v>
      </c>
      <c r="K12" s="63">
        <v>-15</v>
      </c>
      <c r="L12" t="s">
        <v>195</v>
      </c>
      <c r="M12" s="49" t="s">
        <v>64</v>
      </c>
      <c r="N12" s="47">
        <v>9</v>
      </c>
      <c r="O12" s="63">
        <v>0</v>
      </c>
      <c r="P12" s="47">
        <v>0</v>
      </c>
      <c r="Q12" s="47">
        <v>31</v>
      </c>
      <c r="R12" s="47">
        <f t="shared" si="0"/>
        <v>26</v>
      </c>
      <c r="S12" s="47">
        <v>1.3</v>
      </c>
      <c r="T12" s="47">
        <v>0</v>
      </c>
      <c r="U12" s="47">
        <v>0</v>
      </c>
      <c r="V12" s="47">
        <v>0</v>
      </c>
      <c r="W12" s="47">
        <v>0</v>
      </c>
      <c r="X12" s="47">
        <v>31100</v>
      </c>
      <c r="Y12" s="47">
        <v>0</v>
      </c>
      <c r="Z12" s="80">
        <v>84</v>
      </c>
      <c r="AA12" s="80">
        <v>1</v>
      </c>
      <c r="AB12" s="80">
        <v>5760</v>
      </c>
      <c r="AC12" s="47">
        <v>125000</v>
      </c>
      <c r="AD12" s="47">
        <v>1304.3</v>
      </c>
      <c r="AE12" s="47">
        <v>0.49</v>
      </c>
      <c r="AF12" s="47">
        <v>0</v>
      </c>
      <c r="AG12" s="47">
        <v>0</v>
      </c>
      <c r="AH12" s="47">
        <v>0</v>
      </c>
      <c r="AI12" s="47">
        <v>0</v>
      </c>
      <c r="AJ12" s="47">
        <v>24</v>
      </c>
      <c r="AK12" s="47">
        <v>1</v>
      </c>
      <c r="AL12" s="47">
        <v>1</v>
      </c>
      <c r="AM12" s="47">
        <v>1</v>
      </c>
      <c r="AN12" s="47">
        <v>1</v>
      </c>
      <c r="AO12" s="47">
        <v>1</v>
      </c>
      <c r="AP12" s="47">
        <v>1</v>
      </c>
      <c r="AQ12" s="47">
        <v>0</v>
      </c>
      <c r="AR12" s="47">
        <v>67</v>
      </c>
      <c r="AS12" s="33">
        <v>0.7</v>
      </c>
      <c r="AT12" s="47"/>
      <c r="AU12" s="47"/>
      <c r="AV12" s="47"/>
    </row>
    <row r="13" spans="1:48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>
        <v>74</v>
      </c>
      <c r="J13" s="47">
        <v>8</v>
      </c>
      <c r="K13" s="63">
        <v>-25</v>
      </c>
      <c r="L13" t="s">
        <v>205</v>
      </c>
      <c r="M13" s="49" t="s">
        <v>64</v>
      </c>
      <c r="N13" s="47">
        <v>9</v>
      </c>
      <c r="O13" s="63">
        <v>0</v>
      </c>
      <c r="P13" s="47">
        <v>0</v>
      </c>
      <c r="Q13" s="47">
        <v>31</v>
      </c>
      <c r="R13" s="47">
        <f t="shared" si="0"/>
        <v>26</v>
      </c>
      <c r="S13" s="47">
        <v>1.2</v>
      </c>
      <c r="T13" s="47">
        <v>0</v>
      </c>
      <c r="U13" s="47">
        <v>0</v>
      </c>
      <c r="V13" s="47">
        <v>0</v>
      </c>
      <c r="W13" s="47">
        <v>0</v>
      </c>
      <c r="X13" s="47">
        <v>43100</v>
      </c>
      <c r="Y13" s="47">
        <v>0</v>
      </c>
      <c r="Z13" s="80">
        <v>84</v>
      </c>
      <c r="AA13" s="80">
        <v>1</v>
      </c>
      <c r="AB13" s="80">
        <v>5760</v>
      </c>
      <c r="AC13" s="47">
        <v>162000</v>
      </c>
      <c r="AD13" s="47">
        <v>869.6</v>
      </c>
      <c r="AE13" s="47">
        <v>0.49</v>
      </c>
      <c r="AF13" s="47">
        <v>0</v>
      </c>
      <c r="AG13" s="47">
        <v>0</v>
      </c>
      <c r="AH13" s="47">
        <v>0</v>
      </c>
      <c r="AI13" s="47">
        <v>0</v>
      </c>
      <c r="AJ13" s="47">
        <v>24</v>
      </c>
      <c r="AK13" s="47">
        <v>1</v>
      </c>
      <c r="AL13" s="47">
        <v>1</v>
      </c>
      <c r="AM13" s="47">
        <v>1</v>
      </c>
      <c r="AN13" s="47">
        <v>1</v>
      </c>
      <c r="AO13" s="47">
        <v>1</v>
      </c>
      <c r="AP13" s="47">
        <v>1</v>
      </c>
      <c r="AQ13" s="47">
        <v>0</v>
      </c>
      <c r="AR13" s="47">
        <v>74</v>
      </c>
      <c r="AS13" s="33">
        <v>0.2</v>
      </c>
      <c r="AT13" s="47"/>
      <c r="AU13" s="47"/>
      <c r="AV13" s="47"/>
    </row>
    <row r="14" spans="1:48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>
        <v>62</v>
      </c>
      <c r="J14" s="47">
        <v>9</v>
      </c>
      <c r="K14" s="63">
        <v>-32</v>
      </c>
      <c r="L14" t="s">
        <v>206</v>
      </c>
      <c r="M14" s="49" t="s">
        <v>64</v>
      </c>
      <c r="N14" s="47">
        <v>9</v>
      </c>
      <c r="O14" s="63">
        <v>0</v>
      </c>
      <c r="P14" s="47">
        <v>0</v>
      </c>
      <c r="Q14" s="47">
        <v>30</v>
      </c>
      <c r="R14" s="47">
        <f t="shared" si="0"/>
        <v>25</v>
      </c>
      <c r="S14" s="47">
        <v>1</v>
      </c>
      <c r="T14" s="47">
        <v>0</v>
      </c>
      <c r="U14" s="47">
        <v>0</v>
      </c>
      <c r="V14" s="47">
        <v>0</v>
      </c>
      <c r="W14" s="47">
        <v>0</v>
      </c>
      <c r="X14" s="47">
        <v>30000</v>
      </c>
      <c r="Y14" s="47">
        <v>0</v>
      </c>
      <c r="Z14" s="80">
        <v>81</v>
      </c>
      <c r="AA14" s="80">
        <v>1</v>
      </c>
      <c r="AB14" s="80">
        <v>4800</v>
      </c>
      <c r="AC14" s="47">
        <v>180000</v>
      </c>
      <c r="AD14" s="47">
        <v>-1000</v>
      </c>
      <c r="AE14" s="47">
        <v>0.49</v>
      </c>
      <c r="AF14" s="47">
        <v>0</v>
      </c>
      <c r="AG14" s="47">
        <v>0</v>
      </c>
      <c r="AH14" s="47">
        <v>0</v>
      </c>
      <c r="AI14" s="47">
        <v>0</v>
      </c>
      <c r="AJ14" s="47">
        <v>20</v>
      </c>
      <c r="AK14" s="47">
        <v>1</v>
      </c>
      <c r="AL14" s="47">
        <v>1</v>
      </c>
      <c r="AM14" s="47">
        <v>1</v>
      </c>
      <c r="AN14" s="47">
        <v>1</v>
      </c>
      <c r="AO14" s="47">
        <v>1</v>
      </c>
      <c r="AP14" s="47">
        <v>1</v>
      </c>
      <c r="AQ14" s="47">
        <v>0</v>
      </c>
      <c r="AR14" s="47">
        <v>62</v>
      </c>
      <c r="AS14" s="33">
        <v>0.2</v>
      </c>
      <c r="AT14" s="47"/>
      <c r="AU14" s="47"/>
      <c r="AV14" s="47"/>
    </row>
    <row r="15" spans="1:48" s="56" customFormat="1" x14ac:dyDescent="0.25">
      <c r="A15" s="33" t="s">
        <v>44</v>
      </c>
      <c r="B15" s="61">
        <v>207000000</v>
      </c>
      <c r="C15" s="45" t="s">
        <v>47</v>
      </c>
      <c r="D15" s="33"/>
      <c r="E15" s="33"/>
      <c r="F15" s="33"/>
      <c r="G15" s="33"/>
      <c r="I15" s="56">
        <v>0</v>
      </c>
      <c r="J15" s="47">
        <v>10</v>
      </c>
      <c r="K15" s="63">
        <v>-34.5</v>
      </c>
      <c r="L15"/>
      <c r="M15" s="49" t="s">
        <v>65</v>
      </c>
      <c r="N15" s="47">
        <v>8.3000000000000007</v>
      </c>
      <c r="O15" s="63">
        <v>268</v>
      </c>
      <c r="P15" s="47">
        <v>9.4</v>
      </c>
      <c r="Q15" s="47">
        <v>0</v>
      </c>
      <c r="R15" s="47">
        <f t="shared" si="0"/>
        <v>-5</v>
      </c>
      <c r="S15" s="47">
        <v>1.9</v>
      </c>
      <c r="T15" s="47">
        <v>0</v>
      </c>
      <c r="U15" s="47">
        <v>1.7999999999999999E-2</v>
      </c>
      <c r="V15" s="47">
        <v>0</v>
      </c>
      <c r="W15" s="47">
        <v>0.25</v>
      </c>
      <c r="X15" s="47">
        <v>25500</v>
      </c>
      <c r="Y15" s="47">
        <v>0</v>
      </c>
      <c r="Z15" s="47">
        <v>0</v>
      </c>
      <c r="AA15" s="47">
        <v>1</v>
      </c>
      <c r="AB15" s="47">
        <v>0</v>
      </c>
      <c r="AC15" s="47">
        <v>313000</v>
      </c>
      <c r="AD15" s="47">
        <v>8260.9</v>
      </c>
      <c r="AE15" s="47">
        <v>0.49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1</v>
      </c>
      <c r="AL15" s="47">
        <v>1</v>
      </c>
      <c r="AM15" s="47">
        <v>1</v>
      </c>
      <c r="AN15" s="47">
        <v>1</v>
      </c>
      <c r="AO15" s="47">
        <v>1</v>
      </c>
      <c r="AP15" s="47">
        <v>1</v>
      </c>
      <c r="AQ15" s="47">
        <v>0</v>
      </c>
      <c r="AR15" s="47">
        <v>0</v>
      </c>
      <c r="AS15" s="33">
        <v>0.2</v>
      </c>
      <c r="AT15" s="47"/>
      <c r="AU15" s="47"/>
      <c r="AV15" s="47"/>
    </row>
    <row r="16" spans="1:48" x14ac:dyDescent="0.25">
      <c r="A16" s="33" t="s">
        <v>45</v>
      </c>
      <c r="B16" s="61">
        <v>79000000</v>
      </c>
      <c r="C16" s="45" t="s">
        <v>47</v>
      </c>
      <c r="D16" s="62"/>
      <c r="E16" s="62"/>
      <c r="I16" s="33">
        <v>0</v>
      </c>
      <c r="J16" s="47">
        <v>11</v>
      </c>
      <c r="K16" s="63">
        <v>-48</v>
      </c>
      <c r="L16"/>
      <c r="M16" s="49" t="s">
        <v>65</v>
      </c>
      <c r="N16" s="47">
        <v>8.8000000000000007</v>
      </c>
      <c r="O16" s="63">
        <v>1093</v>
      </c>
      <c r="P16" s="63">
        <v>-51.3</v>
      </c>
      <c r="Q16" s="47">
        <v>0</v>
      </c>
      <c r="R16" s="47">
        <f t="shared" si="0"/>
        <v>-5</v>
      </c>
      <c r="S16" s="47">
        <v>3</v>
      </c>
      <c r="T16" s="47">
        <v>0</v>
      </c>
      <c r="U16" s="47">
        <v>1.7999999999999999E-2</v>
      </c>
      <c r="V16" s="47">
        <v>0</v>
      </c>
      <c r="W16" s="47">
        <v>0.25</v>
      </c>
      <c r="X16" s="47">
        <v>64900</v>
      </c>
      <c r="Y16" s="47">
        <v>0</v>
      </c>
      <c r="Z16" s="47">
        <v>0</v>
      </c>
      <c r="AA16" s="47">
        <v>1</v>
      </c>
      <c r="AB16" s="47">
        <v>0</v>
      </c>
      <c r="AC16" s="47">
        <v>1192000</v>
      </c>
      <c r="AD16" s="47">
        <v>0</v>
      </c>
      <c r="AE16" s="47">
        <v>0.49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1</v>
      </c>
      <c r="AL16" s="47">
        <v>1</v>
      </c>
      <c r="AM16" s="47">
        <v>1</v>
      </c>
      <c r="AN16" s="47">
        <v>1</v>
      </c>
      <c r="AO16" s="47">
        <v>1</v>
      </c>
      <c r="AP16" s="47">
        <v>1</v>
      </c>
      <c r="AQ16" s="47">
        <v>0</v>
      </c>
      <c r="AR16" s="47">
        <v>0</v>
      </c>
      <c r="AS16" s="33">
        <v>0.2</v>
      </c>
      <c r="AT16" s="47"/>
      <c r="AU16" s="47"/>
      <c r="AV16" s="47"/>
    </row>
    <row r="17" spans="1:48" x14ac:dyDescent="0.25">
      <c r="A17" s="33" t="s">
        <v>98</v>
      </c>
      <c r="B17" s="57">
        <v>0.53</v>
      </c>
      <c r="C17" s="45"/>
      <c r="D17" s="38"/>
      <c r="E17" s="38"/>
      <c r="F17" s="56"/>
      <c r="G17" s="56"/>
      <c r="I17" s="33">
        <v>0</v>
      </c>
      <c r="J17" s="47">
        <v>12</v>
      </c>
      <c r="K17" s="63">
        <v>-57</v>
      </c>
      <c r="L17"/>
      <c r="M17" s="49" t="s">
        <v>65</v>
      </c>
      <c r="N17" s="47">
        <v>8.8000000000000007</v>
      </c>
      <c r="O17" s="63">
        <v>1050</v>
      </c>
      <c r="P17" s="47">
        <v>0</v>
      </c>
      <c r="Q17" s="47">
        <v>0</v>
      </c>
      <c r="R17" s="47">
        <f t="shared" si="0"/>
        <v>-5</v>
      </c>
      <c r="S17" s="47">
        <v>3</v>
      </c>
      <c r="T17" s="47">
        <v>0</v>
      </c>
      <c r="U17" s="47">
        <v>1.7999999999999999E-2</v>
      </c>
      <c r="V17" s="47">
        <v>0</v>
      </c>
      <c r="W17" s="47">
        <v>0.25</v>
      </c>
      <c r="X17" s="47">
        <v>84200</v>
      </c>
      <c r="Y17" s="47">
        <v>0</v>
      </c>
      <c r="Z17" s="47">
        <v>0</v>
      </c>
      <c r="AA17" s="47">
        <v>1</v>
      </c>
      <c r="AB17" s="47">
        <v>0</v>
      </c>
      <c r="AC17" s="47">
        <v>1652000</v>
      </c>
      <c r="AD17" s="47">
        <v>0</v>
      </c>
      <c r="AE17" s="47">
        <v>0.49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1</v>
      </c>
      <c r="AL17" s="47">
        <v>1</v>
      </c>
      <c r="AM17" s="47">
        <v>1</v>
      </c>
      <c r="AN17" s="47">
        <v>1</v>
      </c>
      <c r="AO17" s="47">
        <v>1</v>
      </c>
      <c r="AP17" s="47">
        <v>1</v>
      </c>
      <c r="AQ17" s="47">
        <v>0</v>
      </c>
      <c r="AR17" s="47">
        <v>0</v>
      </c>
      <c r="AS17" s="33">
        <v>0.2</v>
      </c>
      <c r="AT17" s="47"/>
      <c r="AU17" s="47"/>
      <c r="AV17" s="47"/>
    </row>
    <row r="18" spans="1:48" ht="30" x14ac:dyDescent="0.25">
      <c r="A18" s="35" t="s">
        <v>25</v>
      </c>
      <c r="B18" s="65" t="s">
        <v>26</v>
      </c>
      <c r="C18" s="65" t="s">
        <v>27</v>
      </c>
      <c r="D18" s="66"/>
      <c r="E18" s="66"/>
      <c r="I18" s="56">
        <v>0</v>
      </c>
      <c r="J18" s="47">
        <v>13</v>
      </c>
      <c r="K18" s="63">
        <v>-65</v>
      </c>
      <c r="L18"/>
      <c r="M18" s="49" t="s">
        <v>65</v>
      </c>
      <c r="N18" s="47">
        <v>8.5</v>
      </c>
      <c r="O18" s="63">
        <v>1094</v>
      </c>
      <c r="P18" s="47">
        <v>-41.3</v>
      </c>
      <c r="Q18" s="47">
        <v>0</v>
      </c>
      <c r="R18" s="47">
        <f t="shared" si="0"/>
        <v>-5</v>
      </c>
      <c r="S18" s="47">
        <v>3</v>
      </c>
      <c r="T18" s="47">
        <v>0</v>
      </c>
      <c r="U18" s="47">
        <v>1.7999999999999999E-2</v>
      </c>
      <c r="V18" s="47">
        <v>0</v>
      </c>
      <c r="W18" s="47">
        <v>0.25</v>
      </c>
      <c r="X18" s="47">
        <v>77300</v>
      </c>
      <c r="Y18" s="47">
        <v>0</v>
      </c>
      <c r="Z18" s="47">
        <v>0</v>
      </c>
      <c r="AA18" s="47">
        <v>1</v>
      </c>
      <c r="AB18" s="47">
        <v>0</v>
      </c>
      <c r="AC18" s="47">
        <v>1715000</v>
      </c>
      <c r="AD18" s="47">
        <v>-9782.6</v>
      </c>
      <c r="AE18" s="47">
        <v>0.49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1</v>
      </c>
      <c r="AL18" s="47">
        <v>1</v>
      </c>
      <c r="AM18" s="47">
        <v>1</v>
      </c>
      <c r="AN18" s="47">
        <v>1</v>
      </c>
      <c r="AO18" s="47">
        <v>1</v>
      </c>
      <c r="AP18" s="47">
        <v>1</v>
      </c>
      <c r="AQ18" s="47">
        <v>0</v>
      </c>
      <c r="AR18" s="47">
        <v>0</v>
      </c>
      <c r="AS18" s="33">
        <v>0.2</v>
      </c>
      <c r="AT18" s="47"/>
      <c r="AU18" s="47"/>
      <c r="AV18" s="47"/>
    </row>
    <row r="19" spans="1:48" s="56" customFormat="1" x14ac:dyDescent="0.25">
      <c r="A19" s="38" t="s">
        <v>38</v>
      </c>
      <c r="B19" s="38" t="s">
        <v>30</v>
      </c>
      <c r="C19" s="38" t="s">
        <v>59</v>
      </c>
      <c r="D19" s="43"/>
      <c r="E19" s="35"/>
      <c r="F19" s="33"/>
      <c r="G19" s="33"/>
      <c r="I19" s="56">
        <v>0</v>
      </c>
      <c r="J19" s="47">
        <v>14</v>
      </c>
      <c r="K19" s="63">
        <v>-68</v>
      </c>
      <c r="L19"/>
      <c r="M19" s="49" t="s">
        <v>65</v>
      </c>
      <c r="N19" s="47">
        <v>8.6999999999999993</v>
      </c>
      <c r="O19" s="63">
        <v>1020</v>
      </c>
      <c r="P19" s="47">
        <v>11</v>
      </c>
      <c r="Q19" s="47">
        <v>0</v>
      </c>
      <c r="R19" s="47">
        <f t="shared" si="0"/>
        <v>-5</v>
      </c>
      <c r="S19" s="47">
        <v>3</v>
      </c>
      <c r="T19" s="47">
        <v>0</v>
      </c>
      <c r="U19" s="47">
        <v>1.7999999999999999E-2</v>
      </c>
      <c r="V19" s="47">
        <v>0</v>
      </c>
      <c r="W19" s="47">
        <v>0.25</v>
      </c>
      <c r="X19" s="47">
        <v>87100</v>
      </c>
      <c r="Y19" s="47">
        <v>0</v>
      </c>
      <c r="Z19" s="47">
        <v>0</v>
      </c>
      <c r="AA19" s="47">
        <v>1</v>
      </c>
      <c r="AB19" s="47">
        <v>0</v>
      </c>
      <c r="AC19" s="47">
        <v>1601000</v>
      </c>
      <c r="AD19" s="47">
        <v>11565.2</v>
      </c>
      <c r="AE19" s="47">
        <v>0.49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1</v>
      </c>
      <c r="AL19" s="47">
        <v>1</v>
      </c>
      <c r="AM19" s="47">
        <v>1</v>
      </c>
      <c r="AN19" s="47">
        <v>1</v>
      </c>
      <c r="AO19" s="47">
        <v>1</v>
      </c>
      <c r="AP19" s="47">
        <v>1</v>
      </c>
      <c r="AQ19" s="47">
        <v>0</v>
      </c>
      <c r="AR19" s="47">
        <v>0</v>
      </c>
      <c r="AS19" s="33">
        <v>0.2</v>
      </c>
      <c r="AT19" s="47"/>
      <c r="AU19" s="47"/>
      <c r="AV19" s="47"/>
    </row>
    <row r="20" spans="1:48" x14ac:dyDescent="0.25">
      <c r="A20" s="66">
        <v>1</v>
      </c>
      <c r="B20" s="66">
        <v>0</v>
      </c>
      <c r="C20" s="66">
        <v>0.09</v>
      </c>
      <c r="D20" s="43"/>
      <c r="J20" s="47"/>
      <c r="K20" s="63"/>
      <c r="L20" s="49"/>
      <c r="M20" s="49"/>
      <c r="N20" s="47"/>
      <c r="O20" s="63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</row>
    <row r="21" spans="1:48" x14ac:dyDescent="0.25">
      <c r="A21" s="66"/>
      <c r="B21" s="66"/>
      <c r="C21" s="66"/>
      <c r="D21" s="43"/>
      <c r="K21" s="79"/>
      <c r="L21" s="49"/>
      <c r="M21" s="49" t="s">
        <v>94</v>
      </c>
      <c r="N21" s="47"/>
      <c r="O21" s="63"/>
      <c r="P21" s="47"/>
      <c r="Q21" s="47"/>
      <c r="R21" s="64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</row>
    <row r="22" spans="1:48" x14ac:dyDescent="0.25">
      <c r="A22" s="47"/>
      <c r="B22" s="47"/>
      <c r="C22" s="47"/>
      <c r="D22" s="35"/>
      <c r="K22" s="79"/>
      <c r="L22" s="49"/>
      <c r="M22" s="49" t="s">
        <v>94</v>
      </c>
      <c r="N22" s="47"/>
      <c r="O22" s="47"/>
      <c r="P22" s="47"/>
      <c r="Q22" s="47"/>
      <c r="R22" s="64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</row>
    <row r="23" spans="1:48" x14ac:dyDescent="0.25">
      <c r="A23" s="47"/>
      <c r="B23" s="47"/>
      <c r="C23" s="47"/>
      <c r="D23" s="35"/>
      <c r="K23" s="79"/>
      <c r="L23" s="49"/>
      <c r="M23" s="49" t="s">
        <v>94</v>
      </c>
      <c r="N23" s="47"/>
      <c r="O23" s="47"/>
      <c r="P23" s="47"/>
      <c r="Q23" s="47"/>
      <c r="R23" s="64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I23" s="47"/>
      <c r="AJ23" s="47"/>
      <c r="AK23" s="47"/>
      <c r="AL23" s="47"/>
      <c r="AM23" s="47"/>
      <c r="AN23" s="47"/>
      <c r="AO23" s="47"/>
      <c r="AP23" s="47"/>
    </row>
    <row r="24" spans="1:48" x14ac:dyDescent="0.25">
      <c r="A24" s="43"/>
      <c r="B24" s="43"/>
      <c r="C24" s="43"/>
      <c r="D24" s="43"/>
      <c r="K24" s="79"/>
      <c r="L24" s="49"/>
      <c r="M24" s="49" t="s">
        <v>94</v>
      </c>
      <c r="N24" s="47"/>
      <c r="O24" s="47"/>
      <c r="P24" s="47"/>
      <c r="Q24" s="47"/>
      <c r="R24" s="64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I24" s="47"/>
      <c r="AJ24" s="47"/>
      <c r="AK24" s="47"/>
      <c r="AL24" s="47"/>
      <c r="AM24" s="47"/>
      <c r="AN24" s="47"/>
      <c r="AO24" s="47"/>
      <c r="AP24" s="47"/>
    </row>
    <row r="25" spans="1:48" x14ac:dyDescent="0.25">
      <c r="A25" s="47"/>
      <c r="B25" s="47"/>
      <c r="C25" s="47"/>
      <c r="D25" s="35"/>
      <c r="E25" s="33" t="s">
        <v>180</v>
      </c>
      <c r="K25" s="79"/>
      <c r="L25" s="49"/>
      <c r="M25" s="49" t="s">
        <v>94</v>
      </c>
      <c r="N25" s="47"/>
      <c r="O25" s="47"/>
      <c r="P25" s="47"/>
      <c r="Q25" s="47"/>
      <c r="R25" s="64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I25" s="47"/>
      <c r="AJ25" s="47"/>
      <c r="AK25" s="47"/>
      <c r="AL25" s="47"/>
      <c r="AM25" s="47"/>
      <c r="AN25" s="47"/>
      <c r="AO25" s="47"/>
      <c r="AP25" s="47"/>
    </row>
    <row r="26" spans="1:48" x14ac:dyDescent="0.25">
      <c r="A26" s="43"/>
      <c r="B26" s="43"/>
      <c r="C26" s="43"/>
      <c r="D26" s="43"/>
      <c r="K26" s="79"/>
      <c r="L26" s="49"/>
      <c r="M26" s="49" t="s">
        <v>94</v>
      </c>
      <c r="N26" s="47"/>
      <c r="O26" s="47"/>
      <c r="P26" s="47"/>
      <c r="Q26" s="47"/>
      <c r="R26" s="64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I26" s="47"/>
      <c r="AJ26" s="47"/>
      <c r="AK26" s="47"/>
      <c r="AL26" s="47"/>
      <c r="AM26" s="47"/>
      <c r="AN26" s="47"/>
      <c r="AO26" s="47"/>
      <c r="AP26" s="47"/>
    </row>
    <row r="27" spans="1:48" x14ac:dyDescent="0.25">
      <c r="A27" s="43"/>
      <c r="B27" s="43"/>
      <c r="C27" s="43"/>
      <c r="D27" s="43"/>
      <c r="L27" s="49"/>
      <c r="M27" s="49" t="s">
        <v>94</v>
      </c>
      <c r="N27" s="47"/>
      <c r="O27" s="47"/>
      <c r="P27" s="47"/>
      <c r="Q27" s="47"/>
      <c r="R27" s="64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I27" s="47"/>
      <c r="AJ27" s="47"/>
      <c r="AK27" s="47"/>
      <c r="AL27" s="47"/>
      <c r="AM27" s="47"/>
      <c r="AN27" s="47"/>
      <c r="AO27" s="47"/>
      <c r="AP27" s="47"/>
    </row>
    <row r="28" spans="1:48" x14ac:dyDescent="0.25">
      <c r="A28" s="43"/>
      <c r="B28" s="43"/>
      <c r="C28" s="43"/>
      <c r="D28" s="43"/>
      <c r="L28" s="49"/>
      <c r="M28" s="49" t="s">
        <v>94</v>
      </c>
      <c r="N28" s="47"/>
      <c r="O28" s="47"/>
      <c r="P28" s="47"/>
      <c r="Q28" s="47"/>
      <c r="R28" s="64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I28" s="47"/>
      <c r="AJ28" s="47"/>
      <c r="AK28" s="47"/>
      <c r="AL28" s="47"/>
      <c r="AM28" s="47"/>
      <c r="AN28" s="47"/>
      <c r="AO28" s="47"/>
      <c r="AP28" s="47"/>
    </row>
    <row r="29" spans="1:48" x14ac:dyDescent="0.25">
      <c r="A29" s="43"/>
      <c r="B29" s="43"/>
      <c r="C29" s="43"/>
      <c r="D29" s="43"/>
      <c r="L29" s="49"/>
      <c r="M29" s="49" t="s">
        <v>94</v>
      </c>
      <c r="N29" s="47"/>
      <c r="O29" s="47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8" x14ac:dyDescent="0.25">
      <c r="A30" s="43"/>
      <c r="B30" s="43"/>
      <c r="C30" s="43"/>
      <c r="D30" s="43"/>
      <c r="L30" s="49"/>
      <c r="M30" s="49" t="s">
        <v>94</v>
      </c>
      <c r="N30" s="47"/>
      <c r="O30" s="47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33" t="s">
        <v>99</v>
      </c>
      <c r="AF30" s="33" t="s">
        <v>100</v>
      </c>
      <c r="AG30" s="33" t="s">
        <v>101</v>
      </c>
      <c r="AI30" s="47"/>
      <c r="AJ30" s="47"/>
      <c r="AK30" s="47"/>
      <c r="AL30" s="47"/>
      <c r="AM30" s="47"/>
      <c r="AN30" s="47"/>
      <c r="AO30" s="47"/>
      <c r="AP30" s="47"/>
    </row>
    <row r="31" spans="1:48" x14ac:dyDescent="0.25">
      <c r="A31" s="43"/>
      <c r="B31" s="43"/>
      <c r="C31" s="43"/>
      <c r="D31" s="43"/>
      <c r="L31" s="49"/>
      <c r="M31" s="49" t="s">
        <v>94</v>
      </c>
      <c r="N31" s="47"/>
      <c r="O31" s="47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33">
        <v>15</v>
      </c>
      <c r="AF31" s="33">
        <v>48</v>
      </c>
      <c r="AG31" s="33">
        <v>1900</v>
      </c>
      <c r="AH31" s="33">
        <v>8</v>
      </c>
      <c r="AI31" s="47"/>
      <c r="AJ31" s="47"/>
      <c r="AK31" s="47"/>
      <c r="AL31" s="47"/>
      <c r="AM31" s="47"/>
      <c r="AN31" s="47"/>
      <c r="AO31" s="47"/>
      <c r="AP31" s="47"/>
    </row>
    <row r="32" spans="1:48" x14ac:dyDescent="0.25">
      <c r="A32" s="43"/>
      <c r="B32" s="43"/>
      <c r="C32" s="43"/>
      <c r="D32" s="43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33">
        <v>16</v>
      </c>
      <c r="AF32" s="33">
        <v>51.8</v>
      </c>
      <c r="AG32" s="33">
        <v>2100</v>
      </c>
      <c r="AH32" s="33">
        <v>8.8000000000000007</v>
      </c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43"/>
      <c r="B33" s="43"/>
      <c r="C33" s="43"/>
      <c r="D33" s="43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33">
        <v>17</v>
      </c>
      <c r="AF33" s="33">
        <v>55.599999999999994</v>
      </c>
      <c r="AG33" s="33">
        <v>2300</v>
      </c>
      <c r="AH33" s="33">
        <v>9.6000000000000014</v>
      </c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33">
        <v>18</v>
      </c>
      <c r="AF34" s="33">
        <v>59.399999999999991</v>
      </c>
      <c r="AG34" s="33">
        <v>2500</v>
      </c>
      <c r="AH34" s="33">
        <v>10.400000000000002</v>
      </c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33">
        <v>19</v>
      </c>
      <c r="AF35" s="33">
        <v>63.199999999999989</v>
      </c>
      <c r="AG35" s="33">
        <v>2700</v>
      </c>
      <c r="AH35" s="33">
        <v>11.200000000000003</v>
      </c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33">
        <v>20</v>
      </c>
      <c r="AF36" s="33">
        <v>66.999999999999986</v>
      </c>
      <c r="AG36" s="33">
        <v>2900</v>
      </c>
      <c r="AH36" s="33">
        <v>12.000000000000004</v>
      </c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M37" s="49" t="s">
        <v>94</v>
      </c>
      <c r="N37" s="47"/>
      <c r="O37" s="63"/>
      <c r="P37" s="47"/>
      <c r="Q37" s="47"/>
      <c r="R37" s="64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33">
        <v>21</v>
      </c>
      <c r="AF37" s="33">
        <v>69.799999999999983</v>
      </c>
      <c r="AG37" s="33">
        <v>3280</v>
      </c>
      <c r="AH37" s="33">
        <v>13.600000000000003</v>
      </c>
      <c r="AI37" s="47"/>
      <c r="AJ37" s="47"/>
      <c r="AK37" s="47"/>
      <c r="AL37" s="47"/>
      <c r="AM37" s="47"/>
      <c r="AN37" s="47"/>
    </row>
    <row r="38" spans="1:42" x14ac:dyDescent="0.25">
      <c r="L38" s="49"/>
      <c r="M38" s="49" t="s">
        <v>94</v>
      </c>
      <c r="N38" s="47"/>
      <c r="O38" s="63"/>
      <c r="P38" s="47"/>
      <c r="Q38" s="47"/>
      <c r="R38" s="64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33">
        <v>22</v>
      </c>
      <c r="AF38" s="33">
        <v>72.59999999999998</v>
      </c>
      <c r="AG38" s="33">
        <v>3660</v>
      </c>
      <c r="AH38" s="33">
        <v>15.200000000000003</v>
      </c>
      <c r="AI38" s="47"/>
      <c r="AJ38" s="47"/>
      <c r="AK38" s="47"/>
      <c r="AL38" s="47"/>
      <c r="AM38" s="47"/>
      <c r="AN38" s="47"/>
    </row>
    <row r="39" spans="1:42" x14ac:dyDescent="0.25">
      <c r="L39" s="49"/>
      <c r="M39" s="49" t="s">
        <v>94</v>
      </c>
      <c r="N39" s="47"/>
      <c r="O39" s="63"/>
      <c r="P39" s="47"/>
      <c r="Q39" s="47"/>
      <c r="R39" s="64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33">
        <v>23</v>
      </c>
      <c r="AF39" s="33">
        <v>75.399999999999977</v>
      </c>
      <c r="AG39" s="33">
        <v>4040</v>
      </c>
      <c r="AH39" s="33">
        <v>16.800000000000004</v>
      </c>
      <c r="AI39" s="47"/>
      <c r="AJ39" s="47"/>
      <c r="AK39" s="47"/>
      <c r="AL39" s="47"/>
      <c r="AM39" s="47"/>
      <c r="AN39" s="47"/>
    </row>
    <row r="40" spans="1:42" x14ac:dyDescent="0.25">
      <c r="L40" s="49"/>
      <c r="AE40" s="33">
        <v>24</v>
      </c>
      <c r="AF40" s="33">
        <v>78.199999999999974</v>
      </c>
      <c r="AG40" s="33">
        <v>4420</v>
      </c>
      <c r="AH40" s="33">
        <v>18.400000000000006</v>
      </c>
    </row>
    <row r="41" spans="1:42" x14ac:dyDescent="0.25">
      <c r="L41" s="49"/>
      <c r="AE41" s="33">
        <v>25</v>
      </c>
      <c r="AF41" s="33">
        <v>80.999999999999972</v>
      </c>
      <c r="AG41" s="33">
        <v>4800</v>
      </c>
      <c r="AH41" s="33">
        <v>20.000000000000007</v>
      </c>
    </row>
    <row r="42" spans="1:42" x14ac:dyDescent="0.25">
      <c r="L42" s="49"/>
      <c r="AE42" s="33">
        <v>26</v>
      </c>
      <c r="AF42" s="33">
        <v>83.999999999999972</v>
      </c>
      <c r="AG42" s="33">
        <v>5760</v>
      </c>
      <c r="AH42" s="33">
        <v>24.000000000000007</v>
      </c>
    </row>
    <row r="43" spans="1:42" x14ac:dyDescent="0.25">
      <c r="L43" s="49"/>
      <c r="AE43" s="33">
        <v>27</v>
      </c>
      <c r="AF43" s="33">
        <v>86.999999999999972</v>
      </c>
      <c r="AG43" s="33">
        <v>6720</v>
      </c>
      <c r="AH43" s="33">
        <v>28.000000000000007</v>
      </c>
    </row>
    <row r="44" spans="1:42" x14ac:dyDescent="0.25">
      <c r="L44" s="49"/>
      <c r="AE44" s="33">
        <v>28</v>
      </c>
      <c r="AF44" s="33">
        <v>89.999999999999972</v>
      </c>
      <c r="AG44" s="33">
        <v>7680</v>
      </c>
      <c r="AH44" s="33">
        <v>32.000000000000007</v>
      </c>
    </row>
    <row r="45" spans="1:42" x14ac:dyDescent="0.25">
      <c r="L45" s="49"/>
      <c r="AE45" s="33">
        <v>29</v>
      </c>
      <c r="AF45" s="33">
        <v>92.999999999999972</v>
      </c>
      <c r="AG45" s="33">
        <v>8640</v>
      </c>
      <c r="AH45" s="33">
        <v>36.000000000000007</v>
      </c>
    </row>
    <row r="46" spans="1:42" x14ac:dyDescent="0.25">
      <c r="L46" s="49"/>
      <c r="AE46" s="33">
        <v>30</v>
      </c>
      <c r="AF46" s="33">
        <v>95.999999999999972</v>
      </c>
      <c r="AG46" s="33">
        <v>9600</v>
      </c>
      <c r="AH46" s="33">
        <v>40.000000000000007</v>
      </c>
    </row>
    <row r="47" spans="1:42" x14ac:dyDescent="0.25">
      <c r="L47" s="49"/>
      <c r="AE47" s="33">
        <v>31</v>
      </c>
      <c r="AF47" s="33">
        <v>99.799999999999969</v>
      </c>
      <c r="AG47" s="33">
        <v>10080</v>
      </c>
      <c r="AH47" s="33">
        <v>42.000000000000007</v>
      </c>
    </row>
    <row r="48" spans="1:42" x14ac:dyDescent="0.25">
      <c r="L48" s="49"/>
      <c r="AE48" s="33">
        <v>32</v>
      </c>
      <c r="AF48" s="33">
        <v>103.59999999999997</v>
      </c>
      <c r="AG48" s="33">
        <v>10560</v>
      </c>
      <c r="AH48" s="33">
        <v>44.000000000000007</v>
      </c>
    </row>
    <row r="49" spans="12:34" x14ac:dyDescent="0.25">
      <c r="L49" s="49"/>
      <c r="AE49" s="33">
        <v>33</v>
      </c>
      <c r="AF49" s="33">
        <v>107.39999999999996</v>
      </c>
      <c r="AG49" s="33">
        <v>11040</v>
      </c>
      <c r="AH49" s="33">
        <v>46.000000000000007</v>
      </c>
    </row>
    <row r="50" spans="12:34" x14ac:dyDescent="0.25">
      <c r="L50" s="49"/>
      <c r="AE50" s="33">
        <v>34</v>
      </c>
      <c r="AF50" s="33">
        <v>111.19999999999996</v>
      </c>
      <c r="AG50" s="33">
        <v>11520</v>
      </c>
      <c r="AH50" s="33">
        <v>48.000000000000007</v>
      </c>
    </row>
    <row r="51" spans="12:34" x14ac:dyDescent="0.25">
      <c r="L51" s="49"/>
      <c r="AE51" s="33">
        <v>35</v>
      </c>
      <c r="AF51" s="33">
        <v>114.99999999999996</v>
      </c>
      <c r="AG51" s="33">
        <v>12000</v>
      </c>
      <c r="AH51" s="33">
        <v>50.000000000000007</v>
      </c>
    </row>
    <row r="52" spans="12:34" x14ac:dyDescent="0.25">
      <c r="L52" s="49"/>
    </row>
    <row r="53" spans="12:34" x14ac:dyDescent="0.25">
      <c r="L53" s="49"/>
    </row>
    <row r="54" spans="12:34" x14ac:dyDescent="0.25">
      <c r="L54" s="49"/>
    </row>
    <row r="55" spans="12:34" x14ac:dyDescent="0.25">
      <c r="L55" s="49"/>
    </row>
    <row r="56" spans="12:34" x14ac:dyDescent="0.25">
      <c r="L56" s="49"/>
    </row>
    <row r="57" spans="12:34" x14ac:dyDescent="0.25">
      <c r="L57" s="49"/>
    </row>
    <row r="58" spans="12:34" x14ac:dyDescent="0.25">
      <c r="L58" s="49"/>
    </row>
    <row r="59" spans="12:34" x14ac:dyDescent="0.25">
      <c r="L59" s="49"/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  <row r="256" spans="12:12" x14ac:dyDescent="0.25">
      <c r="L256" s="49"/>
    </row>
    <row r="257" spans="12:12" x14ac:dyDescent="0.25">
      <c r="L257" s="49"/>
    </row>
    <row r="258" spans="12:12" x14ac:dyDescent="0.25">
      <c r="L258" s="49"/>
    </row>
  </sheetData>
  <mergeCells count="3">
    <mergeCell ref="R3:S3"/>
    <mergeCell ref="U3:V3"/>
    <mergeCell ref="AC3:AI3"/>
  </mergeCells>
  <conditionalFormatting sqref="N6 Q6 S15:AA16 AM8:AN18 Q8:Q18 N8:N20 AE8:AJ11 AE6:AJ6 AM6:AN6 R8:Y11 AR6 S12:Y14 R14:R17 AG13:AG16 AG18:AG19 AR8:AR12 AR14:AR18 AT14:AV18 AT8:AV12 AT6:AV6">
    <cfRule type="expression" dxfId="1330" priority="80">
      <formula>$L6="API sand"</formula>
    </cfRule>
  </conditionalFormatting>
  <conditionalFormatting sqref="AJ12:AJ16 N6 AB15:AB16 AK6:AL6 AK8:AL18 N8:N20">
    <cfRule type="expression" dxfId="1329" priority="79">
      <formula>$M6="API sand"</formula>
    </cfRule>
  </conditionalFormatting>
  <conditionalFormatting sqref="AJ12:AJ16 N6 AK6:AL6 AB15:AB16 AK8:AL18 N8:N20">
    <cfRule type="expression" dxfId="1328" priority="78">
      <formula>$M6="API clay"</formula>
    </cfRule>
  </conditionalFormatting>
  <conditionalFormatting sqref="AM6:AN6 N6:P6 AM8:AN18 N8:P11">
    <cfRule type="expression" dxfId="1327" priority="75">
      <formula>$L6="Stiff clay w/o free water"</formula>
    </cfRule>
    <cfRule type="expression" dxfId="1326" priority="77">
      <formula>$L6="API clay"</formula>
    </cfRule>
  </conditionalFormatting>
  <conditionalFormatting sqref="AM6:AN6 N6:P6 AM8:AN18 N8:P11">
    <cfRule type="expression" dxfId="1325" priority="76">
      <formula>$L6="Kirsch soft clay"</formula>
    </cfRule>
  </conditionalFormatting>
  <conditionalFormatting sqref="AM6:AN6 N6:P6 AM8:AN18 N8:P11">
    <cfRule type="expression" dxfId="1324" priority="74">
      <formula>$L6="Kirsch stiff clay"</formula>
    </cfRule>
  </conditionalFormatting>
  <conditionalFormatting sqref="N6 Q6 S15:AA16 AM8:AN18 Q8:Q18 N8:N20 AE8:AJ11 AE6:AJ6 AM6:AN6 R8:Y11 AR6 S12:Y14 R14:R17 AG13:AG16 AG18:AG19 AR8:AR12 AR14:AR18 AT14:AV18 AT8:AV12 AT6:AV6">
    <cfRule type="expression" dxfId="1323" priority="73">
      <formula>$L6="Kirsch sand"</formula>
    </cfRule>
  </conditionalFormatting>
  <conditionalFormatting sqref="N6 AC6:AD6 AM6:AN6 AC8:AD18 AM8:AN18 N8:N20">
    <cfRule type="expression" dxfId="1322" priority="72">
      <formula>$L6="Modified Weak rock"</formula>
    </cfRule>
  </conditionalFormatting>
  <conditionalFormatting sqref="AM6:AN6 N6:P6 AM8:AN18 N8:P11">
    <cfRule type="expression" dxfId="1321" priority="71">
      <formula>$L6="Reese stiff clay"</formula>
    </cfRule>
  </conditionalFormatting>
  <conditionalFormatting sqref="N21:N39 Q19:Q39 AM19:AN39">
    <cfRule type="expression" dxfId="1320" priority="70">
      <formula>$L19="API sand"</formula>
    </cfRule>
  </conditionalFormatting>
  <conditionalFormatting sqref="N21:N39 Z19:Z39 AB19:AB39 R20:S39 AJ19:AL39 S19">
    <cfRule type="expression" dxfId="1319" priority="69">
      <formula>$M19="API sand"</formula>
    </cfRule>
  </conditionalFormatting>
  <conditionalFormatting sqref="Z19:AB39 AK19:AL39 R20:T39 N21:N39 S19:T19">
    <cfRule type="expression" dxfId="1318" priority="68">
      <formula>$M19="API clay"</formula>
    </cfRule>
  </conditionalFormatting>
  <conditionalFormatting sqref="U19:W39 AM19:AN39 N32:P39 N21:N31 P19:P31">
    <cfRule type="expression" dxfId="1317" priority="65">
      <formula>$L19="Stiff clay w/o free water"</formula>
    </cfRule>
    <cfRule type="expression" dxfId="1316" priority="67">
      <formula>$L19="API clay"</formula>
    </cfRule>
  </conditionalFormatting>
  <conditionalFormatting sqref="U19:Y39 AM19:AN39 N32:P39 N21:N31 P19:P31">
    <cfRule type="expression" dxfId="1315" priority="66">
      <formula>$L19="Kirsch soft clay"</formula>
    </cfRule>
  </conditionalFormatting>
  <conditionalFormatting sqref="AM19:AN39 U19:Y39 N32:P39 N21:N31 P19:P31">
    <cfRule type="expression" dxfId="1314" priority="64">
      <formula>$L19="Kirsch stiff clay"</formula>
    </cfRule>
  </conditionalFormatting>
  <conditionalFormatting sqref="N21:N39 Q19:Q39 X19:Y39 AM19:AN39">
    <cfRule type="expression" dxfId="1313" priority="63">
      <formula>$L19="Kirsch sand"</formula>
    </cfRule>
  </conditionalFormatting>
  <conditionalFormatting sqref="N21:N39 AC20:AI22 AM19:AN39 AC23:AD39 AI23:AI39 AC19:AF19 AH19:AI19">
    <cfRule type="expression" dxfId="1312" priority="62">
      <formula>$L19="Modified Weak rock"</formula>
    </cfRule>
  </conditionalFormatting>
  <conditionalFormatting sqref="U19:V39 AM19:AN39 N32:P39 N21:N31 P19:P31">
    <cfRule type="expression" dxfId="1311" priority="61">
      <formula>$L19="Reese stiff clay"</formula>
    </cfRule>
  </conditionalFormatting>
  <conditionalFormatting sqref="AC6:AD6 AM6:AN6 N6:P6 AC8:AD18 AM8:AN18 N8:P11">
    <cfRule type="expression" dxfId="1310" priority="60">
      <formula>$L6="PISA clay"</formula>
    </cfRule>
  </conditionalFormatting>
  <conditionalFormatting sqref="N6 AC6:AD6 AM6:AN6 AC8:AD18 AM8:AN18 N8:N20">
    <cfRule type="expression" dxfId="1309" priority="59">
      <formula>$L6="PISA sand"</formula>
    </cfRule>
  </conditionalFormatting>
  <conditionalFormatting sqref="R6:Y6 R12 R18">
    <cfRule type="expression" dxfId="1308" priority="58">
      <formula>$L6="API sand"</formula>
    </cfRule>
  </conditionalFormatting>
  <conditionalFormatting sqref="R6:Y6 R12 R18">
    <cfRule type="expression" dxfId="1307" priority="57">
      <formula>$L6="Kirsch sand"</formula>
    </cfRule>
  </conditionalFormatting>
  <conditionalFormatting sqref="N12:P15 N16:O16 P17:P18 O17:O21 N17:N20">
    <cfRule type="expression" dxfId="1306" priority="54">
      <formula>$L12="Stiff clay w/o free water"</formula>
    </cfRule>
    <cfRule type="expression" dxfId="1305" priority="56">
      <formula>$L12="API clay"</formula>
    </cfRule>
  </conditionalFormatting>
  <conditionalFormatting sqref="N12:P15 N16:O16 P17:P18 O17:O21 N17:N20">
    <cfRule type="expression" dxfId="1304" priority="55">
      <formula>$L12="Kirsch soft clay"</formula>
    </cfRule>
  </conditionalFormatting>
  <conditionalFormatting sqref="N12:P15 N16:O16 P17:P18 O17:O21 N17:N20">
    <cfRule type="expression" dxfId="1303" priority="53">
      <formula>$L12="Kirsch stiff clay"</formula>
    </cfRule>
  </conditionalFormatting>
  <conditionalFormatting sqref="N12:P15 N16:O16 P17:P18 O17:O21 N17:N20">
    <cfRule type="expression" dxfId="1302" priority="52">
      <formula>$L12="Reese stiff clay"</formula>
    </cfRule>
  </conditionalFormatting>
  <conditionalFormatting sqref="N12:P15 N16:O16 P17:P18 O17:O21 N17:N20">
    <cfRule type="expression" dxfId="1301" priority="51">
      <formula>$L12="PISA clay"</formula>
    </cfRule>
  </conditionalFormatting>
  <conditionalFormatting sqref="S17:AB18">
    <cfRule type="expression" dxfId="1300" priority="50">
      <formula>$L17="API sand"</formula>
    </cfRule>
  </conditionalFormatting>
  <conditionalFormatting sqref="S17:AB18">
    <cfRule type="expression" dxfId="1299" priority="49">
      <formula>$L17="Kirsch sand"</formula>
    </cfRule>
  </conditionalFormatting>
  <conditionalFormatting sqref="AE12:AF18 AH12:AI16 AH17:AJ18">
    <cfRule type="expression" dxfId="1298" priority="48">
      <formula>$L12="API sand"</formula>
    </cfRule>
  </conditionalFormatting>
  <conditionalFormatting sqref="AE12:AF18 AH12:AI16 AH17:AJ18">
    <cfRule type="expression" dxfId="1297" priority="47">
      <formula>$L12="Kirsch sand"</formula>
    </cfRule>
  </conditionalFormatting>
  <conditionalFormatting sqref="O22:O24">
    <cfRule type="expression" dxfId="1296" priority="46">
      <formula>$L22="API sand"</formula>
    </cfRule>
  </conditionalFormatting>
  <conditionalFormatting sqref="O22:O24">
    <cfRule type="expression" dxfId="1295" priority="45">
      <formula>$L22="Kirsch sand"</formula>
    </cfRule>
  </conditionalFormatting>
  <conditionalFormatting sqref="O25:O31">
    <cfRule type="expression" dxfId="1294" priority="44">
      <formula>$L25="API sand"</formula>
    </cfRule>
  </conditionalFormatting>
  <conditionalFormatting sqref="O25:O31">
    <cfRule type="expression" dxfId="1293" priority="43">
      <formula>$L25="Kirsch sand"</formula>
    </cfRule>
  </conditionalFormatting>
  <conditionalFormatting sqref="P16">
    <cfRule type="expression" dxfId="1292" priority="40">
      <formula>$L16="Stiff clay w/o free water"</formula>
    </cfRule>
    <cfRule type="expression" dxfId="1291" priority="42">
      <formula>$L16="API clay"</formula>
    </cfRule>
  </conditionalFormatting>
  <conditionalFormatting sqref="P16">
    <cfRule type="expression" dxfId="1290" priority="41">
      <formula>$L16="Kirsch soft clay"</formula>
    </cfRule>
  </conditionalFormatting>
  <conditionalFormatting sqref="P16">
    <cfRule type="expression" dxfId="1289" priority="39">
      <formula>$L16="Kirsch stiff clay"</formula>
    </cfRule>
  </conditionalFormatting>
  <conditionalFormatting sqref="P16">
    <cfRule type="expression" dxfId="1288" priority="38">
      <formula>$L16="Reese stiff clay"</formula>
    </cfRule>
  </conditionalFormatting>
  <conditionalFormatting sqref="P16">
    <cfRule type="expression" dxfId="1287" priority="37">
      <formula>$L16="PISA clay"</formula>
    </cfRule>
  </conditionalFormatting>
  <conditionalFormatting sqref="N7 Q7 AE7:AJ7 AM7:AN7 AR7 AG12 AG17 AR13 AR19 AT19:AV19 AT13:AV13 AT7:AV7">
    <cfRule type="expression" dxfId="1286" priority="36">
      <formula>$L7="API sand"</formula>
    </cfRule>
  </conditionalFormatting>
  <conditionalFormatting sqref="N7 AK7:AL7">
    <cfRule type="expression" dxfId="1285" priority="35">
      <formula>$M7="API sand"</formula>
    </cfRule>
  </conditionalFormatting>
  <conditionalFormatting sqref="N7 AK7:AL7">
    <cfRule type="expression" dxfId="1284" priority="34">
      <formula>$M7="API clay"</formula>
    </cfRule>
  </conditionalFormatting>
  <conditionalFormatting sqref="AM7:AN7 N7:P7">
    <cfRule type="expression" dxfId="1283" priority="31">
      <formula>$L7="Stiff clay w/o free water"</formula>
    </cfRule>
    <cfRule type="expression" dxfId="1282" priority="33">
      <formula>$L7="API clay"</formula>
    </cfRule>
  </conditionalFormatting>
  <conditionalFormatting sqref="AM7:AN7 N7:P7">
    <cfRule type="expression" dxfId="1281" priority="32">
      <formula>$L7="Kirsch soft clay"</formula>
    </cfRule>
  </conditionalFormatting>
  <conditionalFormatting sqref="AM7:AN7 N7:P7">
    <cfRule type="expression" dxfId="1280" priority="30">
      <formula>$L7="Kirsch stiff clay"</formula>
    </cfRule>
  </conditionalFormatting>
  <conditionalFormatting sqref="N7 Q7 AE7:AJ7 AM7:AN7 AR7 AG12 AG17 AR13 AR19 AT19:AV19 AT13:AV13 AT7:AV7">
    <cfRule type="expression" dxfId="1279" priority="29">
      <formula>$L7="Kirsch sand"</formula>
    </cfRule>
  </conditionalFormatting>
  <conditionalFormatting sqref="N7 AC7:AD7 AM7:AN7">
    <cfRule type="expression" dxfId="1278" priority="28">
      <formula>$L7="Modified Weak rock"</formula>
    </cfRule>
  </conditionalFormatting>
  <conditionalFormatting sqref="AM7:AN7 N7:P7">
    <cfRule type="expression" dxfId="1277" priority="27">
      <formula>$L7="Reese stiff clay"</formula>
    </cfRule>
  </conditionalFormatting>
  <conditionalFormatting sqref="AC7:AD7 AM7:AN7 N7:P7">
    <cfRule type="expression" dxfId="1276" priority="26">
      <formula>$L7="PISA clay"</formula>
    </cfRule>
  </conditionalFormatting>
  <conditionalFormatting sqref="N7 AC7:AD7 AM7:AN7">
    <cfRule type="expression" dxfId="1275" priority="25">
      <formula>$L7="PISA sand"</formula>
    </cfRule>
  </conditionalFormatting>
  <conditionalFormatting sqref="R7:Y7 R13 R19">
    <cfRule type="expression" dxfId="1274" priority="24">
      <formula>$L7="API sand"</formula>
    </cfRule>
  </conditionalFormatting>
  <conditionalFormatting sqref="R7:Y7 R13 R19">
    <cfRule type="expression" dxfId="1273" priority="23">
      <formula>$L7="Kirsch sand"</formula>
    </cfRule>
  </conditionalFormatting>
  <conditionalFormatting sqref="Z6:Z14 AB6:AB14">
    <cfRule type="expression" dxfId="1272" priority="22">
      <formula>$M6="API sand"</formula>
    </cfRule>
  </conditionalFormatting>
  <conditionalFormatting sqref="Z6:AB14">
    <cfRule type="expression" dxfId="1271" priority="21">
      <formula>$M6="API clay"</formula>
    </cfRule>
  </conditionalFormatting>
  <conditionalFormatting sqref="AO6:AP19">
    <cfRule type="expression" dxfId="1270" priority="20">
      <formula>$L6="API sand"</formula>
    </cfRule>
  </conditionalFormatting>
  <conditionalFormatting sqref="AO6:AP19">
    <cfRule type="expression" dxfId="1269" priority="17">
      <formula>$L6="Stiff clay w/o free water"</formula>
    </cfRule>
    <cfRule type="expression" dxfId="1268" priority="19">
      <formula>$L6="API clay"</formula>
    </cfRule>
  </conditionalFormatting>
  <conditionalFormatting sqref="AO6:AP19">
    <cfRule type="expression" dxfId="1267" priority="18">
      <formula>$L6="Kirsch soft clay"</formula>
    </cfRule>
  </conditionalFormatting>
  <conditionalFormatting sqref="AO6:AP19">
    <cfRule type="expression" dxfId="1266" priority="16">
      <formula>$L6="Kirsch stiff clay"</formula>
    </cfRule>
  </conditionalFormatting>
  <conditionalFormatting sqref="AO6:AP19">
    <cfRule type="expression" dxfId="1265" priority="15">
      <formula>$L6="Kirsch sand"</formula>
    </cfRule>
  </conditionalFormatting>
  <conditionalFormatting sqref="AO6:AP19">
    <cfRule type="expression" dxfId="1264" priority="14">
      <formula>$L6="Modified Weak rock"</formula>
    </cfRule>
  </conditionalFormatting>
  <conditionalFormatting sqref="AO6:AP19">
    <cfRule type="expression" dxfId="1263" priority="13">
      <formula>$L6="Reese stiff clay"</formula>
    </cfRule>
  </conditionalFormatting>
  <conditionalFormatting sqref="AO20:AP36">
    <cfRule type="expression" dxfId="1262" priority="12">
      <formula>$L20="API sand"</formula>
    </cfRule>
  </conditionalFormatting>
  <conditionalFormatting sqref="AO20:AP36">
    <cfRule type="expression" dxfId="1261" priority="9">
      <formula>$L20="Stiff clay w/o free water"</formula>
    </cfRule>
    <cfRule type="expression" dxfId="1260" priority="11">
      <formula>$L20="API clay"</formula>
    </cfRule>
  </conditionalFormatting>
  <conditionalFormatting sqref="AO20:AP36">
    <cfRule type="expression" dxfId="1259" priority="10">
      <formula>$L20="Kirsch soft clay"</formula>
    </cfRule>
  </conditionalFormatting>
  <conditionalFormatting sqref="AO20:AP36">
    <cfRule type="expression" dxfId="1258" priority="8">
      <formula>$L20="Kirsch stiff clay"</formula>
    </cfRule>
  </conditionalFormatting>
  <conditionalFormatting sqref="AO20:AP36">
    <cfRule type="expression" dxfId="1257" priority="7">
      <formula>$L20="Kirsch sand"</formula>
    </cfRule>
  </conditionalFormatting>
  <conditionalFormatting sqref="AO20:AP36">
    <cfRule type="expression" dxfId="1256" priority="6">
      <formula>$L20="Modified Weak rock"</formula>
    </cfRule>
  </conditionalFormatting>
  <conditionalFormatting sqref="AO20:AP36">
    <cfRule type="expression" dxfId="1255" priority="5">
      <formula>$L20="Reese stiff clay"</formula>
    </cfRule>
  </conditionalFormatting>
  <conditionalFormatting sqref="AO6:AP19">
    <cfRule type="expression" dxfId="1254" priority="4">
      <formula>$L6="PISA clay"</formula>
    </cfRule>
  </conditionalFormatting>
  <conditionalFormatting sqref="AO6:AP19">
    <cfRule type="expression" dxfId="1253" priority="3">
      <formula>$L6="PISA sand"</formula>
    </cfRule>
  </conditionalFormatting>
  <conditionalFormatting sqref="AQ6:AQ19">
    <cfRule type="expression" dxfId="1252" priority="2">
      <formula>$L6="API sand"</formula>
    </cfRule>
  </conditionalFormatting>
  <conditionalFormatting sqref="AQ6:AQ19">
    <cfRule type="expression" dxfId="1251" priority="1">
      <formula>$L6="Kirsch sand"</formula>
    </cfRule>
  </conditionalFormatting>
  <dataValidations count="3">
    <dataValidation type="list" showInputMessage="1" showErrorMessage="1" sqref="M6:M19" xr:uid="{7B35E89E-03EF-4B44-A8F7-981C9B89A1E5}">
      <formula1>"Zero soil,API sand,API clay"</formula1>
    </dataValidation>
    <dataValidation type="list" showInputMessage="1" showErrorMessage="1" sqref="L20:L258" xr:uid="{E66C844A-3AD7-4C34-929A-989E7022A29B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20:M39" xr:uid="{5862A8CC-42A3-4BD6-A61C-C02EEB46DA43}">
      <formula1>"',API sand,API clay"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7061-C811-411B-A271-A18DDA2B77CD}">
  <sheetPr>
    <tabColor theme="6" tint="0.59999389629810485"/>
  </sheetPr>
  <dimension ref="A1:AV258"/>
  <sheetViews>
    <sheetView topLeftCell="U4" zoomScale="85" zoomScaleNormal="85" workbookViewId="0">
      <selection activeCell="AE30" sqref="AE30:AH51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9.5703125" style="33" bestFit="1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6.5703125" style="33" bestFit="1" customWidth="1"/>
    <col min="16" max="16" width="8.5703125" style="33" bestFit="1" customWidth="1"/>
    <col min="17" max="18" width="9.5703125" style="33" bestFit="1" customWidth="1"/>
    <col min="19" max="19" width="4" style="33" bestFit="1" customWidth="1"/>
    <col min="20" max="20" width="5.5703125" style="33" bestFit="1" customWidth="1"/>
    <col min="21" max="21" width="9.5703125" style="33" bestFit="1" customWidth="1"/>
    <col min="22" max="22" width="15.28515625" style="33" bestFit="1" customWidth="1"/>
    <col min="23" max="23" width="4" style="33" bestFit="1" customWidth="1"/>
    <col min="24" max="24" width="7" style="33" bestFit="1" customWidth="1"/>
    <col min="25" max="25" width="8.42578125" style="33" bestFit="1" customWidth="1"/>
    <col min="26" max="26" width="9.7109375" style="33" bestFit="1" customWidth="1"/>
    <col min="27" max="27" width="11" style="33" bestFit="1" customWidth="1"/>
    <col min="28" max="28" width="8.5703125" style="33" bestFit="1" customWidth="1"/>
    <col min="29" max="29" width="14.85546875" style="33" customWidth="1"/>
    <col min="30" max="30" width="8.85546875" style="33" bestFit="1" customWidth="1"/>
    <col min="31" max="31" width="7.85546875" style="33" bestFit="1" customWidth="1"/>
    <col min="32" max="32" width="5.5703125" style="33" bestFit="1" customWidth="1"/>
    <col min="33" max="33" width="11" style="33" bestFit="1" customWidth="1"/>
    <col min="34" max="34" width="5.42578125" style="33" bestFit="1" customWidth="1"/>
    <col min="35" max="35" width="4.85546875" style="33" bestFit="1" customWidth="1"/>
    <col min="36" max="36" width="3.5703125" style="33" bestFit="1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8" x14ac:dyDescent="0.25">
      <c r="A1" s="34" t="str">
        <f ca="1">TRIM(MID(CELL("filename",A1),FIND("]",CELL("filename",A1),1)+1,255))</f>
        <v>Z3_L32_BE_PISA</v>
      </c>
      <c r="D1" s="34"/>
    </row>
    <row r="3" spans="1:48" s="35" customFormat="1" ht="45" customHeight="1" x14ac:dyDescent="0.25">
      <c r="F3" s="36" t="s">
        <v>39</v>
      </c>
      <c r="J3" s="37" t="s">
        <v>22</v>
      </c>
      <c r="Q3" s="78"/>
      <c r="R3" s="112"/>
      <c r="S3" s="112"/>
      <c r="T3" s="78"/>
      <c r="U3" s="112"/>
      <c r="V3" s="112"/>
      <c r="W3" s="78"/>
      <c r="X3" s="78"/>
      <c r="Y3" s="78"/>
      <c r="Z3" s="78"/>
      <c r="AA3" s="78"/>
      <c r="AB3" s="78"/>
      <c r="AC3" s="113"/>
      <c r="AD3" s="113"/>
      <c r="AE3" s="113"/>
      <c r="AF3" s="113"/>
      <c r="AG3" s="113"/>
      <c r="AH3" s="113"/>
      <c r="AI3" s="113"/>
      <c r="AJ3" s="78"/>
      <c r="AK3" s="78"/>
      <c r="AL3" s="78"/>
      <c r="AM3" s="78"/>
      <c r="AN3" s="78"/>
      <c r="AO3" s="78"/>
      <c r="AP3" s="78"/>
    </row>
    <row r="4" spans="1:48" x14ac:dyDescent="0.25">
      <c r="A4" s="40" t="s">
        <v>60</v>
      </c>
      <c r="B4" s="33">
        <f>COUNTIF(J:J,"&gt;0")</f>
        <v>16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0" t="s">
        <v>108</v>
      </c>
      <c r="AP4" s="40" t="s">
        <v>109</v>
      </c>
      <c r="AQ4" s="70" t="s">
        <v>102</v>
      </c>
      <c r="AR4" s="43" t="s">
        <v>177</v>
      </c>
      <c r="AS4" s="33" t="s">
        <v>276</v>
      </c>
      <c r="AT4" s="43"/>
      <c r="AU4" s="43"/>
      <c r="AV4" s="43"/>
    </row>
    <row r="5" spans="1:48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82" t="s">
        <v>38</v>
      </c>
      <c r="K5" s="82" t="s">
        <v>30</v>
      </c>
      <c r="L5" s="82" t="s">
        <v>31</v>
      </c>
      <c r="M5" s="82" t="s">
        <v>31</v>
      </c>
      <c r="N5" s="82" t="s">
        <v>32</v>
      </c>
      <c r="O5" s="82" t="s">
        <v>33</v>
      </c>
      <c r="P5" s="82" t="s">
        <v>35</v>
      </c>
      <c r="Q5" s="82" t="s">
        <v>36</v>
      </c>
      <c r="R5" s="82" t="s">
        <v>36</v>
      </c>
      <c r="S5" s="82" t="s">
        <v>34</v>
      </c>
      <c r="T5" s="82" t="s">
        <v>33</v>
      </c>
      <c r="U5" s="82" t="s">
        <v>34</v>
      </c>
      <c r="V5" s="82" t="s">
        <v>62</v>
      </c>
      <c r="W5" s="82" t="s">
        <v>34</v>
      </c>
      <c r="X5" s="82" t="s">
        <v>33</v>
      </c>
      <c r="Y5" s="82" t="s">
        <v>35</v>
      </c>
      <c r="Z5" s="82" t="s">
        <v>33</v>
      </c>
      <c r="AA5" s="82" t="s">
        <v>34</v>
      </c>
      <c r="AB5" s="82" t="s">
        <v>33</v>
      </c>
      <c r="AC5" s="82" t="s">
        <v>33</v>
      </c>
      <c r="AD5" s="82" t="s">
        <v>35</v>
      </c>
      <c r="AE5" s="82" t="s">
        <v>34</v>
      </c>
      <c r="AF5" s="82" t="s">
        <v>33</v>
      </c>
      <c r="AG5" s="82" t="s">
        <v>35</v>
      </c>
      <c r="AH5" s="82" t="s">
        <v>34</v>
      </c>
      <c r="AI5" s="82" t="s">
        <v>34</v>
      </c>
      <c r="AJ5" s="82" t="s">
        <v>34</v>
      </c>
      <c r="AK5" s="82" t="s">
        <v>34</v>
      </c>
      <c r="AL5" s="82" t="s">
        <v>34</v>
      </c>
      <c r="AM5" s="82" t="s">
        <v>34</v>
      </c>
      <c r="AN5" s="82" t="s">
        <v>34</v>
      </c>
      <c r="AO5" s="82" t="s">
        <v>34</v>
      </c>
      <c r="AP5" s="82" t="s">
        <v>34</v>
      </c>
      <c r="AQ5" s="83" t="s">
        <v>103</v>
      </c>
      <c r="AR5" s="83" t="s">
        <v>178</v>
      </c>
      <c r="AT5" s="82"/>
      <c r="AU5" s="82"/>
    </row>
    <row r="6" spans="1:48" x14ac:dyDescent="0.25">
      <c r="C6" s="45"/>
      <c r="F6" s="33" t="s">
        <v>67</v>
      </c>
      <c r="G6" s="57">
        <v>0</v>
      </c>
      <c r="H6" s="45" t="s">
        <v>28</v>
      </c>
      <c r="I6" s="33" t="s">
        <v>215</v>
      </c>
      <c r="J6" s="47">
        <v>1</v>
      </c>
      <c r="K6" s="63">
        <v>0</v>
      </c>
      <c r="L6" t="s">
        <v>191</v>
      </c>
      <c r="M6" s="49" t="s">
        <v>64</v>
      </c>
      <c r="N6" s="47">
        <v>9.6999999999999993</v>
      </c>
      <c r="O6" s="63">
        <v>0</v>
      </c>
      <c r="P6" s="63">
        <v>0</v>
      </c>
      <c r="Q6" s="47">
        <v>40</v>
      </c>
      <c r="R6" s="47">
        <f t="shared" ref="R6:R21" si="0">Q6-5</f>
        <v>35</v>
      </c>
      <c r="S6" s="47">
        <v>0.5</v>
      </c>
      <c r="T6" s="47">
        <v>0</v>
      </c>
      <c r="U6" s="47">
        <v>0</v>
      </c>
      <c r="V6" s="47">
        <v>0</v>
      </c>
      <c r="W6" s="47">
        <v>0</v>
      </c>
      <c r="X6" s="81">
        <v>9100</v>
      </c>
      <c r="Y6" s="81">
        <v>0</v>
      </c>
      <c r="Z6" s="80">
        <v>115</v>
      </c>
      <c r="AA6" s="80">
        <v>1</v>
      </c>
      <c r="AB6" s="80">
        <v>12000</v>
      </c>
      <c r="AC6" s="47">
        <v>5000</v>
      </c>
      <c r="AD6" s="47">
        <v>1087</v>
      </c>
      <c r="AE6" s="81">
        <v>0.2</v>
      </c>
      <c r="AF6" s="47">
        <v>0</v>
      </c>
      <c r="AG6" s="47">
        <v>0</v>
      </c>
      <c r="AH6" s="47">
        <v>0</v>
      </c>
      <c r="AI6" s="47">
        <v>0</v>
      </c>
      <c r="AJ6" s="47">
        <v>50</v>
      </c>
      <c r="AK6" s="47">
        <v>1</v>
      </c>
      <c r="AL6" s="47">
        <v>1</v>
      </c>
      <c r="AM6" s="47">
        <v>1</v>
      </c>
      <c r="AN6" s="47">
        <v>1</v>
      </c>
      <c r="AO6" s="47">
        <v>1</v>
      </c>
      <c r="AP6" s="47">
        <v>1</v>
      </c>
      <c r="AQ6" s="47">
        <v>0</v>
      </c>
      <c r="AR6" s="47">
        <v>89</v>
      </c>
      <c r="AS6" s="33">
        <v>0.7</v>
      </c>
      <c r="AT6" s="47"/>
      <c r="AU6" s="47"/>
      <c r="AV6" s="47"/>
    </row>
    <row r="7" spans="1:48" x14ac:dyDescent="0.25">
      <c r="A7" s="54" t="s">
        <v>23</v>
      </c>
      <c r="C7" s="45"/>
      <c r="F7" s="55" t="s">
        <v>48</v>
      </c>
      <c r="G7" s="56"/>
      <c r="H7" s="39"/>
      <c r="I7" s="56" t="s">
        <v>277</v>
      </c>
      <c r="J7" s="47">
        <v>2</v>
      </c>
      <c r="K7" s="63">
        <v>-0.8</v>
      </c>
      <c r="L7" s="49" t="s">
        <v>275</v>
      </c>
      <c r="M7" s="49" t="s">
        <v>65</v>
      </c>
      <c r="N7" s="47">
        <v>10.199999999999999</v>
      </c>
      <c r="O7" s="63">
        <v>95</v>
      </c>
      <c r="P7" s="63">
        <v>1510</v>
      </c>
      <c r="Q7" s="47">
        <v>0</v>
      </c>
      <c r="R7" s="47">
        <f t="shared" si="0"/>
        <v>-5</v>
      </c>
      <c r="S7" s="47">
        <v>3</v>
      </c>
      <c r="T7" s="47">
        <v>0</v>
      </c>
      <c r="U7" s="47">
        <v>1.7999999999999999E-2</v>
      </c>
      <c r="V7" s="47">
        <v>0</v>
      </c>
      <c r="W7" s="47">
        <v>0.5</v>
      </c>
      <c r="X7" s="81">
        <v>13500</v>
      </c>
      <c r="Y7" s="81">
        <v>0</v>
      </c>
      <c r="Z7" s="80">
        <v>0</v>
      </c>
      <c r="AA7" s="80">
        <v>1</v>
      </c>
      <c r="AB7" s="80">
        <v>0</v>
      </c>
      <c r="AC7" s="47">
        <v>72000</v>
      </c>
      <c r="AD7" s="47">
        <v>478.3</v>
      </c>
      <c r="AE7" s="81">
        <v>0.49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1</v>
      </c>
      <c r="AL7" s="47">
        <v>1</v>
      </c>
      <c r="AM7" s="47">
        <v>1</v>
      </c>
      <c r="AN7" s="47">
        <v>1</v>
      </c>
      <c r="AO7" s="47">
        <v>1</v>
      </c>
      <c r="AP7" s="47">
        <v>1</v>
      </c>
      <c r="AQ7" s="47">
        <v>0</v>
      </c>
      <c r="AR7" s="47">
        <v>0</v>
      </c>
      <c r="AS7" s="33">
        <v>0.7</v>
      </c>
      <c r="AT7" s="47"/>
      <c r="AU7" s="47"/>
      <c r="AV7" s="47"/>
    </row>
    <row r="8" spans="1:48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I8" s="33" t="s">
        <v>259</v>
      </c>
      <c r="J8" s="47">
        <v>3</v>
      </c>
      <c r="K8" s="63">
        <v>-1.5</v>
      </c>
      <c r="L8" t="s">
        <v>192</v>
      </c>
      <c r="M8" s="49" t="s">
        <v>64</v>
      </c>
      <c r="N8" s="47">
        <v>10</v>
      </c>
      <c r="O8" s="63">
        <v>0</v>
      </c>
      <c r="P8" s="63">
        <v>0</v>
      </c>
      <c r="Q8" s="47">
        <v>44</v>
      </c>
      <c r="R8" s="47">
        <f t="shared" si="0"/>
        <v>39</v>
      </c>
      <c r="S8" s="47">
        <v>2.1</v>
      </c>
      <c r="T8" s="47">
        <v>0</v>
      </c>
      <c r="U8" s="47">
        <v>0</v>
      </c>
      <c r="V8" s="47">
        <v>0</v>
      </c>
      <c r="W8" s="47">
        <v>0</v>
      </c>
      <c r="X8" s="81">
        <v>62600</v>
      </c>
      <c r="Y8" s="81">
        <v>0</v>
      </c>
      <c r="Z8" s="80">
        <v>122.6</v>
      </c>
      <c r="AA8" s="80">
        <v>1</v>
      </c>
      <c r="AB8" s="80">
        <v>12960</v>
      </c>
      <c r="AC8" s="47">
        <v>57000</v>
      </c>
      <c r="AD8" s="47">
        <v>913</v>
      </c>
      <c r="AE8" s="81">
        <v>0.2</v>
      </c>
      <c r="AF8" s="47">
        <v>0</v>
      </c>
      <c r="AG8" s="47">
        <v>0</v>
      </c>
      <c r="AH8" s="47">
        <v>0</v>
      </c>
      <c r="AI8" s="47">
        <v>0</v>
      </c>
      <c r="AJ8" s="47">
        <v>54</v>
      </c>
      <c r="AK8" s="47">
        <v>1</v>
      </c>
      <c r="AL8" s="47">
        <v>1</v>
      </c>
      <c r="AM8" s="47">
        <v>1</v>
      </c>
      <c r="AN8" s="47">
        <v>1</v>
      </c>
      <c r="AO8" s="47">
        <v>1</v>
      </c>
      <c r="AP8" s="47">
        <v>1</v>
      </c>
      <c r="AQ8" s="47">
        <v>0</v>
      </c>
      <c r="AR8" s="47">
        <v>82</v>
      </c>
      <c r="AS8" s="33">
        <v>0.7</v>
      </c>
      <c r="AT8" s="47"/>
      <c r="AU8" s="47"/>
      <c r="AV8" s="47"/>
    </row>
    <row r="9" spans="1:48" x14ac:dyDescent="0.25">
      <c r="A9" s="33" t="s">
        <v>68</v>
      </c>
      <c r="B9" s="57">
        <v>50</v>
      </c>
      <c r="C9" s="45" t="s">
        <v>28</v>
      </c>
      <c r="F9" s="33" t="s">
        <v>96</v>
      </c>
      <c r="G9" s="71">
        <v>-122786</v>
      </c>
      <c r="H9" s="45" t="s">
        <v>54</v>
      </c>
      <c r="I9" s="33" t="s">
        <v>261</v>
      </c>
      <c r="J9" s="47">
        <v>4</v>
      </c>
      <c r="K9" s="63">
        <v>-5</v>
      </c>
      <c r="L9" t="s">
        <v>190</v>
      </c>
      <c r="M9" s="49" t="s">
        <v>64</v>
      </c>
      <c r="N9" s="47">
        <v>9.9</v>
      </c>
      <c r="O9" s="63">
        <v>0</v>
      </c>
      <c r="P9" s="63">
        <v>0</v>
      </c>
      <c r="Q9" s="47">
        <v>41</v>
      </c>
      <c r="R9" s="47">
        <f t="shared" si="0"/>
        <v>36</v>
      </c>
      <c r="S9" s="47">
        <v>1.2</v>
      </c>
      <c r="T9" s="47">
        <v>0</v>
      </c>
      <c r="U9" s="47">
        <v>0</v>
      </c>
      <c r="V9" s="47">
        <v>0</v>
      </c>
      <c r="W9" s="47">
        <v>0</v>
      </c>
      <c r="X9" s="81">
        <v>49700</v>
      </c>
      <c r="Y9" s="81">
        <v>0</v>
      </c>
      <c r="Z9" s="80">
        <v>118.8</v>
      </c>
      <c r="AA9" s="80">
        <v>1</v>
      </c>
      <c r="AB9" s="80">
        <v>12480</v>
      </c>
      <c r="AC9" s="47">
        <v>77000</v>
      </c>
      <c r="AD9" s="47">
        <v>652.20000000000005</v>
      </c>
      <c r="AE9" s="81">
        <v>0.2</v>
      </c>
      <c r="AF9" s="47">
        <v>0</v>
      </c>
      <c r="AG9" s="47">
        <v>0</v>
      </c>
      <c r="AH9" s="47">
        <v>0</v>
      </c>
      <c r="AI9" s="47">
        <v>0</v>
      </c>
      <c r="AJ9" s="47">
        <v>52</v>
      </c>
      <c r="AK9" s="47">
        <v>1</v>
      </c>
      <c r="AL9" s="47">
        <v>1</v>
      </c>
      <c r="AM9" s="47">
        <v>1</v>
      </c>
      <c r="AN9" s="47">
        <v>1</v>
      </c>
      <c r="AO9" s="47">
        <v>1</v>
      </c>
      <c r="AP9" s="47">
        <v>1</v>
      </c>
      <c r="AQ9" s="47">
        <v>0</v>
      </c>
      <c r="AR9" s="47">
        <v>64</v>
      </c>
      <c r="AS9" s="33">
        <v>0.7</v>
      </c>
      <c r="AT9" s="47"/>
      <c r="AU9" s="47"/>
      <c r="AV9" s="47"/>
    </row>
    <row r="10" spans="1:48" s="56" customFormat="1" x14ac:dyDescent="0.25">
      <c r="A10" s="56" t="s">
        <v>69</v>
      </c>
      <c r="B10" s="58">
        <v>50</v>
      </c>
      <c r="C10" s="45" t="s">
        <v>28</v>
      </c>
      <c r="F10" s="33" t="s">
        <v>51</v>
      </c>
      <c r="G10" s="71">
        <v>7357</v>
      </c>
      <c r="H10" s="45" t="s">
        <v>53</v>
      </c>
      <c r="I10" s="33" t="s">
        <v>261</v>
      </c>
      <c r="J10" s="47">
        <v>5</v>
      </c>
      <c r="K10" s="63">
        <v>-9</v>
      </c>
      <c r="L10" t="s">
        <v>193</v>
      </c>
      <c r="M10" s="49" t="s">
        <v>64</v>
      </c>
      <c r="N10" s="47">
        <v>9.9</v>
      </c>
      <c r="O10" s="63">
        <v>0</v>
      </c>
      <c r="P10" s="63">
        <v>0</v>
      </c>
      <c r="Q10" s="47">
        <v>44</v>
      </c>
      <c r="R10" s="47">
        <f t="shared" si="0"/>
        <v>39</v>
      </c>
      <c r="S10" s="47">
        <v>1.4</v>
      </c>
      <c r="T10" s="47">
        <v>0</v>
      </c>
      <c r="U10" s="47">
        <v>0</v>
      </c>
      <c r="V10" s="47">
        <v>0</v>
      </c>
      <c r="W10" s="47">
        <v>0</v>
      </c>
      <c r="X10" s="81">
        <v>99900</v>
      </c>
      <c r="Y10" s="81">
        <v>0</v>
      </c>
      <c r="Z10" s="80">
        <v>122.6</v>
      </c>
      <c r="AA10" s="80">
        <v>1</v>
      </c>
      <c r="AB10" s="80">
        <v>12960</v>
      </c>
      <c r="AC10" s="47">
        <v>104000</v>
      </c>
      <c r="AD10" s="47">
        <v>739.1</v>
      </c>
      <c r="AE10" s="81">
        <v>0.2</v>
      </c>
      <c r="AF10" s="47">
        <v>0</v>
      </c>
      <c r="AG10" s="47">
        <v>0</v>
      </c>
      <c r="AH10" s="47">
        <v>0</v>
      </c>
      <c r="AI10" s="47">
        <v>0</v>
      </c>
      <c r="AJ10" s="47">
        <v>54</v>
      </c>
      <c r="AK10" s="47">
        <v>1</v>
      </c>
      <c r="AL10" s="47">
        <v>1</v>
      </c>
      <c r="AM10" s="47">
        <v>1</v>
      </c>
      <c r="AN10" s="47">
        <v>1</v>
      </c>
      <c r="AO10" s="47">
        <v>1</v>
      </c>
      <c r="AP10" s="47">
        <v>1</v>
      </c>
      <c r="AQ10" s="47">
        <v>0</v>
      </c>
      <c r="AR10" s="47">
        <v>84</v>
      </c>
      <c r="AS10" s="33">
        <v>0.7</v>
      </c>
      <c r="AT10" s="47"/>
      <c r="AU10" s="47"/>
      <c r="AV10" s="47"/>
    </row>
    <row r="11" spans="1:48" x14ac:dyDescent="0.25">
      <c r="A11" s="33" t="s">
        <v>70</v>
      </c>
      <c r="B11" s="57">
        <v>1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261</v>
      </c>
      <c r="J11" s="47">
        <v>6</v>
      </c>
      <c r="K11" s="63">
        <v>-9.5</v>
      </c>
      <c r="L11" t="s">
        <v>194</v>
      </c>
      <c r="M11" s="49" t="s">
        <v>64</v>
      </c>
      <c r="N11" s="47">
        <v>10</v>
      </c>
      <c r="O11" s="63">
        <v>0</v>
      </c>
      <c r="P11" s="63">
        <v>0</v>
      </c>
      <c r="Q11" s="47">
        <v>32</v>
      </c>
      <c r="R11" s="47">
        <f t="shared" si="0"/>
        <v>27</v>
      </c>
      <c r="S11" s="47">
        <v>2</v>
      </c>
      <c r="T11" s="47">
        <v>0</v>
      </c>
      <c r="U11" s="47">
        <v>0</v>
      </c>
      <c r="V11" s="47">
        <v>0</v>
      </c>
      <c r="W11" s="47">
        <v>0</v>
      </c>
      <c r="X11" s="81">
        <v>32800</v>
      </c>
      <c r="Y11" s="81">
        <v>0</v>
      </c>
      <c r="Z11" s="80">
        <v>87</v>
      </c>
      <c r="AA11" s="80">
        <v>1</v>
      </c>
      <c r="AB11" s="80">
        <v>6720</v>
      </c>
      <c r="AC11" s="47">
        <v>120000</v>
      </c>
      <c r="AD11" s="47">
        <v>-608.70000000000005</v>
      </c>
      <c r="AE11" s="81">
        <v>0.2</v>
      </c>
      <c r="AF11" s="47">
        <v>0</v>
      </c>
      <c r="AG11" s="47">
        <v>0</v>
      </c>
      <c r="AH11" s="47">
        <v>0</v>
      </c>
      <c r="AI11" s="47">
        <v>0</v>
      </c>
      <c r="AJ11" s="47">
        <v>28</v>
      </c>
      <c r="AK11" s="47">
        <v>1</v>
      </c>
      <c r="AL11" s="47">
        <v>1</v>
      </c>
      <c r="AM11" s="47">
        <v>1</v>
      </c>
      <c r="AN11" s="47">
        <v>1</v>
      </c>
      <c r="AO11" s="47">
        <v>1</v>
      </c>
      <c r="AP11" s="47">
        <v>1</v>
      </c>
      <c r="AQ11" s="47">
        <v>0</v>
      </c>
      <c r="AR11" s="47">
        <v>79</v>
      </c>
      <c r="AS11" s="33">
        <v>0.7</v>
      </c>
      <c r="AT11" s="47"/>
      <c r="AU11" s="47"/>
      <c r="AV11" s="47"/>
    </row>
    <row r="12" spans="1:48" x14ac:dyDescent="0.25">
      <c r="A12" s="33" t="s">
        <v>74</v>
      </c>
      <c r="B12" s="57">
        <v>9.6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278</v>
      </c>
      <c r="J12" s="47">
        <v>7</v>
      </c>
      <c r="K12" s="63">
        <v>-10.5</v>
      </c>
      <c r="L12" t="s">
        <v>195</v>
      </c>
      <c r="M12" s="49" t="s">
        <v>64</v>
      </c>
      <c r="N12" s="47">
        <v>10</v>
      </c>
      <c r="O12" s="63">
        <v>0</v>
      </c>
      <c r="P12" s="47">
        <v>0</v>
      </c>
      <c r="Q12" s="47">
        <v>30</v>
      </c>
      <c r="R12" s="47">
        <f t="shared" si="0"/>
        <v>25</v>
      </c>
      <c r="S12" s="47">
        <v>1.4</v>
      </c>
      <c r="T12" s="47">
        <v>0</v>
      </c>
      <c r="U12" s="47">
        <v>0</v>
      </c>
      <c r="V12" s="47">
        <v>0</v>
      </c>
      <c r="W12" s="47">
        <v>0</v>
      </c>
      <c r="X12" s="47">
        <v>22200</v>
      </c>
      <c r="Y12" s="47">
        <v>0</v>
      </c>
      <c r="Z12" s="80">
        <v>81</v>
      </c>
      <c r="AA12" s="80">
        <v>1</v>
      </c>
      <c r="AB12" s="80">
        <v>4800</v>
      </c>
      <c r="AC12" s="47">
        <v>98000</v>
      </c>
      <c r="AD12" s="47">
        <v>913</v>
      </c>
      <c r="AE12" s="47">
        <v>0.2</v>
      </c>
      <c r="AF12" s="47">
        <v>0</v>
      </c>
      <c r="AG12" s="47">
        <v>0</v>
      </c>
      <c r="AH12" s="47">
        <v>0</v>
      </c>
      <c r="AI12" s="47">
        <v>0</v>
      </c>
      <c r="AJ12" s="47">
        <v>20</v>
      </c>
      <c r="AK12" s="47">
        <v>1</v>
      </c>
      <c r="AL12" s="47">
        <v>1</v>
      </c>
      <c r="AM12" s="47">
        <v>1</v>
      </c>
      <c r="AN12" s="47">
        <v>1</v>
      </c>
      <c r="AO12" s="47">
        <v>1</v>
      </c>
      <c r="AP12" s="47">
        <v>1</v>
      </c>
      <c r="AQ12" s="47">
        <v>0</v>
      </c>
      <c r="AR12" s="47">
        <v>67</v>
      </c>
      <c r="AS12" s="33">
        <v>0.7</v>
      </c>
      <c r="AT12" s="47"/>
      <c r="AU12" s="47"/>
      <c r="AV12" s="47"/>
    </row>
    <row r="13" spans="1:48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278</v>
      </c>
      <c r="J13" s="47">
        <v>8</v>
      </c>
      <c r="K13" s="63">
        <v>-14.5</v>
      </c>
      <c r="L13" t="s">
        <v>196</v>
      </c>
      <c r="M13" s="49" t="s">
        <v>64</v>
      </c>
      <c r="N13" s="47">
        <v>10</v>
      </c>
      <c r="O13" s="63">
        <v>0</v>
      </c>
      <c r="P13" s="47">
        <v>0</v>
      </c>
      <c r="Q13" s="47">
        <v>30</v>
      </c>
      <c r="R13" s="47">
        <f t="shared" si="0"/>
        <v>25</v>
      </c>
      <c r="S13" s="47">
        <v>1.2</v>
      </c>
      <c r="T13" s="47">
        <v>0</v>
      </c>
      <c r="U13" s="47">
        <v>0</v>
      </c>
      <c r="V13" s="47">
        <v>0</v>
      </c>
      <c r="W13" s="47">
        <v>0</v>
      </c>
      <c r="X13" s="47">
        <v>40000</v>
      </c>
      <c r="Y13" s="47">
        <v>0</v>
      </c>
      <c r="Z13" s="80">
        <v>81</v>
      </c>
      <c r="AA13" s="80">
        <v>1</v>
      </c>
      <c r="AB13" s="80">
        <v>4800</v>
      </c>
      <c r="AC13" s="47">
        <v>151000</v>
      </c>
      <c r="AD13" s="47">
        <v>-1565.2</v>
      </c>
      <c r="AE13" s="47">
        <v>0.2</v>
      </c>
      <c r="AF13" s="47">
        <v>0</v>
      </c>
      <c r="AG13" s="47">
        <v>0</v>
      </c>
      <c r="AH13" s="47">
        <v>0</v>
      </c>
      <c r="AI13" s="47">
        <v>0</v>
      </c>
      <c r="AJ13" s="47">
        <v>20</v>
      </c>
      <c r="AK13" s="47">
        <v>1</v>
      </c>
      <c r="AL13" s="47">
        <v>1</v>
      </c>
      <c r="AM13" s="47">
        <v>1</v>
      </c>
      <c r="AN13" s="47">
        <v>1</v>
      </c>
      <c r="AO13" s="47">
        <v>1</v>
      </c>
      <c r="AP13" s="47">
        <v>1</v>
      </c>
      <c r="AQ13" s="47">
        <v>0</v>
      </c>
      <c r="AR13" s="47">
        <v>66</v>
      </c>
      <c r="AS13" s="33">
        <v>0.2</v>
      </c>
      <c r="AT13" s="47"/>
      <c r="AU13" s="47"/>
      <c r="AV13" s="47"/>
    </row>
    <row r="14" spans="1:48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278</v>
      </c>
      <c r="J14" s="47">
        <v>9</v>
      </c>
      <c r="K14" s="63">
        <v>-19</v>
      </c>
      <c r="L14" t="s">
        <v>197</v>
      </c>
      <c r="M14" s="49" t="s">
        <v>64</v>
      </c>
      <c r="N14" s="47">
        <v>10</v>
      </c>
      <c r="O14" s="63">
        <v>0</v>
      </c>
      <c r="P14" s="47">
        <v>0</v>
      </c>
      <c r="Q14" s="47">
        <v>30</v>
      </c>
      <c r="R14" s="47">
        <f t="shared" si="0"/>
        <v>25</v>
      </c>
      <c r="S14" s="47">
        <v>1.1000000000000001</v>
      </c>
      <c r="T14" s="47">
        <v>0</v>
      </c>
      <c r="U14" s="47">
        <v>0</v>
      </c>
      <c r="V14" s="47">
        <v>0</v>
      </c>
      <c r="W14" s="47">
        <v>0</v>
      </c>
      <c r="X14" s="47">
        <v>25000</v>
      </c>
      <c r="Y14" s="47">
        <v>0</v>
      </c>
      <c r="Z14" s="80">
        <v>81</v>
      </c>
      <c r="AA14" s="80">
        <v>1</v>
      </c>
      <c r="AB14" s="80">
        <v>4800</v>
      </c>
      <c r="AC14" s="47">
        <v>128000</v>
      </c>
      <c r="AD14" s="47">
        <v>739.1</v>
      </c>
      <c r="AE14" s="47">
        <v>0.2</v>
      </c>
      <c r="AF14" s="47">
        <v>0</v>
      </c>
      <c r="AG14" s="47">
        <v>0</v>
      </c>
      <c r="AH14" s="47">
        <v>0</v>
      </c>
      <c r="AI14" s="47">
        <v>0</v>
      </c>
      <c r="AJ14" s="47">
        <v>20</v>
      </c>
      <c r="AK14" s="47">
        <v>1</v>
      </c>
      <c r="AL14" s="47">
        <v>1</v>
      </c>
      <c r="AM14" s="47">
        <v>1</v>
      </c>
      <c r="AN14" s="47">
        <v>1</v>
      </c>
      <c r="AO14" s="47">
        <v>1</v>
      </c>
      <c r="AP14" s="47">
        <v>1</v>
      </c>
      <c r="AQ14" s="47">
        <v>0</v>
      </c>
      <c r="AR14" s="47">
        <v>68</v>
      </c>
      <c r="AS14" s="33">
        <v>0.2</v>
      </c>
      <c r="AT14" s="47"/>
      <c r="AU14" s="47"/>
      <c r="AV14" s="47"/>
    </row>
    <row r="15" spans="1:48" s="56" customFormat="1" x14ac:dyDescent="0.25">
      <c r="A15" s="33" t="s">
        <v>44</v>
      </c>
      <c r="B15" s="61">
        <v>207000000</v>
      </c>
      <c r="C15" s="45" t="s">
        <v>47</v>
      </c>
      <c r="D15" s="33"/>
      <c r="E15" s="33"/>
      <c r="F15" s="33"/>
      <c r="G15" s="33"/>
      <c r="I15" s="56" t="s">
        <v>271</v>
      </c>
      <c r="J15" s="47">
        <v>10</v>
      </c>
      <c r="K15" s="63">
        <v>-23</v>
      </c>
      <c r="L15" t="s">
        <v>198</v>
      </c>
      <c r="M15" s="49" t="s">
        <v>64</v>
      </c>
      <c r="N15" s="47">
        <v>9.8000000000000007</v>
      </c>
      <c r="O15" s="63">
        <v>0</v>
      </c>
      <c r="P15" s="47">
        <v>0</v>
      </c>
      <c r="Q15" s="47">
        <v>29</v>
      </c>
      <c r="R15" s="47">
        <f t="shared" si="0"/>
        <v>24</v>
      </c>
      <c r="S15" s="47">
        <v>0.9</v>
      </c>
      <c r="T15" s="47">
        <v>0</v>
      </c>
      <c r="U15" s="47">
        <v>0</v>
      </c>
      <c r="V15" s="47">
        <v>0</v>
      </c>
      <c r="W15" s="47">
        <v>0</v>
      </c>
      <c r="X15" s="47">
        <v>24700</v>
      </c>
      <c r="Y15" s="47">
        <v>0</v>
      </c>
      <c r="Z15" s="47">
        <v>78.2</v>
      </c>
      <c r="AA15" s="47">
        <v>1</v>
      </c>
      <c r="AB15" s="47">
        <v>4420</v>
      </c>
      <c r="AC15" s="47">
        <v>128000</v>
      </c>
      <c r="AD15" s="47">
        <v>608.70000000000005</v>
      </c>
      <c r="AE15" s="47">
        <v>0.2</v>
      </c>
      <c r="AF15" s="47">
        <v>0</v>
      </c>
      <c r="AG15" s="47">
        <v>0</v>
      </c>
      <c r="AH15" s="47">
        <v>0</v>
      </c>
      <c r="AI15" s="47">
        <v>0</v>
      </c>
      <c r="AJ15" s="47">
        <v>18.399999999999999</v>
      </c>
      <c r="AK15" s="47">
        <v>1</v>
      </c>
      <c r="AL15" s="47">
        <v>1</v>
      </c>
      <c r="AM15" s="47">
        <v>1</v>
      </c>
      <c r="AN15" s="47">
        <v>1</v>
      </c>
      <c r="AO15" s="47">
        <v>1</v>
      </c>
      <c r="AP15" s="47">
        <v>1</v>
      </c>
      <c r="AQ15" s="47">
        <v>0</v>
      </c>
      <c r="AR15" s="47">
        <v>50</v>
      </c>
      <c r="AS15" s="33">
        <v>0.2</v>
      </c>
      <c r="AT15" s="47"/>
      <c r="AU15" s="47"/>
      <c r="AV15" s="47"/>
    </row>
    <row r="16" spans="1:48" x14ac:dyDescent="0.25">
      <c r="A16" s="33" t="s">
        <v>45</v>
      </c>
      <c r="B16" s="61">
        <v>79000000</v>
      </c>
      <c r="C16" s="45" t="s">
        <v>47</v>
      </c>
      <c r="D16" s="62"/>
      <c r="E16" s="62"/>
      <c r="I16" s="33" t="s">
        <v>271</v>
      </c>
      <c r="J16" s="47">
        <v>11</v>
      </c>
      <c r="K16" s="63">
        <v>-26</v>
      </c>
      <c r="L16" t="s">
        <v>199</v>
      </c>
      <c r="M16" s="49" t="s">
        <v>64</v>
      </c>
      <c r="N16" s="47">
        <v>9.8000000000000007</v>
      </c>
      <c r="O16" s="63">
        <v>0</v>
      </c>
      <c r="P16" s="63">
        <v>0</v>
      </c>
      <c r="Q16" s="47">
        <v>30</v>
      </c>
      <c r="R16" s="47">
        <f t="shared" si="0"/>
        <v>25</v>
      </c>
      <c r="S16" s="47">
        <v>1</v>
      </c>
      <c r="T16" s="47">
        <v>0</v>
      </c>
      <c r="U16" s="47">
        <v>0</v>
      </c>
      <c r="V16" s="47">
        <v>0</v>
      </c>
      <c r="W16" s="47">
        <v>0</v>
      </c>
      <c r="X16" s="47">
        <v>34100</v>
      </c>
      <c r="Y16" s="47">
        <v>0</v>
      </c>
      <c r="Z16" s="47">
        <v>81</v>
      </c>
      <c r="AA16" s="47">
        <v>1</v>
      </c>
      <c r="AB16" s="47">
        <v>4800</v>
      </c>
      <c r="AC16" s="47">
        <v>130000</v>
      </c>
      <c r="AD16" s="47">
        <v>1608.7</v>
      </c>
      <c r="AE16" s="47">
        <v>0.2</v>
      </c>
      <c r="AF16" s="47">
        <v>0</v>
      </c>
      <c r="AG16" s="47">
        <v>0</v>
      </c>
      <c r="AH16" s="47">
        <v>0</v>
      </c>
      <c r="AI16" s="47">
        <v>0</v>
      </c>
      <c r="AJ16" s="47">
        <v>20</v>
      </c>
      <c r="AK16" s="47">
        <v>1</v>
      </c>
      <c r="AL16" s="47">
        <v>1</v>
      </c>
      <c r="AM16" s="47">
        <v>1</v>
      </c>
      <c r="AN16" s="47">
        <v>1</v>
      </c>
      <c r="AO16" s="47">
        <v>1</v>
      </c>
      <c r="AP16" s="47">
        <v>1</v>
      </c>
      <c r="AQ16" s="47">
        <v>0</v>
      </c>
      <c r="AR16" s="47">
        <v>60</v>
      </c>
      <c r="AS16" s="33">
        <v>0.2</v>
      </c>
      <c r="AT16" s="47"/>
      <c r="AU16" s="47"/>
      <c r="AV16" s="47"/>
    </row>
    <row r="17" spans="1:48" x14ac:dyDescent="0.25">
      <c r="A17" s="33" t="s">
        <v>98</v>
      </c>
      <c r="B17" s="57">
        <v>0.53</v>
      </c>
      <c r="C17" s="45"/>
      <c r="D17" s="82"/>
      <c r="E17" s="82"/>
      <c r="F17" s="56"/>
      <c r="G17" s="56"/>
      <c r="I17" s="56" t="s">
        <v>271</v>
      </c>
      <c r="J17" s="47">
        <v>12</v>
      </c>
      <c r="K17" s="63">
        <v>-27.5</v>
      </c>
      <c r="L17" t="s">
        <v>199</v>
      </c>
      <c r="M17" s="49" t="s">
        <v>64</v>
      </c>
      <c r="N17" s="47">
        <v>9.8000000000000007</v>
      </c>
      <c r="O17" s="63">
        <v>0</v>
      </c>
      <c r="P17" s="47">
        <v>0</v>
      </c>
      <c r="Q17" s="47">
        <v>30</v>
      </c>
      <c r="R17" s="47">
        <f t="shared" si="0"/>
        <v>25</v>
      </c>
      <c r="S17" s="47">
        <v>0.9</v>
      </c>
      <c r="T17" s="47">
        <v>0</v>
      </c>
      <c r="U17" s="47">
        <v>0</v>
      </c>
      <c r="V17" s="47">
        <v>0</v>
      </c>
      <c r="W17" s="47">
        <v>0</v>
      </c>
      <c r="X17" s="47">
        <v>29100</v>
      </c>
      <c r="Y17" s="47">
        <v>0</v>
      </c>
      <c r="Z17" s="47">
        <v>81</v>
      </c>
      <c r="AA17" s="47">
        <v>1</v>
      </c>
      <c r="AB17" s="47">
        <v>4800</v>
      </c>
      <c r="AC17" s="47">
        <v>172000</v>
      </c>
      <c r="AD17" s="47">
        <v>-1000</v>
      </c>
      <c r="AE17" s="47">
        <v>0.2</v>
      </c>
      <c r="AF17" s="47">
        <v>0</v>
      </c>
      <c r="AG17" s="47">
        <v>0</v>
      </c>
      <c r="AH17" s="47">
        <v>0</v>
      </c>
      <c r="AI17" s="47">
        <v>0</v>
      </c>
      <c r="AJ17" s="47">
        <v>20</v>
      </c>
      <c r="AK17" s="47">
        <v>1</v>
      </c>
      <c r="AL17" s="47">
        <v>1</v>
      </c>
      <c r="AM17" s="47">
        <v>1</v>
      </c>
      <c r="AN17" s="47">
        <v>1</v>
      </c>
      <c r="AO17" s="47">
        <v>1</v>
      </c>
      <c r="AP17" s="47">
        <v>1</v>
      </c>
      <c r="AQ17" s="47">
        <v>0</v>
      </c>
      <c r="AR17" s="47">
        <v>60</v>
      </c>
      <c r="AS17" s="33">
        <v>0.2</v>
      </c>
      <c r="AT17" s="47"/>
      <c r="AU17" s="47"/>
      <c r="AV17" s="47"/>
    </row>
    <row r="18" spans="1:48" ht="30" x14ac:dyDescent="0.25">
      <c r="A18" s="35" t="s">
        <v>25</v>
      </c>
      <c r="B18" s="65" t="s">
        <v>26</v>
      </c>
      <c r="C18" s="65" t="s">
        <v>27</v>
      </c>
      <c r="D18" s="66"/>
      <c r="E18" s="66"/>
      <c r="I18" s="33" t="s">
        <v>271</v>
      </c>
      <c r="J18" s="47">
        <v>13</v>
      </c>
      <c r="K18" s="63">
        <v>-30</v>
      </c>
      <c r="L18" t="s">
        <v>200</v>
      </c>
      <c r="M18" s="49" t="s">
        <v>64</v>
      </c>
      <c r="N18" s="47">
        <v>9.8000000000000007</v>
      </c>
      <c r="O18" s="63">
        <v>0</v>
      </c>
      <c r="P18" s="47">
        <v>0</v>
      </c>
      <c r="Q18" s="47">
        <v>29</v>
      </c>
      <c r="R18" s="47">
        <f t="shared" si="0"/>
        <v>24</v>
      </c>
      <c r="S18" s="47">
        <v>0.7</v>
      </c>
      <c r="T18" s="47">
        <v>0</v>
      </c>
      <c r="U18" s="47">
        <v>0</v>
      </c>
      <c r="V18" s="47">
        <v>0</v>
      </c>
      <c r="W18" s="47">
        <v>0</v>
      </c>
      <c r="X18" s="47">
        <v>41900</v>
      </c>
      <c r="Y18" s="47">
        <v>0</v>
      </c>
      <c r="Z18" s="47">
        <v>78.2</v>
      </c>
      <c r="AA18" s="47">
        <v>1</v>
      </c>
      <c r="AB18" s="47">
        <v>4420</v>
      </c>
      <c r="AC18" s="47">
        <v>146000</v>
      </c>
      <c r="AD18" s="47">
        <v>1173.9000000000001</v>
      </c>
      <c r="AE18" s="47">
        <v>0.2</v>
      </c>
      <c r="AF18" s="47">
        <v>0</v>
      </c>
      <c r="AG18" s="47">
        <v>0</v>
      </c>
      <c r="AH18" s="47">
        <v>0</v>
      </c>
      <c r="AI18" s="47">
        <v>0</v>
      </c>
      <c r="AJ18" s="47">
        <v>18.399999999999999</v>
      </c>
      <c r="AK18" s="47">
        <v>1</v>
      </c>
      <c r="AL18" s="47">
        <v>1</v>
      </c>
      <c r="AM18" s="47">
        <v>1</v>
      </c>
      <c r="AN18" s="47">
        <v>1</v>
      </c>
      <c r="AO18" s="47">
        <v>1</v>
      </c>
      <c r="AP18" s="47">
        <v>1</v>
      </c>
      <c r="AQ18" s="47">
        <v>0</v>
      </c>
      <c r="AR18" s="47">
        <v>51</v>
      </c>
      <c r="AS18" s="33">
        <v>0.2</v>
      </c>
      <c r="AT18" s="47"/>
      <c r="AU18" s="47"/>
      <c r="AV18" s="47"/>
    </row>
    <row r="19" spans="1:48" s="56" customFormat="1" x14ac:dyDescent="0.25">
      <c r="A19" s="82" t="s">
        <v>38</v>
      </c>
      <c r="B19" s="82" t="s">
        <v>30</v>
      </c>
      <c r="C19" s="82" t="s">
        <v>59</v>
      </c>
      <c r="D19" s="43"/>
      <c r="E19" s="35"/>
      <c r="F19" s="33"/>
      <c r="G19" s="33"/>
      <c r="I19" s="56" t="s">
        <v>271</v>
      </c>
      <c r="J19" s="47">
        <v>14</v>
      </c>
      <c r="K19" s="63">
        <v>-40</v>
      </c>
      <c r="L19" t="s">
        <v>201</v>
      </c>
      <c r="M19" s="49" t="s">
        <v>64</v>
      </c>
      <c r="N19" s="47">
        <v>9.8000000000000007</v>
      </c>
      <c r="O19" s="63">
        <v>0</v>
      </c>
      <c r="P19" s="47">
        <v>0</v>
      </c>
      <c r="Q19" s="47">
        <v>28</v>
      </c>
      <c r="R19" s="47">
        <f t="shared" si="0"/>
        <v>23</v>
      </c>
      <c r="S19" s="47">
        <v>0.6</v>
      </c>
      <c r="T19" s="47">
        <v>0</v>
      </c>
      <c r="U19" s="47">
        <v>0</v>
      </c>
      <c r="V19" s="47">
        <v>0</v>
      </c>
      <c r="W19" s="47">
        <v>0</v>
      </c>
      <c r="X19" s="47">
        <v>42000</v>
      </c>
      <c r="Y19" s="47">
        <v>0</v>
      </c>
      <c r="Z19" s="47">
        <v>75.400000000000006</v>
      </c>
      <c r="AA19" s="47">
        <v>1</v>
      </c>
      <c r="AB19" s="47">
        <v>4040</v>
      </c>
      <c r="AC19" s="47">
        <v>156000</v>
      </c>
      <c r="AD19" s="47">
        <v>521.70000000000005</v>
      </c>
      <c r="AE19" s="47">
        <v>0.2</v>
      </c>
      <c r="AF19" s="47">
        <v>0</v>
      </c>
      <c r="AG19" s="47">
        <v>0</v>
      </c>
      <c r="AH19" s="47">
        <v>0</v>
      </c>
      <c r="AI19" s="47">
        <v>0</v>
      </c>
      <c r="AJ19" s="47">
        <v>16.8</v>
      </c>
      <c r="AK19" s="47">
        <v>1</v>
      </c>
      <c r="AL19" s="47">
        <v>1</v>
      </c>
      <c r="AM19" s="47">
        <v>1</v>
      </c>
      <c r="AN19" s="47">
        <v>1</v>
      </c>
      <c r="AO19" s="47">
        <v>1</v>
      </c>
      <c r="AP19" s="47">
        <v>1</v>
      </c>
      <c r="AQ19" s="47">
        <v>0</v>
      </c>
      <c r="AR19" s="47">
        <v>42</v>
      </c>
      <c r="AS19" s="33">
        <v>0.2</v>
      </c>
      <c r="AT19" s="47"/>
      <c r="AU19" s="47"/>
      <c r="AV19" s="47"/>
    </row>
    <row r="20" spans="1:48" x14ac:dyDescent="0.25">
      <c r="A20" s="66">
        <v>1</v>
      </c>
      <c r="B20" s="66">
        <v>0</v>
      </c>
      <c r="C20" s="66">
        <v>0.09</v>
      </c>
      <c r="D20" s="43"/>
      <c r="I20" s="33" t="s">
        <v>271</v>
      </c>
      <c r="J20" s="47">
        <v>15</v>
      </c>
      <c r="K20" s="63">
        <v>-46</v>
      </c>
      <c r="L20" s="49" t="s">
        <v>275</v>
      </c>
      <c r="M20" s="49" t="s">
        <v>65</v>
      </c>
      <c r="N20" s="47">
        <v>8.9</v>
      </c>
      <c r="O20" s="63">
        <v>304</v>
      </c>
      <c r="P20" s="47">
        <v>60.6</v>
      </c>
      <c r="Q20" s="47">
        <v>0</v>
      </c>
      <c r="R20" s="47">
        <f t="shared" si="0"/>
        <v>-5</v>
      </c>
      <c r="S20" s="47">
        <v>1.6</v>
      </c>
      <c r="T20" s="47">
        <v>0</v>
      </c>
      <c r="U20" s="47">
        <v>1.7999999999999999E-2</v>
      </c>
      <c r="V20" s="47">
        <v>0</v>
      </c>
      <c r="W20" s="47">
        <v>0.25</v>
      </c>
      <c r="X20" s="47">
        <v>27600</v>
      </c>
      <c r="Y20" s="47">
        <v>0</v>
      </c>
      <c r="Z20" s="47">
        <v>0</v>
      </c>
      <c r="AA20" s="47">
        <v>1</v>
      </c>
      <c r="AB20" s="47">
        <v>0</v>
      </c>
      <c r="AC20" s="47">
        <v>391000</v>
      </c>
      <c r="AD20" s="47">
        <v>4956.5</v>
      </c>
      <c r="AE20" s="47">
        <v>0.49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1</v>
      </c>
      <c r="AL20" s="47">
        <v>1</v>
      </c>
      <c r="AM20" s="47">
        <v>1</v>
      </c>
      <c r="AN20" s="47">
        <v>1</v>
      </c>
      <c r="AO20" s="47">
        <v>1</v>
      </c>
      <c r="AP20" s="47">
        <v>1</v>
      </c>
      <c r="AQ20" s="47">
        <v>0</v>
      </c>
      <c r="AR20" s="47">
        <v>0</v>
      </c>
      <c r="AS20" s="33">
        <v>0.2</v>
      </c>
      <c r="AT20" s="47"/>
      <c r="AU20" s="47"/>
      <c r="AV20" s="47"/>
    </row>
    <row r="21" spans="1:48" x14ac:dyDescent="0.25">
      <c r="A21" s="66"/>
      <c r="B21" s="66"/>
      <c r="C21" s="66"/>
      <c r="D21" s="43"/>
      <c r="I21" s="33" t="s">
        <v>273</v>
      </c>
      <c r="J21" s="47">
        <v>16</v>
      </c>
      <c r="K21" s="63">
        <v>-60</v>
      </c>
      <c r="L21" s="49" t="s">
        <v>275</v>
      </c>
      <c r="M21" s="49" t="s">
        <v>65</v>
      </c>
      <c r="N21" s="47">
        <v>8.9</v>
      </c>
      <c r="O21" s="63">
        <v>535</v>
      </c>
      <c r="P21" s="47">
        <v>30.9</v>
      </c>
      <c r="Q21" s="47">
        <v>0</v>
      </c>
      <c r="R21" s="47">
        <f t="shared" si="0"/>
        <v>-5</v>
      </c>
      <c r="S21" s="47">
        <v>2</v>
      </c>
      <c r="T21" s="47">
        <v>0</v>
      </c>
      <c r="U21" s="47">
        <v>1.7999999999999999E-2</v>
      </c>
      <c r="V21" s="47">
        <v>0</v>
      </c>
      <c r="W21" s="47">
        <v>0.25</v>
      </c>
      <c r="X21" s="47">
        <v>50200</v>
      </c>
      <c r="Y21" s="47">
        <v>0</v>
      </c>
      <c r="Z21" s="47">
        <v>0</v>
      </c>
      <c r="AA21" s="47">
        <v>1</v>
      </c>
      <c r="AB21" s="47">
        <v>0</v>
      </c>
      <c r="AC21" s="47">
        <v>760000</v>
      </c>
      <c r="AD21" s="47">
        <v>14087</v>
      </c>
      <c r="AE21" s="47">
        <v>0.49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1</v>
      </c>
      <c r="AL21" s="47">
        <v>1</v>
      </c>
      <c r="AM21" s="47">
        <v>1</v>
      </c>
      <c r="AN21" s="47">
        <v>1</v>
      </c>
      <c r="AO21" s="47">
        <v>1</v>
      </c>
      <c r="AP21" s="47">
        <v>1</v>
      </c>
      <c r="AQ21" s="47">
        <v>0</v>
      </c>
      <c r="AR21" s="47">
        <v>0</v>
      </c>
      <c r="AS21" s="33">
        <v>0.7</v>
      </c>
      <c r="AT21" s="47"/>
      <c r="AU21" s="47"/>
      <c r="AV21" s="47"/>
    </row>
    <row r="22" spans="1:48" x14ac:dyDescent="0.25">
      <c r="A22" s="47"/>
      <c r="B22" s="47"/>
      <c r="C22" s="47"/>
      <c r="D22" s="35"/>
      <c r="K22" s="63"/>
      <c r="L22" s="49"/>
      <c r="M22" s="49" t="s">
        <v>94</v>
      </c>
      <c r="N22" s="47"/>
      <c r="O22" s="47"/>
      <c r="P22" s="47"/>
      <c r="Q22" s="47"/>
      <c r="R22" s="64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</row>
    <row r="23" spans="1:48" x14ac:dyDescent="0.25">
      <c r="A23" s="47"/>
      <c r="B23" s="47"/>
      <c r="C23" s="47"/>
      <c r="D23" s="35"/>
      <c r="K23" s="79"/>
      <c r="L23" s="49"/>
      <c r="M23" s="49" t="s">
        <v>94</v>
      </c>
      <c r="N23" s="47"/>
      <c r="O23" s="47"/>
      <c r="P23" s="47"/>
      <c r="Q23" s="47"/>
      <c r="R23" s="64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I23" s="47"/>
      <c r="AJ23" s="47"/>
      <c r="AK23" s="47"/>
      <c r="AL23" s="47"/>
      <c r="AM23" s="47"/>
      <c r="AN23" s="47"/>
      <c r="AO23" s="47"/>
      <c r="AP23" s="47"/>
    </row>
    <row r="24" spans="1:48" x14ac:dyDescent="0.25">
      <c r="A24" s="43"/>
      <c r="B24" s="43"/>
      <c r="C24" s="43"/>
      <c r="D24" s="43"/>
      <c r="K24" s="79"/>
      <c r="L24" s="49"/>
      <c r="M24" s="49" t="s">
        <v>94</v>
      </c>
      <c r="N24" s="47"/>
      <c r="O24" s="47"/>
      <c r="P24" s="47"/>
      <c r="Q24" s="47"/>
      <c r="R24" s="64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I24" s="47"/>
      <c r="AJ24" s="47"/>
      <c r="AK24" s="47"/>
      <c r="AL24" s="47"/>
      <c r="AM24" s="47"/>
      <c r="AN24" s="47"/>
      <c r="AO24" s="47"/>
      <c r="AP24" s="47"/>
    </row>
    <row r="25" spans="1:48" x14ac:dyDescent="0.25">
      <c r="A25" s="47"/>
      <c r="B25" s="47"/>
      <c r="C25" s="47"/>
      <c r="D25" s="35"/>
      <c r="K25" s="79"/>
      <c r="L25" s="49"/>
      <c r="M25" s="49" t="s">
        <v>94</v>
      </c>
      <c r="N25" s="47"/>
      <c r="O25" s="47"/>
      <c r="P25" s="47"/>
      <c r="Q25" s="47"/>
      <c r="R25" s="64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I25" s="47"/>
      <c r="AJ25" s="47"/>
      <c r="AK25" s="47"/>
      <c r="AL25" s="47"/>
      <c r="AM25" s="47"/>
      <c r="AN25" s="47"/>
      <c r="AO25" s="47"/>
      <c r="AP25" s="47"/>
    </row>
    <row r="26" spans="1:48" x14ac:dyDescent="0.25">
      <c r="A26" s="43"/>
      <c r="B26" s="43"/>
      <c r="C26" s="43"/>
      <c r="D26" s="43"/>
      <c r="K26" s="79"/>
      <c r="L26" s="49"/>
      <c r="M26" s="49" t="s">
        <v>94</v>
      </c>
      <c r="N26" s="47"/>
      <c r="O26" s="47"/>
      <c r="P26" s="47"/>
      <c r="Q26" s="47"/>
      <c r="R26" s="64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I26" s="47"/>
      <c r="AJ26" s="47"/>
      <c r="AK26" s="47"/>
      <c r="AL26" s="47"/>
      <c r="AM26" s="47"/>
      <c r="AN26" s="47"/>
      <c r="AO26" s="47"/>
      <c r="AP26" s="47"/>
    </row>
    <row r="27" spans="1:48" x14ac:dyDescent="0.25">
      <c r="A27" s="43"/>
      <c r="B27" s="43"/>
      <c r="C27" s="43"/>
      <c r="D27" s="43"/>
      <c r="L27" s="49"/>
      <c r="M27" s="49" t="s">
        <v>94</v>
      </c>
      <c r="N27" s="47"/>
      <c r="O27" s="47"/>
      <c r="P27" s="47"/>
      <c r="Q27" s="47"/>
      <c r="R27" s="64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I27" s="47"/>
      <c r="AJ27" s="47"/>
      <c r="AK27" s="47"/>
      <c r="AL27" s="47"/>
      <c r="AM27" s="47"/>
      <c r="AN27" s="47"/>
      <c r="AO27" s="47"/>
      <c r="AP27" s="47"/>
    </row>
    <row r="28" spans="1:48" x14ac:dyDescent="0.25">
      <c r="A28" s="43"/>
      <c r="B28" s="43"/>
      <c r="C28" s="43"/>
      <c r="D28" s="43"/>
      <c r="E28" s="33" t="s">
        <v>182</v>
      </c>
      <c r="L28" s="49"/>
      <c r="M28" s="49" t="s">
        <v>94</v>
      </c>
      <c r="N28" s="47"/>
      <c r="O28" s="47"/>
      <c r="P28" s="47"/>
      <c r="Q28" s="47"/>
      <c r="R28" s="64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I28" s="47"/>
      <c r="AJ28" s="47"/>
      <c r="AK28" s="47"/>
      <c r="AL28" s="47"/>
      <c r="AM28" s="47"/>
      <c r="AN28" s="47"/>
      <c r="AO28" s="47"/>
      <c r="AP28" s="47"/>
    </row>
    <row r="29" spans="1:48" x14ac:dyDescent="0.25">
      <c r="A29" s="43"/>
      <c r="B29" s="43"/>
      <c r="C29" s="43"/>
      <c r="D29" s="43"/>
      <c r="L29" s="49"/>
      <c r="M29" s="49" t="s">
        <v>94</v>
      </c>
      <c r="N29" s="47"/>
      <c r="O29" s="47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8" x14ac:dyDescent="0.25">
      <c r="A30" s="43"/>
      <c r="B30" s="43"/>
      <c r="C30" s="43"/>
      <c r="D30" s="43"/>
      <c r="L30" s="49"/>
      <c r="M30" s="49" t="s">
        <v>94</v>
      </c>
      <c r="N30" s="47"/>
      <c r="O30" s="47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33" t="s">
        <v>99</v>
      </c>
      <c r="AF30" s="33" t="s">
        <v>100</v>
      </c>
      <c r="AG30" s="33" t="s">
        <v>101</v>
      </c>
      <c r="AI30" s="47"/>
      <c r="AJ30" s="47"/>
      <c r="AK30" s="47"/>
      <c r="AL30" s="47"/>
      <c r="AM30" s="47"/>
      <c r="AN30" s="47"/>
      <c r="AO30" s="47"/>
      <c r="AP30" s="47"/>
    </row>
    <row r="31" spans="1:48" x14ac:dyDescent="0.25">
      <c r="A31" s="43"/>
      <c r="B31" s="43"/>
      <c r="C31" s="43"/>
      <c r="D31" s="43"/>
      <c r="L31" s="49"/>
      <c r="M31" s="49" t="s">
        <v>94</v>
      </c>
      <c r="N31" s="47"/>
      <c r="O31" s="47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33">
        <v>15</v>
      </c>
      <c r="AF31" s="33">
        <v>48</v>
      </c>
      <c r="AG31" s="33">
        <v>1900</v>
      </c>
      <c r="AH31" s="33">
        <v>8</v>
      </c>
      <c r="AI31" s="47"/>
      <c r="AJ31" s="47"/>
      <c r="AK31" s="47"/>
      <c r="AL31" s="47"/>
      <c r="AM31" s="47"/>
      <c r="AN31" s="47"/>
      <c r="AO31" s="47"/>
      <c r="AP31" s="47"/>
    </row>
    <row r="32" spans="1:48" x14ac:dyDescent="0.25">
      <c r="A32" s="43"/>
      <c r="B32" s="43"/>
      <c r="C32" s="43"/>
      <c r="D32" s="43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33">
        <v>16</v>
      </c>
      <c r="AF32" s="33">
        <v>51.8</v>
      </c>
      <c r="AG32" s="33">
        <v>2100</v>
      </c>
      <c r="AH32" s="33">
        <v>8.8000000000000007</v>
      </c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43"/>
      <c r="B33" s="43"/>
      <c r="C33" s="43"/>
      <c r="D33" s="43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33">
        <v>17</v>
      </c>
      <c r="AF33" s="33">
        <v>55.599999999999994</v>
      </c>
      <c r="AG33" s="33">
        <v>2300</v>
      </c>
      <c r="AH33" s="33">
        <v>9.6000000000000014</v>
      </c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33">
        <v>18</v>
      </c>
      <c r="AF34" s="33">
        <v>59.399999999999991</v>
      </c>
      <c r="AG34" s="33">
        <v>2500</v>
      </c>
      <c r="AH34" s="33">
        <v>10.400000000000002</v>
      </c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33">
        <v>19</v>
      </c>
      <c r="AF35" s="33">
        <v>63.199999999999989</v>
      </c>
      <c r="AG35" s="33">
        <v>2700</v>
      </c>
      <c r="AH35" s="33">
        <v>11.200000000000003</v>
      </c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33">
        <v>20</v>
      </c>
      <c r="AF36" s="33">
        <v>66.999999999999986</v>
      </c>
      <c r="AG36" s="33">
        <v>2900</v>
      </c>
      <c r="AH36" s="33">
        <v>12.000000000000004</v>
      </c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M37" s="49" t="s">
        <v>94</v>
      </c>
      <c r="N37" s="47"/>
      <c r="O37" s="63"/>
      <c r="P37" s="47"/>
      <c r="Q37" s="47"/>
      <c r="R37" s="64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33">
        <v>21</v>
      </c>
      <c r="AF37" s="33">
        <v>69.799999999999983</v>
      </c>
      <c r="AG37" s="33">
        <v>3280</v>
      </c>
      <c r="AH37" s="33">
        <v>13.600000000000003</v>
      </c>
      <c r="AI37" s="47"/>
      <c r="AJ37" s="47"/>
      <c r="AK37" s="47"/>
      <c r="AL37" s="47"/>
      <c r="AM37" s="47"/>
      <c r="AN37" s="47"/>
    </row>
    <row r="38" spans="1:42" x14ac:dyDescent="0.25">
      <c r="L38" s="49"/>
      <c r="M38" s="49" t="s">
        <v>94</v>
      </c>
      <c r="N38" s="47"/>
      <c r="O38" s="63"/>
      <c r="P38" s="47"/>
      <c r="Q38" s="47"/>
      <c r="R38" s="64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33">
        <v>22</v>
      </c>
      <c r="AF38" s="33">
        <v>72.59999999999998</v>
      </c>
      <c r="AG38" s="33">
        <v>3660</v>
      </c>
      <c r="AH38" s="33">
        <v>15.200000000000003</v>
      </c>
      <c r="AI38" s="47"/>
      <c r="AJ38" s="47"/>
      <c r="AK38" s="47"/>
      <c r="AL38" s="47"/>
      <c r="AM38" s="47"/>
      <c r="AN38" s="47"/>
    </row>
    <row r="39" spans="1:42" x14ac:dyDescent="0.25">
      <c r="L39" s="49"/>
      <c r="M39" s="49" t="s">
        <v>94</v>
      </c>
      <c r="N39" s="47"/>
      <c r="O39" s="63"/>
      <c r="P39" s="47"/>
      <c r="Q39" s="47"/>
      <c r="R39" s="64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33">
        <v>23</v>
      </c>
      <c r="AF39" s="33">
        <v>75.399999999999977</v>
      </c>
      <c r="AG39" s="33">
        <v>4040</v>
      </c>
      <c r="AH39" s="33">
        <v>16.800000000000004</v>
      </c>
      <c r="AI39" s="47"/>
      <c r="AJ39" s="47"/>
      <c r="AK39" s="47"/>
      <c r="AL39" s="47"/>
      <c r="AM39" s="47"/>
      <c r="AN39" s="47"/>
    </row>
    <row r="40" spans="1:42" x14ac:dyDescent="0.25">
      <c r="L40" s="49"/>
      <c r="AE40" s="33">
        <v>24</v>
      </c>
      <c r="AF40" s="33">
        <v>78.199999999999974</v>
      </c>
      <c r="AG40" s="33">
        <v>4420</v>
      </c>
      <c r="AH40" s="33">
        <v>18.400000000000006</v>
      </c>
    </row>
    <row r="41" spans="1:42" x14ac:dyDescent="0.25">
      <c r="L41" s="49"/>
      <c r="AE41" s="33">
        <v>25</v>
      </c>
      <c r="AF41" s="33">
        <v>80.999999999999972</v>
      </c>
      <c r="AG41" s="33">
        <v>4800</v>
      </c>
      <c r="AH41" s="33">
        <v>20.000000000000007</v>
      </c>
    </row>
    <row r="42" spans="1:42" x14ac:dyDescent="0.25">
      <c r="L42" s="49"/>
      <c r="AE42" s="33">
        <v>26</v>
      </c>
      <c r="AF42" s="33">
        <v>83.999999999999972</v>
      </c>
      <c r="AG42" s="33">
        <v>5760</v>
      </c>
      <c r="AH42" s="33">
        <v>24.000000000000007</v>
      </c>
    </row>
    <row r="43" spans="1:42" x14ac:dyDescent="0.25">
      <c r="L43" s="49"/>
      <c r="AE43" s="33">
        <v>27</v>
      </c>
      <c r="AF43" s="33">
        <v>86.999999999999972</v>
      </c>
      <c r="AG43" s="33">
        <v>6720</v>
      </c>
      <c r="AH43" s="33">
        <v>28.000000000000007</v>
      </c>
    </row>
    <row r="44" spans="1:42" x14ac:dyDescent="0.25">
      <c r="L44" s="49"/>
      <c r="AE44" s="33">
        <v>28</v>
      </c>
      <c r="AF44" s="33">
        <v>89.999999999999972</v>
      </c>
      <c r="AG44" s="33">
        <v>7680</v>
      </c>
      <c r="AH44" s="33">
        <v>32.000000000000007</v>
      </c>
    </row>
    <row r="45" spans="1:42" x14ac:dyDescent="0.25">
      <c r="L45" s="49"/>
      <c r="AE45" s="33">
        <v>29</v>
      </c>
      <c r="AF45" s="33">
        <v>92.999999999999972</v>
      </c>
      <c r="AG45" s="33">
        <v>8640</v>
      </c>
      <c r="AH45" s="33">
        <v>36.000000000000007</v>
      </c>
    </row>
    <row r="46" spans="1:42" x14ac:dyDescent="0.25">
      <c r="L46" s="49"/>
      <c r="AE46" s="33">
        <v>30</v>
      </c>
      <c r="AF46" s="33">
        <v>95.999999999999972</v>
      </c>
      <c r="AG46" s="33">
        <v>9600</v>
      </c>
      <c r="AH46" s="33">
        <v>40.000000000000007</v>
      </c>
    </row>
    <row r="47" spans="1:42" x14ac:dyDescent="0.25">
      <c r="L47" s="49"/>
      <c r="AE47" s="33">
        <v>31</v>
      </c>
      <c r="AF47" s="33">
        <v>99.799999999999969</v>
      </c>
      <c r="AG47" s="33">
        <v>10080</v>
      </c>
      <c r="AH47" s="33">
        <v>42.000000000000007</v>
      </c>
    </row>
    <row r="48" spans="1:42" x14ac:dyDescent="0.25">
      <c r="L48" s="49"/>
      <c r="AE48" s="33">
        <v>32</v>
      </c>
      <c r="AF48" s="33">
        <v>103.59999999999997</v>
      </c>
      <c r="AG48" s="33">
        <v>10560</v>
      </c>
      <c r="AH48" s="33">
        <v>44.000000000000007</v>
      </c>
    </row>
    <row r="49" spans="12:34" x14ac:dyDescent="0.25">
      <c r="L49" s="49"/>
      <c r="AE49" s="33">
        <v>33</v>
      </c>
      <c r="AF49" s="33">
        <v>107.39999999999996</v>
      </c>
      <c r="AG49" s="33">
        <v>11040</v>
      </c>
      <c r="AH49" s="33">
        <v>46.000000000000007</v>
      </c>
    </row>
    <row r="50" spans="12:34" x14ac:dyDescent="0.25">
      <c r="L50" s="49"/>
      <c r="AE50" s="33">
        <v>34</v>
      </c>
      <c r="AF50" s="33">
        <v>111.19999999999996</v>
      </c>
      <c r="AG50" s="33">
        <v>11520</v>
      </c>
      <c r="AH50" s="33">
        <v>48.000000000000007</v>
      </c>
    </row>
    <row r="51" spans="12:34" x14ac:dyDescent="0.25">
      <c r="L51" s="49"/>
      <c r="AE51" s="33">
        <v>35</v>
      </c>
      <c r="AF51" s="33">
        <v>114.99999999999996</v>
      </c>
      <c r="AG51" s="33">
        <v>12000</v>
      </c>
      <c r="AH51" s="33">
        <v>50.000000000000007</v>
      </c>
    </row>
    <row r="52" spans="12:34" x14ac:dyDescent="0.25">
      <c r="L52" s="49"/>
    </row>
    <row r="53" spans="12:34" x14ac:dyDescent="0.25">
      <c r="L53" s="49"/>
    </row>
    <row r="54" spans="12:34" x14ac:dyDescent="0.25">
      <c r="L54" s="49"/>
    </row>
    <row r="55" spans="12:34" x14ac:dyDescent="0.25">
      <c r="L55" s="49"/>
    </row>
    <row r="56" spans="12:34" x14ac:dyDescent="0.25">
      <c r="L56" s="49"/>
    </row>
    <row r="57" spans="12:34" x14ac:dyDescent="0.25">
      <c r="L57" s="49"/>
    </row>
    <row r="58" spans="12:34" x14ac:dyDescent="0.25">
      <c r="L58" s="49"/>
    </row>
    <row r="59" spans="12:34" x14ac:dyDescent="0.25">
      <c r="L59" s="49"/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  <row r="256" spans="12:12" x14ac:dyDescent="0.25">
      <c r="L256" s="49"/>
    </row>
    <row r="257" spans="12:12" x14ac:dyDescent="0.25">
      <c r="L257" s="49"/>
    </row>
    <row r="258" spans="12:12" x14ac:dyDescent="0.25">
      <c r="L258" s="49"/>
    </row>
  </sheetData>
  <mergeCells count="3">
    <mergeCell ref="R3:S3"/>
    <mergeCell ref="U3:V3"/>
    <mergeCell ref="AC3:AI3"/>
  </mergeCells>
  <conditionalFormatting sqref="N6 Q6 S15:AA16 Q8:Q18 N8:N20 AE8:AJ11 AE6:AJ6 AM6:AN6 R8:Y11 AR6 S12:Y14 R14:R17 R20:R21 AG20:AG21 AG12 AG14:AG18 AM20:AN21 AM8:AN12 AM14:AN18 AR20:AR21 AR8:AR12 AR14:AR18 AT14:AV18 AT8:AV12 AT6:AV6 AT20:AV21">
    <cfRule type="expression" dxfId="1250" priority="80">
      <formula>$L6="API sand"</formula>
    </cfRule>
  </conditionalFormatting>
  <conditionalFormatting sqref="AJ12:AJ16 N6 AB15:AB16 AK6:AL6 N8:N20 AK8:AL12 AK14:AL18 AK20:AL21">
    <cfRule type="expression" dxfId="1249" priority="79">
      <formula>$M6="API sand"</formula>
    </cfRule>
  </conditionalFormatting>
  <conditionalFormatting sqref="AJ12:AJ16 N6 AK6:AL6 AB15:AB16 N8:N20 AK8:AL12 AK14:AL18 AK20:AL21">
    <cfRule type="expression" dxfId="1248" priority="78">
      <formula>$M6="API clay"</formula>
    </cfRule>
  </conditionalFormatting>
  <conditionalFormatting sqref="AM6:AN6 N6:P6 N8:P11 AM8:AN12 AM14:AN18 AM20:AN21">
    <cfRule type="expression" dxfId="1247" priority="75">
      <formula>$L6="Stiff clay w/o free water"</formula>
    </cfRule>
    <cfRule type="expression" dxfId="1246" priority="77">
      <formula>$L6="API clay"</formula>
    </cfRule>
  </conditionalFormatting>
  <conditionalFormatting sqref="AM6:AN6 N6:P6 N8:P11 AM8:AN12 AM14:AN18 AM20:AN21">
    <cfRule type="expression" dxfId="1245" priority="76">
      <formula>$L6="Kirsch soft clay"</formula>
    </cfRule>
  </conditionalFormatting>
  <conditionalFormatting sqref="AM6:AN6 N6:P6 N8:P11 AM8:AN12 AM14:AN18 AM20:AN21">
    <cfRule type="expression" dxfId="1244" priority="74">
      <formula>$L6="Kirsch stiff clay"</formula>
    </cfRule>
  </conditionalFormatting>
  <conditionalFormatting sqref="N6 Q6 S15:AA16 Q8:Q18 N8:N20 AE8:AJ11 AE6:AJ6 AM6:AN6 R8:Y11 AR6 S12:Y14 R14:R17 R20:R21 AG20:AG21 AG12 AG14:AG18 AM20:AN21 AM8:AN12 AM14:AN18 AR20:AR21 AR8:AR12 AR14:AR18 AT14:AV18 AT8:AV12 AT6:AV6 AT20:AV21">
    <cfRule type="expression" dxfId="1243" priority="73">
      <formula>$L6="Kirsch sand"</formula>
    </cfRule>
  </conditionalFormatting>
  <conditionalFormatting sqref="N6 AC6:AD6 AM6:AN6 AC8:AD18 N8:N20 AM8:AN12 AM14:AN18 AM20:AN21">
    <cfRule type="expression" dxfId="1242" priority="72">
      <formula>$L6="Modified Weak rock"</formula>
    </cfRule>
  </conditionalFormatting>
  <conditionalFormatting sqref="AM6:AN6 N6:P6 N8:P11 AM8:AN12 AM14:AN18 AM20:AN21">
    <cfRule type="expression" dxfId="1241" priority="71">
      <formula>$L6="Reese stiff clay"</formula>
    </cfRule>
  </conditionalFormatting>
  <conditionalFormatting sqref="N21:N39 Q19:Q39 AM22:AN39">
    <cfRule type="expression" dxfId="1240" priority="70">
      <formula>$L19="API sand"</formula>
    </cfRule>
  </conditionalFormatting>
  <conditionalFormatting sqref="N21:N39 Z19:Z39 AB19:AB39 R22:S39 AJ22:AL39 S19:S21 AJ19:AJ21">
    <cfRule type="expression" dxfId="1239" priority="69">
      <formula>$M19="API sand"</formula>
    </cfRule>
  </conditionalFormatting>
  <conditionalFormatting sqref="Z19:AB39 AK22:AL39 R22:T39 N21:N39 S19:T21">
    <cfRule type="expression" dxfId="1238" priority="68">
      <formula>$M19="API clay"</formula>
    </cfRule>
  </conditionalFormatting>
  <conditionalFormatting sqref="U19:W39 AM22:AN39 N32:P39 N21:N31 P19:P31">
    <cfRule type="expression" dxfId="1237" priority="65">
      <formula>$L19="Stiff clay w/o free water"</formula>
    </cfRule>
    <cfRule type="expression" dxfId="1236" priority="67">
      <formula>$L19="API clay"</formula>
    </cfRule>
  </conditionalFormatting>
  <conditionalFormatting sqref="U19:Y39 AM22:AN39 N32:P39 N21:N31 P19:P31">
    <cfRule type="expression" dxfId="1235" priority="66">
      <formula>$L19="Kirsch soft clay"</formula>
    </cfRule>
  </conditionalFormatting>
  <conditionalFormatting sqref="AM22:AN39 U19:Y39 N32:P39 N21:N31 P19:P31">
    <cfRule type="expression" dxfId="1234" priority="64">
      <formula>$L19="Kirsch stiff clay"</formula>
    </cfRule>
  </conditionalFormatting>
  <conditionalFormatting sqref="N21:N39 Q19:Q39 X19:Y39 AM22:AN39">
    <cfRule type="expression" dxfId="1233" priority="63">
      <formula>$L19="Kirsch sand"</formula>
    </cfRule>
  </conditionalFormatting>
  <conditionalFormatting sqref="N21:N39 AC22:AI22 AM22:AN39 AC23:AD39 AI23:AI39 AC19:AF21 AH19:AI21">
    <cfRule type="expression" dxfId="1232" priority="62">
      <formula>$L19="Modified Weak rock"</formula>
    </cfRule>
  </conditionalFormatting>
  <conditionalFormatting sqref="U19:V39 AM22:AN39 N32:P39 N21:N31 P19:P31">
    <cfRule type="expression" dxfId="1231" priority="61">
      <formula>$L19="Reese stiff clay"</formula>
    </cfRule>
  </conditionalFormatting>
  <conditionalFormatting sqref="AC6:AD6 AM6:AN6 N6:P6 AC8:AD18 N8:P11 AM8:AN12 AM14:AN18 AM20:AN21">
    <cfRule type="expression" dxfId="1230" priority="60">
      <formula>$L6="PISA clay"</formula>
    </cfRule>
  </conditionalFormatting>
  <conditionalFormatting sqref="N6 AC6:AD6 AM6:AN6 AC8:AD18 N8:N20 AM8:AN12 AM14:AN18 AM20:AN21">
    <cfRule type="expression" dxfId="1229" priority="59">
      <formula>$L6="PISA sand"</formula>
    </cfRule>
  </conditionalFormatting>
  <conditionalFormatting sqref="R6:Y6 R12 R18">
    <cfRule type="expression" dxfId="1228" priority="58">
      <formula>$L6="API sand"</formula>
    </cfRule>
  </conditionalFormatting>
  <conditionalFormatting sqref="R6:Y6 R12 R18">
    <cfRule type="expression" dxfId="1227" priority="57">
      <formula>$L6="Kirsch sand"</formula>
    </cfRule>
  </conditionalFormatting>
  <conditionalFormatting sqref="N12:P15 N16:O16 P17:P18 O17:O21 N17:N20">
    <cfRule type="expression" dxfId="1226" priority="54">
      <formula>$L12="Stiff clay w/o free water"</formula>
    </cfRule>
    <cfRule type="expression" dxfId="1225" priority="56">
      <formula>$L12="API clay"</formula>
    </cfRule>
  </conditionalFormatting>
  <conditionalFormatting sqref="N12:P15 N16:O16 P17:P18 O17:O21 N17:N20">
    <cfRule type="expression" dxfId="1224" priority="55">
      <formula>$L12="Kirsch soft clay"</formula>
    </cfRule>
  </conditionalFormatting>
  <conditionalFormatting sqref="N12:P15 N16:O16 P17:P18 O17:O21 N17:N20">
    <cfRule type="expression" dxfId="1223" priority="53">
      <formula>$L12="Kirsch stiff clay"</formula>
    </cfRule>
  </conditionalFormatting>
  <conditionalFormatting sqref="N12:P15 N16:O16 P17:P18 O17:O21 N17:N20">
    <cfRule type="expression" dxfId="1222" priority="52">
      <formula>$L12="Reese stiff clay"</formula>
    </cfRule>
  </conditionalFormatting>
  <conditionalFormatting sqref="N12:P15 N16:O16 P17:P18 O17:O21 N17:N20">
    <cfRule type="expression" dxfId="1221" priority="51">
      <formula>$L12="PISA clay"</formula>
    </cfRule>
  </conditionalFormatting>
  <conditionalFormatting sqref="S17:AB18">
    <cfRule type="expression" dxfId="1220" priority="50">
      <formula>$L17="API sand"</formula>
    </cfRule>
  </conditionalFormatting>
  <conditionalFormatting sqref="S17:AB18">
    <cfRule type="expression" dxfId="1219" priority="49">
      <formula>$L17="Kirsch sand"</formula>
    </cfRule>
  </conditionalFormatting>
  <conditionalFormatting sqref="AE12:AF18 AH12:AI16 AH17:AJ18">
    <cfRule type="expression" dxfId="1218" priority="48">
      <formula>$L12="API sand"</formula>
    </cfRule>
  </conditionalFormatting>
  <conditionalFormatting sqref="AE12:AF18 AH12:AI16 AH17:AJ18">
    <cfRule type="expression" dxfId="1217" priority="47">
      <formula>$L12="Kirsch sand"</formula>
    </cfRule>
  </conditionalFormatting>
  <conditionalFormatting sqref="O22:O24">
    <cfRule type="expression" dxfId="1216" priority="46">
      <formula>$L22="API sand"</formula>
    </cfRule>
  </conditionalFormatting>
  <conditionalFormatting sqref="O22:O24">
    <cfRule type="expression" dxfId="1215" priority="45">
      <formula>$L22="Kirsch sand"</formula>
    </cfRule>
  </conditionalFormatting>
  <conditionalFormatting sqref="O25:O31">
    <cfRule type="expression" dxfId="1214" priority="44">
      <formula>$L25="API sand"</formula>
    </cfRule>
  </conditionalFormatting>
  <conditionalFormatting sqref="O25:O31">
    <cfRule type="expression" dxfId="1213" priority="43">
      <formula>$L25="Kirsch sand"</formula>
    </cfRule>
  </conditionalFormatting>
  <conditionalFormatting sqref="P16">
    <cfRule type="expression" dxfId="1212" priority="40">
      <formula>$L16="Stiff clay w/o free water"</formula>
    </cfRule>
    <cfRule type="expression" dxfId="1211" priority="42">
      <formula>$L16="API clay"</formula>
    </cfRule>
  </conditionalFormatting>
  <conditionalFormatting sqref="P16">
    <cfRule type="expression" dxfId="1210" priority="41">
      <formula>$L16="Kirsch soft clay"</formula>
    </cfRule>
  </conditionalFormatting>
  <conditionalFormatting sqref="P16">
    <cfRule type="expression" dxfId="1209" priority="39">
      <formula>$L16="Kirsch stiff clay"</formula>
    </cfRule>
  </conditionalFormatting>
  <conditionalFormatting sqref="P16">
    <cfRule type="expression" dxfId="1208" priority="38">
      <formula>$L16="Reese stiff clay"</formula>
    </cfRule>
  </conditionalFormatting>
  <conditionalFormatting sqref="P16">
    <cfRule type="expression" dxfId="1207" priority="37">
      <formula>$L16="PISA clay"</formula>
    </cfRule>
  </conditionalFormatting>
  <conditionalFormatting sqref="N7 Q7 AE7:AJ7 AM7:AN7 AR7 AG13 AG19 AM13:AN13 AM19:AN19 AR13 AR19 AT13:AV13 AT7:AV7 AT19:AV19">
    <cfRule type="expression" dxfId="1206" priority="36">
      <formula>$L7="API sand"</formula>
    </cfRule>
  </conditionalFormatting>
  <conditionalFormatting sqref="N7 AK7:AL7 AK13:AL13 AK19:AL19">
    <cfRule type="expression" dxfId="1205" priority="35">
      <formula>$M7="API sand"</formula>
    </cfRule>
  </conditionalFormatting>
  <conditionalFormatting sqref="N7 AK7:AL7 AK13:AL13 AK19:AL19">
    <cfRule type="expression" dxfId="1204" priority="34">
      <formula>$M7="API clay"</formula>
    </cfRule>
  </conditionalFormatting>
  <conditionalFormatting sqref="AM7:AN7 N7:P7 AM13:AN13 AM19:AN19">
    <cfRule type="expression" dxfId="1203" priority="31">
      <formula>$L7="Stiff clay w/o free water"</formula>
    </cfRule>
    <cfRule type="expression" dxfId="1202" priority="33">
      <formula>$L7="API clay"</formula>
    </cfRule>
  </conditionalFormatting>
  <conditionalFormatting sqref="AM7:AN7 N7:P7 AM13:AN13 AM19:AN19">
    <cfRule type="expression" dxfId="1201" priority="32">
      <formula>$L7="Kirsch soft clay"</formula>
    </cfRule>
  </conditionalFormatting>
  <conditionalFormatting sqref="AM7:AN7 N7:P7 AM13:AN13 AM19:AN19">
    <cfRule type="expression" dxfId="1200" priority="30">
      <formula>$L7="Kirsch stiff clay"</formula>
    </cfRule>
  </conditionalFormatting>
  <conditionalFormatting sqref="N7 Q7 AE7:AJ7 AM7:AN7 AR7 AG13 AG19 AM13:AN13 AM19:AN19 AR13 AR19 AT13:AV13 AT7:AV7 AT19:AV19">
    <cfRule type="expression" dxfId="1199" priority="29">
      <formula>$L7="Kirsch sand"</formula>
    </cfRule>
  </conditionalFormatting>
  <conditionalFormatting sqref="N7 AC7:AD7 AM7:AN7 AM13:AN13 AM19:AN19">
    <cfRule type="expression" dxfId="1198" priority="28">
      <formula>$L7="Modified Weak rock"</formula>
    </cfRule>
  </conditionalFormatting>
  <conditionalFormatting sqref="AM7:AN7 N7:P7 AM13:AN13 AM19:AN19">
    <cfRule type="expression" dxfId="1197" priority="27">
      <formula>$L7="Reese stiff clay"</formula>
    </cfRule>
  </conditionalFormatting>
  <conditionalFormatting sqref="AC7:AD7 AM7:AN7 N7:P7 AM13:AN13 AM19:AN19">
    <cfRule type="expression" dxfId="1196" priority="26">
      <formula>$L7="PISA clay"</formula>
    </cfRule>
  </conditionalFormatting>
  <conditionalFormatting sqref="N7 AC7:AD7 AM7:AN7 AM13:AN13 AM19:AN19">
    <cfRule type="expression" dxfId="1195" priority="25">
      <formula>$L7="PISA sand"</formula>
    </cfRule>
  </conditionalFormatting>
  <conditionalFormatting sqref="R7:Y7 R13 R19">
    <cfRule type="expression" dxfId="1194" priority="24">
      <formula>$L7="API sand"</formula>
    </cfRule>
  </conditionalFormatting>
  <conditionalFormatting sqref="R7:Y7 R13 R19">
    <cfRule type="expression" dxfId="1193" priority="23">
      <formula>$L7="Kirsch sand"</formula>
    </cfRule>
  </conditionalFormatting>
  <conditionalFormatting sqref="Z6:Z14 AB6:AB14">
    <cfRule type="expression" dxfId="1192" priority="22">
      <formula>$M6="API sand"</formula>
    </cfRule>
  </conditionalFormatting>
  <conditionalFormatting sqref="Z6:AB14">
    <cfRule type="expression" dxfId="1191" priority="21">
      <formula>$M6="API clay"</formula>
    </cfRule>
  </conditionalFormatting>
  <conditionalFormatting sqref="AO6:AP21">
    <cfRule type="expression" dxfId="1190" priority="20">
      <formula>$L6="API sand"</formula>
    </cfRule>
  </conditionalFormatting>
  <conditionalFormatting sqref="AO6:AP21">
    <cfRule type="expression" dxfId="1189" priority="17">
      <formula>$L6="Stiff clay w/o free water"</formula>
    </cfRule>
    <cfRule type="expression" dxfId="1188" priority="19">
      <formula>$L6="API clay"</formula>
    </cfRule>
  </conditionalFormatting>
  <conditionalFormatting sqref="AO6:AP21">
    <cfRule type="expression" dxfId="1187" priority="18">
      <formula>$L6="Kirsch soft clay"</formula>
    </cfRule>
  </conditionalFormatting>
  <conditionalFormatting sqref="AO6:AP21">
    <cfRule type="expression" dxfId="1186" priority="16">
      <formula>$L6="Kirsch stiff clay"</formula>
    </cfRule>
  </conditionalFormatting>
  <conditionalFormatting sqref="AO6:AP21">
    <cfRule type="expression" dxfId="1185" priority="15">
      <formula>$L6="Kirsch sand"</formula>
    </cfRule>
  </conditionalFormatting>
  <conditionalFormatting sqref="AO6:AP21">
    <cfRule type="expression" dxfId="1184" priority="14">
      <formula>$L6="Modified Weak rock"</formula>
    </cfRule>
  </conditionalFormatting>
  <conditionalFormatting sqref="AO6:AP21">
    <cfRule type="expression" dxfId="1183" priority="13">
      <formula>$L6="Reese stiff clay"</formula>
    </cfRule>
  </conditionalFormatting>
  <conditionalFormatting sqref="AO22:AP36">
    <cfRule type="expression" dxfId="1182" priority="12">
      <formula>$L22="API sand"</formula>
    </cfRule>
  </conditionalFormatting>
  <conditionalFormatting sqref="AO22:AP36">
    <cfRule type="expression" dxfId="1181" priority="9">
      <formula>$L22="Stiff clay w/o free water"</formula>
    </cfRule>
    <cfRule type="expression" dxfId="1180" priority="11">
      <formula>$L22="API clay"</formula>
    </cfRule>
  </conditionalFormatting>
  <conditionalFormatting sqref="AO22:AP36">
    <cfRule type="expression" dxfId="1179" priority="10">
      <formula>$L22="Kirsch soft clay"</formula>
    </cfRule>
  </conditionalFormatting>
  <conditionalFormatting sqref="AO22:AP36">
    <cfRule type="expression" dxfId="1178" priority="8">
      <formula>$L22="Kirsch stiff clay"</formula>
    </cfRule>
  </conditionalFormatting>
  <conditionalFormatting sqref="AO22:AP36">
    <cfRule type="expression" dxfId="1177" priority="7">
      <formula>$L22="Kirsch sand"</formula>
    </cfRule>
  </conditionalFormatting>
  <conditionalFormatting sqref="AO22:AP36">
    <cfRule type="expression" dxfId="1176" priority="6">
      <formula>$L22="Modified Weak rock"</formula>
    </cfRule>
  </conditionalFormatting>
  <conditionalFormatting sqref="AO22:AP36">
    <cfRule type="expression" dxfId="1175" priority="5">
      <formula>$L22="Reese stiff clay"</formula>
    </cfRule>
  </conditionalFormatting>
  <conditionalFormatting sqref="AO6:AP21">
    <cfRule type="expression" dxfId="1174" priority="4">
      <formula>$L6="PISA clay"</formula>
    </cfRule>
  </conditionalFormatting>
  <conditionalFormatting sqref="AO6:AP21">
    <cfRule type="expression" dxfId="1173" priority="3">
      <formula>$L6="PISA sand"</formula>
    </cfRule>
  </conditionalFormatting>
  <conditionalFormatting sqref="AQ6:AQ21">
    <cfRule type="expression" dxfId="1172" priority="2">
      <formula>$L6="API sand"</formula>
    </cfRule>
  </conditionalFormatting>
  <conditionalFormatting sqref="AQ6:AQ21">
    <cfRule type="expression" dxfId="1171" priority="1">
      <formula>$L6="Kirsch sand"</formula>
    </cfRule>
  </conditionalFormatting>
  <dataValidations count="3">
    <dataValidation type="list" showInputMessage="1" showErrorMessage="1" sqref="M19:M39" xr:uid="{A2B633DF-8252-4686-90CD-B795C194E9EB}">
      <formula1>"',API sand,API clay"</formula1>
    </dataValidation>
    <dataValidation type="list" showInputMessage="1" showErrorMessage="1" sqref="L7 L20:L258" xr:uid="{116F8F64-E98A-4498-8EEB-3431138B0416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8" xr:uid="{782766C6-96C3-49A7-AE2F-944C4E3F94D7}">
      <formula1>"Zero soil,API sand,API clay"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3ECB-6B86-409B-B757-F91B39FADAC2}">
  <sheetPr>
    <tabColor theme="6" tint="0.59999389629810485"/>
  </sheetPr>
  <dimension ref="A1:AV258"/>
  <sheetViews>
    <sheetView topLeftCell="X1" zoomScaleNormal="100" workbookViewId="0">
      <selection activeCell="L13" sqref="L13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9.5703125" style="33" bestFit="1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6.5703125" style="33" bestFit="1" customWidth="1"/>
    <col min="16" max="16" width="8.5703125" style="33" bestFit="1" customWidth="1"/>
    <col min="17" max="18" width="9.5703125" style="33" bestFit="1" customWidth="1"/>
    <col min="19" max="19" width="4" style="33" bestFit="1" customWidth="1"/>
    <col min="20" max="20" width="5.5703125" style="33" bestFit="1" customWidth="1"/>
    <col min="21" max="21" width="9.5703125" style="33" bestFit="1" customWidth="1"/>
    <col min="22" max="22" width="15.28515625" style="33" bestFit="1" customWidth="1"/>
    <col min="23" max="23" width="4" style="33" bestFit="1" customWidth="1"/>
    <col min="24" max="24" width="7" style="33" bestFit="1" customWidth="1"/>
    <col min="25" max="25" width="8.42578125" style="33" bestFit="1" customWidth="1"/>
    <col min="26" max="26" width="9.7109375" style="33" bestFit="1" customWidth="1"/>
    <col min="27" max="27" width="11" style="33" bestFit="1" customWidth="1"/>
    <col min="28" max="28" width="8.5703125" style="33" bestFit="1" customWidth="1"/>
    <col min="29" max="29" width="14.85546875" style="33" customWidth="1"/>
    <col min="30" max="30" width="8.85546875" style="33" bestFit="1" customWidth="1"/>
    <col min="31" max="31" width="7.85546875" style="33" bestFit="1" customWidth="1"/>
    <col min="32" max="32" width="5.5703125" style="33" bestFit="1" customWidth="1"/>
    <col min="33" max="33" width="11" style="33" bestFit="1" customWidth="1"/>
    <col min="34" max="34" width="5.42578125" style="33" bestFit="1" customWidth="1"/>
    <col min="35" max="35" width="4.85546875" style="33" bestFit="1" customWidth="1"/>
    <col min="36" max="36" width="3.5703125" style="33" bestFit="1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8" x14ac:dyDescent="0.25">
      <c r="A1" s="34" t="str">
        <f ca="1">TRIM(MID(CELL("filename",A1),FIND("]",CELL("filename",A1),1)+1,255))</f>
        <v>Z4_L11_BE_PISA</v>
      </c>
      <c r="D1" s="34"/>
    </row>
    <row r="3" spans="1:48" s="35" customFormat="1" ht="45" customHeight="1" x14ac:dyDescent="0.25">
      <c r="F3" s="36" t="s">
        <v>39</v>
      </c>
      <c r="J3" s="37" t="s">
        <v>22</v>
      </c>
      <c r="Q3" s="78"/>
      <c r="R3" s="112"/>
      <c r="S3" s="112"/>
      <c r="T3" s="78"/>
      <c r="U3" s="112"/>
      <c r="V3" s="112"/>
      <c r="W3" s="78"/>
      <c r="X3" s="78"/>
      <c r="Y3" s="78"/>
      <c r="Z3" s="78"/>
      <c r="AA3" s="78"/>
      <c r="AB3" s="78"/>
      <c r="AC3" s="113"/>
      <c r="AD3" s="113"/>
      <c r="AE3" s="113"/>
      <c r="AF3" s="113"/>
      <c r="AG3" s="113"/>
      <c r="AH3" s="113"/>
      <c r="AI3" s="113"/>
      <c r="AJ3" s="78"/>
      <c r="AK3" s="78"/>
      <c r="AL3" s="78"/>
      <c r="AM3" s="78"/>
      <c r="AN3" s="78"/>
      <c r="AO3" s="78"/>
      <c r="AP3" s="78"/>
    </row>
    <row r="4" spans="1:48" x14ac:dyDescent="0.25">
      <c r="A4" s="40" t="s">
        <v>60</v>
      </c>
      <c r="B4" s="33">
        <f>COUNTIF(J:J,"&gt;0")</f>
        <v>10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0" t="s">
        <v>108</v>
      </c>
      <c r="AP4" s="40" t="s">
        <v>109</v>
      </c>
      <c r="AQ4" s="70" t="s">
        <v>102</v>
      </c>
      <c r="AR4" s="43" t="s">
        <v>177</v>
      </c>
      <c r="AS4" s="43"/>
      <c r="AT4" s="43"/>
      <c r="AU4" s="43"/>
      <c r="AV4" s="43"/>
    </row>
    <row r="5" spans="1:48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82" t="s">
        <v>38</v>
      </c>
      <c r="K5" s="82" t="s">
        <v>30</v>
      </c>
      <c r="L5" s="82" t="s">
        <v>31</v>
      </c>
      <c r="M5" s="82" t="s">
        <v>31</v>
      </c>
      <c r="N5" s="82" t="s">
        <v>32</v>
      </c>
      <c r="O5" s="82" t="s">
        <v>33</v>
      </c>
      <c r="P5" s="82" t="s">
        <v>35</v>
      </c>
      <c r="Q5" s="82" t="s">
        <v>36</v>
      </c>
      <c r="R5" s="82" t="s">
        <v>36</v>
      </c>
      <c r="S5" s="82" t="s">
        <v>34</v>
      </c>
      <c r="T5" s="82" t="s">
        <v>33</v>
      </c>
      <c r="U5" s="82" t="s">
        <v>34</v>
      </c>
      <c r="V5" s="82" t="s">
        <v>62</v>
      </c>
      <c r="W5" s="82" t="s">
        <v>34</v>
      </c>
      <c r="X5" s="82" t="s">
        <v>33</v>
      </c>
      <c r="Y5" s="82" t="s">
        <v>35</v>
      </c>
      <c r="Z5" s="82" t="s">
        <v>33</v>
      </c>
      <c r="AA5" s="82" t="s">
        <v>34</v>
      </c>
      <c r="AB5" s="82" t="s">
        <v>33</v>
      </c>
      <c r="AC5" s="82" t="s">
        <v>33</v>
      </c>
      <c r="AD5" s="82" t="s">
        <v>35</v>
      </c>
      <c r="AE5" s="82" t="s">
        <v>34</v>
      </c>
      <c r="AF5" s="82" t="s">
        <v>33</v>
      </c>
      <c r="AG5" s="82" t="s">
        <v>35</v>
      </c>
      <c r="AH5" s="82" t="s">
        <v>34</v>
      </c>
      <c r="AI5" s="82" t="s">
        <v>34</v>
      </c>
      <c r="AJ5" s="82" t="s">
        <v>34</v>
      </c>
      <c r="AK5" s="82" t="s">
        <v>34</v>
      </c>
      <c r="AL5" s="82" t="s">
        <v>34</v>
      </c>
      <c r="AM5" s="82" t="s">
        <v>34</v>
      </c>
      <c r="AN5" s="82" t="s">
        <v>34</v>
      </c>
      <c r="AO5" s="82" t="s">
        <v>34</v>
      </c>
      <c r="AP5" s="82" t="s">
        <v>34</v>
      </c>
      <c r="AQ5" s="83" t="s">
        <v>103</v>
      </c>
      <c r="AR5" s="83" t="s">
        <v>178</v>
      </c>
      <c r="AS5" s="82"/>
      <c r="AT5" s="82"/>
      <c r="AU5" s="82"/>
    </row>
    <row r="6" spans="1:48" x14ac:dyDescent="0.25">
      <c r="C6" s="45"/>
      <c r="F6" s="33" t="s">
        <v>67</v>
      </c>
      <c r="G6" s="57">
        <v>0</v>
      </c>
      <c r="H6" s="45" t="s">
        <v>28</v>
      </c>
      <c r="I6" s="33">
        <v>32</v>
      </c>
      <c r="J6" s="47">
        <v>1</v>
      </c>
      <c r="K6" s="63">
        <v>0</v>
      </c>
      <c r="L6" t="s">
        <v>187</v>
      </c>
      <c r="M6" s="49" t="s">
        <v>64</v>
      </c>
      <c r="N6" s="47">
        <v>9.6999999999999993</v>
      </c>
      <c r="O6" s="63">
        <v>0</v>
      </c>
      <c r="P6" s="63">
        <v>0</v>
      </c>
      <c r="Q6" s="47">
        <v>34</v>
      </c>
      <c r="R6" s="47">
        <f t="shared" ref="R6:R15" si="0">Q6-5</f>
        <v>29</v>
      </c>
      <c r="S6" s="47">
        <v>0.5</v>
      </c>
      <c r="T6" s="47">
        <v>0</v>
      </c>
      <c r="U6" s="47">
        <v>0</v>
      </c>
      <c r="V6" s="47">
        <v>0</v>
      </c>
      <c r="W6" s="47">
        <v>0</v>
      </c>
      <c r="X6" s="81">
        <v>2800</v>
      </c>
      <c r="Y6" s="81">
        <v>0</v>
      </c>
      <c r="Z6" s="80">
        <v>93</v>
      </c>
      <c r="AA6" s="80">
        <v>1</v>
      </c>
      <c r="AB6" s="80">
        <v>8640</v>
      </c>
      <c r="AC6" s="47">
        <v>7000</v>
      </c>
      <c r="AD6" s="47">
        <v>652.20000000000005</v>
      </c>
      <c r="AE6" s="81">
        <v>0.2</v>
      </c>
      <c r="AF6" s="47">
        <v>0</v>
      </c>
      <c r="AG6" s="47">
        <v>0</v>
      </c>
      <c r="AH6" s="47">
        <v>0</v>
      </c>
      <c r="AI6" s="47">
        <v>0</v>
      </c>
      <c r="AJ6" s="47">
        <v>36</v>
      </c>
      <c r="AK6" s="47">
        <v>1</v>
      </c>
      <c r="AL6" s="47">
        <v>1</v>
      </c>
      <c r="AM6" s="47">
        <v>1</v>
      </c>
      <c r="AN6" s="47">
        <v>1</v>
      </c>
      <c r="AO6" s="47">
        <v>1</v>
      </c>
      <c r="AP6" s="47">
        <v>1</v>
      </c>
      <c r="AQ6" s="47">
        <v>0</v>
      </c>
      <c r="AR6" s="47">
        <v>32</v>
      </c>
      <c r="AS6" s="47"/>
      <c r="AT6" s="47"/>
      <c r="AU6" s="47"/>
      <c r="AV6" s="47"/>
    </row>
    <row r="7" spans="1:48" x14ac:dyDescent="0.25">
      <c r="A7" s="54" t="s">
        <v>23</v>
      </c>
      <c r="C7" s="45"/>
      <c r="F7" s="55" t="s">
        <v>48</v>
      </c>
      <c r="G7" s="56"/>
      <c r="H7" s="39"/>
      <c r="I7" s="56">
        <v>99</v>
      </c>
      <c r="J7" s="47">
        <v>2</v>
      </c>
      <c r="K7" s="63">
        <v>-1.1000000000000001</v>
      </c>
      <c r="L7" t="s">
        <v>188</v>
      </c>
      <c r="M7" s="49" t="s">
        <v>64</v>
      </c>
      <c r="N7" s="47">
        <v>9.8000000000000007</v>
      </c>
      <c r="O7" s="63">
        <v>0</v>
      </c>
      <c r="P7" s="63">
        <v>0</v>
      </c>
      <c r="Q7" s="47">
        <v>34</v>
      </c>
      <c r="R7" s="47">
        <f t="shared" si="0"/>
        <v>29</v>
      </c>
      <c r="S7" s="47">
        <v>3</v>
      </c>
      <c r="T7" s="47">
        <v>0</v>
      </c>
      <c r="U7" s="47">
        <v>0</v>
      </c>
      <c r="V7" s="47">
        <v>0</v>
      </c>
      <c r="W7" s="47">
        <v>0</v>
      </c>
      <c r="X7" s="81">
        <v>32900</v>
      </c>
      <c r="Y7" s="81">
        <v>0</v>
      </c>
      <c r="Z7" s="80">
        <v>93</v>
      </c>
      <c r="AA7" s="80">
        <v>1</v>
      </c>
      <c r="AB7" s="80">
        <v>8640</v>
      </c>
      <c r="AC7" s="47">
        <v>45000</v>
      </c>
      <c r="AD7" s="47">
        <v>1347.8</v>
      </c>
      <c r="AE7" s="81">
        <v>0.2</v>
      </c>
      <c r="AF7" s="47">
        <v>0</v>
      </c>
      <c r="AG7" s="47">
        <v>0</v>
      </c>
      <c r="AH7" s="47">
        <v>0</v>
      </c>
      <c r="AI7" s="47">
        <v>0</v>
      </c>
      <c r="AJ7" s="47">
        <v>36</v>
      </c>
      <c r="AK7" s="47">
        <v>1</v>
      </c>
      <c r="AL7" s="47">
        <v>1</v>
      </c>
      <c r="AM7" s="47">
        <v>1</v>
      </c>
      <c r="AN7" s="47">
        <v>1</v>
      </c>
      <c r="AO7" s="47">
        <v>1</v>
      </c>
      <c r="AP7" s="47">
        <v>1</v>
      </c>
      <c r="AQ7" s="47">
        <v>0</v>
      </c>
      <c r="AR7" s="47">
        <v>99</v>
      </c>
      <c r="AS7" s="47"/>
      <c r="AT7" s="47"/>
      <c r="AU7" s="47"/>
      <c r="AV7" s="47"/>
    </row>
    <row r="8" spans="1:48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I8" s="33">
        <v>100</v>
      </c>
      <c r="J8" s="47">
        <v>3</v>
      </c>
      <c r="K8" s="63">
        <v>-3</v>
      </c>
      <c r="L8" t="s">
        <v>189</v>
      </c>
      <c r="M8" s="49" t="s">
        <v>64</v>
      </c>
      <c r="N8" s="47">
        <v>9.8000000000000007</v>
      </c>
      <c r="O8" s="63">
        <v>0</v>
      </c>
      <c r="P8" s="63">
        <v>0</v>
      </c>
      <c r="Q8" s="47">
        <v>34</v>
      </c>
      <c r="R8" s="47">
        <f t="shared" si="0"/>
        <v>29</v>
      </c>
      <c r="S8" s="47">
        <v>3</v>
      </c>
      <c r="T8" s="47">
        <v>0</v>
      </c>
      <c r="U8" s="47">
        <v>0</v>
      </c>
      <c r="V8" s="47">
        <v>0</v>
      </c>
      <c r="W8" s="47">
        <v>0</v>
      </c>
      <c r="X8" s="81">
        <v>59400</v>
      </c>
      <c r="Y8" s="81">
        <v>0</v>
      </c>
      <c r="Z8" s="80">
        <v>93</v>
      </c>
      <c r="AA8" s="80">
        <v>1</v>
      </c>
      <c r="AB8" s="80">
        <v>8640</v>
      </c>
      <c r="AC8" s="47">
        <v>83000</v>
      </c>
      <c r="AD8" s="47">
        <v>869.6</v>
      </c>
      <c r="AE8" s="81">
        <v>0.2</v>
      </c>
      <c r="AF8" s="47">
        <v>0</v>
      </c>
      <c r="AG8" s="47">
        <v>0</v>
      </c>
      <c r="AH8" s="47">
        <v>0</v>
      </c>
      <c r="AI8" s="47">
        <v>0</v>
      </c>
      <c r="AJ8" s="47">
        <v>36</v>
      </c>
      <c r="AK8" s="47">
        <v>1</v>
      </c>
      <c r="AL8" s="47">
        <v>1</v>
      </c>
      <c r="AM8" s="47">
        <v>1</v>
      </c>
      <c r="AN8" s="47">
        <v>1</v>
      </c>
      <c r="AO8" s="47">
        <v>1</v>
      </c>
      <c r="AP8" s="47">
        <v>1</v>
      </c>
      <c r="AQ8" s="47">
        <v>0</v>
      </c>
      <c r="AR8" s="47">
        <v>100</v>
      </c>
      <c r="AS8" s="47"/>
      <c r="AT8" s="47"/>
      <c r="AU8" s="47"/>
      <c r="AV8" s="47"/>
    </row>
    <row r="9" spans="1:48" x14ac:dyDescent="0.25">
      <c r="A9" s="33" t="s">
        <v>68</v>
      </c>
      <c r="B9" s="57">
        <v>50</v>
      </c>
      <c r="C9" s="45" t="s">
        <v>28</v>
      </c>
      <c r="F9" s="33" t="s">
        <v>96</v>
      </c>
      <c r="G9" s="71">
        <v>-122786</v>
      </c>
      <c r="H9" s="45" t="s">
        <v>54</v>
      </c>
      <c r="I9" s="33">
        <v>0</v>
      </c>
      <c r="J9" s="47">
        <v>4</v>
      </c>
      <c r="K9" s="63">
        <v>-5.3</v>
      </c>
      <c r="L9" t="s">
        <v>275</v>
      </c>
      <c r="M9" s="49" t="s">
        <v>65</v>
      </c>
      <c r="N9" s="47">
        <v>9.3000000000000007</v>
      </c>
      <c r="O9" s="63">
        <v>205</v>
      </c>
      <c r="P9" s="63">
        <v>77.599999999999994</v>
      </c>
      <c r="Q9" s="47">
        <v>0</v>
      </c>
      <c r="R9" s="47">
        <f t="shared" si="0"/>
        <v>-5</v>
      </c>
      <c r="S9" s="47">
        <v>3</v>
      </c>
      <c r="T9" s="47">
        <v>0</v>
      </c>
      <c r="U9" s="47">
        <v>1.7999999999999999E-2</v>
      </c>
      <c r="V9" s="47">
        <v>0</v>
      </c>
      <c r="W9" s="47">
        <v>0.25</v>
      </c>
      <c r="X9" s="81">
        <v>21400</v>
      </c>
      <c r="Y9" s="81">
        <v>0</v>
      </c>
      <c r="Z9" s="80">
        <v>0</v>
      </c>
      <c r="AA9" s="80">
        <v>1</v>
      </c>
      <c r="AB9" s="80">
        <v>0</v>
      </c>
      <c r="AC9" s="47">
        <v>185000</v>
      </c>
      <c r="AD9" s="47">
        <v>6869.6</v>
      </c>
      <c r="AE9" s="81">
        <v>0.49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1</v>
      </c>
      <c r="AL9" s="47">
        <v>1</v>
      </c>
      <c r="AM9" s="47">
        <v>1</v>
      </c>
      <c r="AN9" s="47">
        <v>1</v>
      </c>
      <c r="AO9" s="47">
        <v>1</v>
      </c>
      <c r="AP9" s="47">
        <v>1</v>
      </c>
      <c r="AQ9" s="47">
        <v>0</v>
      </c>
      <c r="AR9" s="47">
        <v>0</v>
      </c>
      <c r="AS9" s="47"/>
      <c r="AT9" s="47"/>
      <c r="AU9" s="47"/>
      <c r="AV9" s="47"/>
    </row>
    <row r="10" spans="1:48" s="56" customFormat="1" x14ac:dyDescent="0.25">
      <c r="A10" s="56" t="s">
        <v>69</v>
      </c>
      <c r="B10" s="58">
        <v>50</v>
      </c>
      <c r="C10" s="45" t="s">
        <v>28</v>
      </c>
      <c r="F10" s="33" t="s">
        <v>51</v>
      </c>
      <c r="G10" s="71">
        <v>7357</v>
      </c>
      <c r="H10" s="45" t="s">
        <v>53</v>
      </c>
      <c r="I10" s="33">
        <v>0</v>
      </c>
      <c r="J10" s="47">
        <v>5</v>
      </c>
      <c r="K10" s="63">
        <v>-7</v>
      </c>
      <c r="L10" t="s">
        <v>275</v>
      </c>
      <c r="M10" s="49" t="s">
        <v>65</v>
      </c>
      <c r="N10" s="47">
        <v>8.3000000000000007</v>
      </c>
      <c r="O10" s="63">
        <v>281</v>
      </c>
      <c r="P10" s="63">
        <v>-92</v>
      </c>
      <c r="Q10" s="47">
        <v>0</v>
      </c>
      <c r="R10" s="47">
        <f t="shared" si="0"/>
        <v>-5</v>
      </c>
      <c r="S10" s="47">
        <v>3</v>
      </c>
      <c r="T10" s="47">
        <v>0</v>
      </c>
      <c r="U10" s="47">
        <v>1.7999999999999999E-2</v>
      </c>
      <c r="V10" s="47">
        <v>0</v>
      </c>
      <c r="W10" s="47">
        <v>0.25</v>
      </c>
      <c r="X10" s="81">
        <v>20000</v>
      </c>
      <c r="Y10" s="81">
        <v>0</v>
      </c>
      <c r="Z10" s="80">
        <v>0</v>
      </c>
      <c r="AA10" s="80">
        <v>1</v>
      </c>
      <c r="AB10" s="80">
        <v>0</v>
      </c>
      <c r="AC10" s="47">
        <v>297000</v>
      </c>
      <c r="AD10" s="47">
        <v>-4956.5</v>
      </c>
      <c r="AE10" s="81">
        <v>0.49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1</v>
      </c>
      <c r="AL10" s="47">
        <v>1</v>
      </c>
      <c r="AM10" s="47">
        <v>1</v>
      </c>
      <c r="AN10" s="47">
        <v>1</v>
      </c>
      <c r="AO10" s="47">
        <v>1</v>
      </c>
      <c r="AP10" s="47">
        <v>1</v>
      </c>
      <c r="AQ10" s="47">
        <v>0</v>
      </c>
      <c r="AR10" s="47">
        <v>0</v>
      </c>
      <c r="AS10" s="47"/>
      <c r="AT10" s="47"/>
      <c r="AU10" s="47"/>
      <c r="AV10" s="47"/>
    </row>
    <row r="11" spans="1:48" x14ac:dyDescent="0.25">
      <c r="A11" s="33" t="s">
        <v>70</v>
      </c>
      <c r="B11" s="57">
        <v>1</v>
      </c>
      <c r="C11" s="45" t="s">
        <v>28</v>
      </c>
      <c r="F11" s="33" t="s">
        <v>52</v>
      </c>
      <c r="G11" s="71">
        <v>0</v>
      </c>
      <c r="H11" s="45" t="s">
        <v>53</v>
      </c>
      <c r="I11" s="33">
        <v>0</v>
      </c>
      <c r="J11" s="47">
        <v>6</v>
      </c>
      <c r="K11" s="63">
        <v>-8</v>
      </c>
      <c r="L11" t="s">
        <v>275</v>
      </c>
      <c r="M11" s="49" t="s">
        <v>65</v>
      </c>
      <c r="N11" s="47">
        <v>8.3000000000000007</v>
      </c>
      <c r="O11" s="63">
        <v>140</v>
      </c>
      <c r="P11" s="63">
        <v>10.199999999999999</v>
      </c>
      <c r="Q11" s="47">
        <v>0</v>
      </c>
      <c r="R11" s="47">
        <f t="shared" si="0"/>
        <v>-5</v>
      </c>
      <c r="S11" s="47">
        <v>3</v>
      </c>
      <c r="T11" s="47">
        <v>0</v>
      </c>
      <c r="U11" s="47">
        <v>1.7999999999999999E-2</v>
      </c>
      <c r="V11" s="47">
        <v>0</v>
      </c>
      <c r="W11" s="47">
        <v>0.5</v>
      </c>
      <c r="X11" s="81">
        <v>17600</v>
      </c>
      <c r="Y11" s="81">
        <v>0</v>
      </c>
      <c r="Z11" s="80">
        <v>0</v>
      </c>
      <c r="AA11" s="80">
        <v>1</v>
      </c>
      <c r="AB11" s="80">
        <v>0</v>
      </c>
      <c r="AC11" s="47">
        <v>126000</v>
      </c>
      <c r="AD11" s="47">
        <v>9652.2000000000007</v>
      </c>
      <c r="AE11" s="81">
        <v>0.49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1</v>
      </c>
      <c r="AL11" s="47">
        <v>1</v>
      </c>
      <c r="AM11" s="47">
        <v>1</v>
      </c>
      <c r="AN11" s="47">
        <v>1</v>
      </c>
      <c r="AO11" s="47">
        <v>1</v>
      </c>
      <c r="AP11" s="47">
        <v>1</v>
      </c>
      <c r="AQ11" s="47">
        <v>0</v>
      </c>
      <c r="AR11" s="47">
        <v>0</v>
      </c>
      <c r="AS11" s="47"/>
      <c r="AT11" s="47"/>
      <c r="AU11" s="47"/>
      <c r="AV11" s="47"/>
    </row>
    <row r="12" spans="1:48" x14ac:dyDescent="0.25">
      <c r="A12" s="33" t="s">
        <v>74</v>
      </c>
      <c r="B12" s="57">
        <v>9.6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>
        <v>64</v>
      </c>
      <c r="J12" s="47">
        <v>7</v>
      </c>
      <c r="K12" s="63">
        <v>-24.5</v>
      </c>
      <c r="L12" t="s">
        <v>190</v>
      </c>
      <c r="M12" s="49" t="s">
        <v>64</v>
      </c>
      <c r="N12" s="47">
        <v>9.1</v>
      </c>
      <c r="O12" s="63">
        <v>0</v>
      </c>
      <c r="P12" s="47">
        <v>0</v>
      </c>
      <c r="Q12" s="47">
        <v>29</v>
      </c>
      <c r="R12" s="47">
        <f t="shared" si="0"/>
        <v>24</v>
      </c>
      <c r="S12" s="47">
        <v>0.8</v>
      </c>
      <c r="T12" s="47">
        <v>0</v>
      </c>
      <c r="U12" s="47">
        <v>0</v>
      </c>
      <c r="V12" s="47">
        <v>0</v>
      </c>
      <c r="W12" s="47">
        <v>0</v>
      </c>
      <c r="X12" s="47">
        <v>20000</v>
      </c>
      <c r="Y12" s="47">
        <v>0</v>
      </c>
      <c r="Z12" s="80">
        <v>78.2</v>
      </c>
      <c r="AA12" s="80">
        <v>1</v>
      </c>
      <c r="AB12" s="80">
        <v>4420</v>
      </c>
      <c r="AC12" s="47">
        <v>133000</v>
      </c>
      <c r="AD12" s="47">
        <v>-217.4</v>
      </c>
      <c r="AE12" s="47">
        <v>0.2</v>
      </c>
      <c r="AF12" s="47">
        <v>0</v>
      </c>
      <c r="AG12" s="47">
        <v>0</v>
      </c>
      <c r="AH12" s="47">
        <v>0</v>
      </c>
      <c r="AI12" s="47">
        <v>0</v>
      </c>
      <c r="AJ12" s="47">
        <v>18.399999999999999</v>
      </c>
      <c r="AK12" s="47">
        <v>1</v>
      </c>
      <c r="AL12" s="47">
        <v>1</v>
      </c>
      <c r="AM12" s="47">
        <v>1</v>
      </c>
      <c r="AN12" s="47">
        <v>1</v>
      </c>
      <c r="AO12" s="47">
        <v>1</v>
      </c>
      <c r="AP12" s="47">
        <v>1</v>
      </c>
      <c r="AQ12" s="47">
        <v>0</v>
      </c>
      <c r="AR12" s="47">
        <v>64</v>
      </c>
      <c r="AS12" s="47"/>
      <c r="AT12" s="47"/>
      <c r="AU12" s="47"/>
      <c r="AV12" s="47"/>
    </row>
    <row r="13" spans="1:48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>
        <v>0</v>
      </c>
      <c r="J13" s="47">
        <v>8</v>
      </c>
      <c r="K13" s="63">
        <v>-27.3</v>
      </c>
      <c r="L13" s="49" t="s">
        <v>275</v>
      </c>
      <c r="M13" s="49" t="s">
        <v>65</v>
      </c>
      <c r="N13" s="47">
        <v>8.8000000000000007</v>
      </c>
      <c r="O13" s="63">
        <v>144</v>
      </c>
      <c r="P13" s="47">
        <v>24.4</v>
      </c>
      <c r="Q13" s="47">
        <v>0</v>
      </c>
      <c r="R13" s="47">
        <f t="shared" si="0"/>
        <v>-5</v>
      </c>
      <c r="S13" s="47">
        <v>2.7</v>
      </c>
      <c r="T13" s="47">
        <v>0</v>
      </c>
      <c r="U13" s="47">
        <v>1.7999999999999999E-2</v>
      </c>
      <c r="V13" s="47">
        <v>0</v>
      </c>
      <c r="W13" s="47">
        <v>0.5</v>
      </c>
      <c r="X13" s="47">
        <v>27400</v>
      </c>
      <c r="Y13" s="47">
        <v>0</v>
      </c>
      <c r="Z13" s="80">
        <v>0</v>
      </c>
      <c r="AA13" s="80">
        <v>1</v>
      </c>
      <c r="AB13" s="80">
        <v>0</v>
      </c>
      <c r="AC13" s="47">
        <v>146000</v>
      </c>
      <c r="AD13" s="47">
        <v>22521.7</v>
      </c>
      <c r="AE13" s="47">
        <v>0.49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1</v>
      </c>
      <c r="AL13" s="47">
        <v>1</v>
      </c>
      <c r="AM13" s="47">
        <v>1</v>
      </c>
      <c r="AN13" s="47">
        <v>1</v>
      </c>
      <c r="AO13" s="47">
        <v>1</v>
      </c>
      <c r="AP13" s="47">
        <v>1</v>
      </c>
      <c r="AQ13" s="47">
        <v>0</v>
      </c>
      <c r="AR13" s="47">
        <v>0</v>
      </c>
      <c r="AS13" s="47"/>
      <c r="AT13" s="47"/>
      <c r="AU13" s="47"/>
      <c r="AV13" s="47"/>
    </row>
    <row r="14" spans="1:48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>
        <v>0</v>
      </c>
      <c r="J14" s="47">
        <v>9</v>
      </c>
      <c r="K14" s="63">
        <v>-42</v>
      </c>
      <c r="L14" s="49" t="s">
        <v>275</v>
      </c>
      <c r="M14" s="49" t="s">
        <v>65</v>
      </c>
      <c r="N14" s="47">
        <v>8.5</v>
      </c>
      <c r="O14" s="63">
        <v>110</v>
      </c>
      <c r="P14" s="47">
        <v>1.8</v>
      </c>
      <c r="Q14" s="47">
        <v>0</v>
      </c>
      <c r="R14" s="47">
        <f t="shared" si="0"/>
        <v>-5</v>
      </c>
      <c r="S14" s="47">
        <v>0.7</v>
      </c>
      <c r="T14" s="47">
        <v>0</v>
      </c>
      <c r="U14" s="47">
        <v>1.7999999999999999E-2</v>
      </c>
      <c r="V14" s="47">
        <v>0</v>
      </c>
      <c r="W14" s="47">
        <v>0.5</v>
      </c>
      <c r="X14" s="47">
        <v>9700</v>
      </c>
      <c r="Y14" s="47">
        <v>0</v>
      </c>
      <c r="Z14" s="80">
        <v>0</v>
      </c>
      <c r="AA14" s="80">
        <v>1</v>
      </c>
      <c r="AB14" s="80">
        <v>0</v>
      </c>
      <c r="AC14" s="47">
        <v>134000</v>
      </c>
      <c r="AD14" s="47">
        <v>695.7</v>
      </c>
      <c r="AE14" s="47">
        <v>0.49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1</v>
      </c>
      <c r="AL14" s="47">
        <v>1</v>
      </c>
      <c r="AM14" s="47">
        <v>1</v>
      </c>
      <c r="AN14" s="47">
        <v>1</v>
      </c>
      <c r="AO14" s="47">
        <v>1</v>
      </c>
      <c r="AP14" s="47">
        <v>1</v>
      </c>
      <c r="AQ14" s="47">
        <v>0</v>
      </c>
      <c r="AR14" s="47">
        <v>0</v>
      </c>
      <c r="AS14" s="47"/>
      <c r="AT14" s="47"/>
      <c r="AU14" s="47"/>
      <c r="AV14" s="47"/>
    </row>
    <row r="15" spans="1:48" s="56" customFormat="1" x14ac:dyDescent="0.25">
      <c r="A15" s="33" t="s">
        <v>44</v>
      </c>
      <c r="B15" s="61">
        <v>207000000</v>
      </c>
      <c r="C15" s="45" t="s">
        <v>47</v>
      </c>
      <c r="D15" s="33"/>
      <c r="E15" s="33"/>
      <c r="F15" s="33"/>
      <c r="G15" s="33"/>
      <c r="I15" s="56">
        <v>0</v>
      </c>
      <c r="J15" s="47">
        <v>10</v>
      </c>
      <c r="K15" s="63">
        <v>-48</v>
      </c>
      <c r="L15" s="49" t="s">
        <v>275</v>
      </c>
      <c r="M15" s="49" t="s">
        <v>65</v>
      </c>
      <c r="N15" s="47">
        <v>8.6999999999999993</v>
      </c>
      <c r="O15" s="63">
        <v>602</v>
      </c>
      <c r="P15" s="47">
        <v>2.2000000000000002</v>
      </c>
      <c r="Q15" s="47">
        <v>0</v>
      </c>
      <c r="R15" s="47">
        <f t="shared" si="0"/>
        <v>-5</v>
      </c>
      <c r="S15" s="47">
        <v>2.5</v>
      </c>
      <c r="T15" s="47">
        <v>0</v>
      </c>
      <c r="U15" s="47">
        <v>1.7999999999999999E-2</v>
      </c>
      <c r="V15" s="47">
        <v>0</v>
      </c>
      <c r="W15" s="47">
        <v>0.25</v>
      </c>
      <c r="X15" s="47">
        <v>51400</v>
      </c>
      <c r="Y15" s="47">
        <v>0</v>
      </c>
      <c r="Z15" s="47">
        <v>0</v>
      </c>
      <c r="AA15" s="47">
        <v>1</v>
      </c>
      <c r="AB15" s="47">
        <v>0</v>
      </c>
      <c r="AC15" s="47">
        <v>839000</v>
      </c>
      <c r="AD15" s="47">
        <v>6956.5</v>
      </c>
      <c r="AE15" s="47">
        <v>0.49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1</v>
      </c>
      <c r="AL15" s="47">
        <v>1</v>
      </c>
      <c r="AM15" s="47">
        <v>1</v>
      </c>
      <c r="AN15" s="47">
        <v>1</v>
      </c>
      <c r="AO15" s="47">
        <v>1</v>
      </c>
      <c r="AP15" s="47">
        <v>1</v>
      </c>
      <c r="AQ15" s="47">
        <v>0</v>
      </c>
      <c r="AR15" s="47">
        <v>0</v>
      </c>
      <c r="AS15" s="47"/>
      <c r="AT15" s="47"/>
      <c r="AU15" s="47"/>
      <c r="AV15" s="47"/>
    </row>
    <row r="16" spans="1:48" x14ac:dyDescent="0.25">
      <c r="A16" s="33" t="s">
        <v>45</v>
      </c>
      <c r="B16" s="61">
        <v>79000000</v>
      </c>
      <c r="C16" s="45" t="s">
        <v>47</v>
      </c>
      <c r="D16" s="62"/>
      <c r="E16" s="62"/>
      <c r="J16" s="47"/>
      <c r="K16" s="63"/>
      <c r="L16" s="49"/>
      <c r="M16" s="49"/>
      <c r="N16" s="47"/>
      <c r="O16" s="63"/>
      <c r="P16" s="63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</row>
    <row r="17" spans="1:43" x14ac:dyDescent="0.25">
      <c r="A17" s="33" t="s">
        <v>98</v>
      </c>
      <c r="B17" s="57">
        <v>0.53</v>
      </c>
      <c r="C17" s="45"/>
      <c r="D17" s="82"/>
      <c r="E17" s="82"/>
      <c r="F17" s="56"/>
      <c r="G17" s="56"/>
      <c r="J17" s="47"/>
      <c r="K17" s="63"/>
      <c r="L17" s="49"/>
      <c r="M17" s="49"/>
      <c r="N17" s="47"/>
      <c r="O17" s="63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</row>
    <row r="18" spans="1:43" ht="30" x14ac:dyDescent="0.25">
      <c r="A18" s="35" t="s">
        <v>25</v>
      </c>
      <c r="B18" s="65" t="s">
        <v>26</v>
      </c>
      <c r="C18" s="65" t="s">
        <v>27</v>
      </c>
      <c r="D18" s="66"/>
      <c r="E18" s="66"/>
      <c r="I18" s="56"/>
      <c r="J18" s="47"/>
      <c r="K18" s="63"/>
      <c r="L18" s="49"/>
      <c r="M18" s="49"/>
      <c r="N18" s="47"/>
      <c r="O18" s="63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</row>
    <row r="19" spans="1:43" s="56" customFormat="1" x14ac:dyDescent="0.25">
      <c r="A19" s="82" t="s">
        <v>38</v>
      </c>
      <c r="B19" s="82" t="s">
        <v>30</v>
      </c>
      <c r="C19" s="82" t="s">
        <v>59</v>
      </c>
      <c r="D19" s="43"/>
      <c r="E19" s="35"/>
      <c r="F19" s="33"/>
      <c r="G19" s="33"/>
      <c r="J19" s="47"/>
      <c r="K19" s="63"/>
      <c r="L19" s="49"/>
      <c r="M19" s="49"/>
      <c r="N19" s="47"/>
      <c r="O19" s="63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</row>
    <row r="20" spans="1:43" x14ac:dyDescent="0.25">
      <c r="A20" s="66">
        <v>1</v>
      </c>
      <c r="B20" s="66">
        <v>0</v>
      </c>
      <c r="C20" s="66">
        <v>0.09</v>
      </c>
      <c r="D20" s="43"/>
      <c r="J20" s="47"/>
      <c r="K20" s="63"/>
      <c r="L20" s="49"/>
      <c r="M20" s="49"/>
      <c r="N20" s="47"/>
      <c r="O20" s="63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</row>
    <row r="21" spans="1:43" x14ac:dyDescent="0.25">
      <c r="A21" s="66"/>
      <c r="B21" s="66"/>
      <c r="C21" s="66"/>
      <c r="D21" s="43"/>
      <c r="K21" s="79"/>
      <c r="L21" s="49"/>
      <c r="M21" s="49" t="s">
        <v>94</v>
      </c>
      <c r="N21" s="47"/>
      <c r="O21" s="63"/>
      <c r="P21" s="47"/>
      <c r="Q21" s="47"/>
      <c r="R21" s="64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</row>
    <row r="22" spans="1:43" x14ac:dyDescent="0.25">
      <c r="A22" s="47"/>
      <c r="B22" s="47"/>
      <c r="C22" s="47"/>
      <c r="D22" s="35"/>
      <c r="K22" s="79"/>
      <c r="L22" s="49"/>
      <c r="M22" s="49" t="s">
        <v>94</v>
      </c>
      <c r="N22" s="47"/>
      <c r="O22" s="47"/>
      <c r="P22" s="47"/>
      <c r="Q22" s="47"/>
      <c r="R22" s="64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</row>
    <row r="23" spans="1:43" x14ac:dyDescent="0.25">
      <c r="A23" s="47"/>
      <c r="B23" s="47"/>
      <c r="C23" s="47"/>
      <c r="D23" s="35"/>
      <c r="K23" s="79"/>
      <c r="L23" s="49"/>
      <c r="M23" s="49" t="s">
        <v>94</v>
      </c>
      <c r="N23" s="47"/>
      <c r="O23" s="47"/>
      <c r="P23" s="47"/>
      <c r="Q23" s="47"/>
      <c r="R23" s="64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I23" s="47"/>
      <c r="AJ23" s="47"/>
      <c r="AK23" s="47"/>
      <c r="AL23" s="47"/>
      <c r="AM23" s="47"/>
      <c r="AN23" s="47"/>
      <c r="AO23" s="47"/>
      <c r="AP23" s="47"/>
    </row>
    <row r="24" spans="1:43" x14ac:dyDescent="0.25">
      <c r="A24" s="43"/>
      <c r="B24" s="43"/>
      <c r="C24" s="43"/>
      <c r="D24" s="43"/>
      <c r="K24" s="79"/>
      <c r="L24" s="49"/>
      <c r="M24" s="49" t="s">
        <v>94</v>
      </c>
      <c r="N24" s="47"/>
      <c r="O24" s="47"/>
      <c r="P24" s="47"/>
      <c r="Q24" s="47"/>
      <c r="R24" s="64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I24" s="47"/>
      <c r="AJ24" s="47"/>
      <c r="AK24" s="47"/>
      <c r="AL24" s="47"/>
      <c r="AM24" s="47"/>
      <c r="AN24" s="47"/>
      <c r="AO24" s="47"/>
      <c r="AP24" s="47"/>
    </row>
    <row r="25" spans="1:43" x14ac:dyDescent="0.25">
      <c r="A25" s="47"/>
      <c r="B25" s="47"/>
      <c r="D25" s="35"/>
      <c r="E25" s="47" t="s">
        <v>179</v>
      </c>
      <c r="K25" s="79"/>
      <c r="L25" s="49"/>
      <c r="M25" s="49" t="s">
        <v>94</v>
      </c>
      <c r="N25" s="47"/>
      <c r="O25" s="47"/>
      <c r="P25" s="47"/>
      <c r="Q25" s="47"/>
      <c r="R25" s="64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I25" s="47"/>
      <c r="AJ25" s="47"/>
      <c r="AK25" s="47"/>
      <c r="AL25" s="47"/>
      <c r="AM25" s="47"/>
      <c r="AN25" s="47"/>
      <c r="AO25" s="47"/>
      <c r="AP25" s="47"/>
    </row>
    <row r="26" spans="1:43" x14ac:dyDescent="0.25">
      <c r="A26" s="43"/>
      <c r="B26" s="43"/>
      <c r="C26" s="43"/>
      <c r="D26" s="43"/>
      <c r="K26" s="79"/>
      <c r="L26" s="49"/>
      <c r="M26" s="49" t="s">
        <v>94</v>
      </c>
      <c r="N26" s="47"/>
      <c r="O26" s="47"/>
      <c r="P26" s="47"/>
      <c r="Q26" s="47"/>
      <c r="R26" s="64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I26" s="47"/>
      <c r="AJ26" s="47"/>
      <c r="AK26" s="47"/>
      <c r="AL26" s="47"/>
      <c r="AM26" s="47"/>
      <c r="AN26" s="47"/>
      <c r="AO26" s="47"/>
      <c r="AP26" s="47"/>
    </row>
    <row r="27" spans="1:43" x14ac:dyDescent="0.25">
      <c r="A27" s="43"/>
      <c r="B27" s="43"/>
      <c r="C27" s="43"/>
      <c r="D27" s="43"/>
      <c r="L27" s="49"/>
      <c r="M27" s="49" t="s">
        <v>94</v>
      </c>
      <c r="N27" s="47"/>
      <c r="O27" s="47"/>
      <c r="P27" s="47"/>
      <c r="Q27" s="47"/>
      <c r="R27" s="64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I27" s="47"/>
      <c r="AJ27" s="47"/>
      <c r="AK27" s="47"/>
      <c r="AL27" s="47"/>
      <c r="AM27" s="47"/>
      <c r="AN27" s="47"/>
      <c r="AO27" s="47"/>
      <c r="AP27" s="47"/>
    </row>
    <row r="28" spans="1:43" x14ac:dyDescent="0.25">
      <c r="A28" s="43"/>
      <c r="B28" s="43"/>
      <c r="C28" s="43"/>
      <c r="D28" s="43"/>
      <c r="L28" s="49"/>
      <c r="M28" s="49" t="s">
        <v>94</v>
      </c>
      <c r="N28" s="47"/>
      <c r="O28" s="47"/>
      <c r="P28" s="47"/>
      <c r="Q28" s="47"/>
      <c r="R28" s="64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I28" s="47"/>
      <c r="AJ28" s="47"/>
      <c r="AK28" s="47"/>
      <c r="AL28" s="47"/>
      <c r="AM28" s="47"/>
      <c r="AN28" s="47"/>
      <c r="AO28" s="47"/>
      <c r="AP28" s="47"/>
    </row>
    <row r="29" spans="1:43" x14ac:dyDescent="0.25">
      <c r="A29" s="43"/>
      <c r="B29" s="43"/>
      <c r="C29" s="43"/>
      <c r="D29" s="43"/>
      <c r="L29" s="49"/>
      <c r="M29" s="49" t="s">
        <v>94</v>
      </c>
      <c r="N29" s="47"/>
      <c r="O29" s="47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3" x14ac:dyDescent="0.25">
      <c r="A30" s="43"/>
      <c r="B30" s="43"/>
      <c r="C30" s="43"/>
      <c r="D30" s="43"/>
      <c r="L30" s="49"/>
      <c r="M30" s="49" t="s">
        <v>94</v>
      </c>
      <c r="N30" s="47"/>
      <c r="O30" s="47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33" t="s">
        <v>99</v>
      </c>
      <c r="AF30" s="33" t="s">
        <v>100</v>
      </c>
      <c r="AG30" s="33" t="s">
        <v>101</v>
      </c>
      <c r="AI30" s="47"/>
      <c r="AJ30" s="47"/>
      <c r="AK30" s="47"/>
      <c r="AL30" s="47"/>
      <c r="AM30" s="47"/>
      <c r="AN30" s="47"/>
      <c r="AO30" s="47"/>
      <c r="AP30" s="47"/>
    </row>
    <row r="31" spans="1:43" x14ac:dyDescent="0.25">
      <c r="A31" s="43"/>
      <c r="B31" s="43"/>
      <c r="C31" s="43"/>
      <c r="D31" s="43"/>
      <c r="L31" s="49"/>
      <c r="M31" s="49" t="s">
        <v>94</v>
      </c>
      <c r="N31" s="47"/>
      <c r="O31" s="47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33">
        <v>15</v>
      </c>
      <c r="AF31" s="33">
        <v>48</v>
      </c>
      <c r="AG31" s="33">
        <v>1900</v>
      </c>
      <c r="AH31" s="33">
        <v>8</v>
      </c>
      <c r="AI31" s="47"/>
      <c r="AJ31" s="47"/>
      <c r="AK31" s="47"/>
      <c r="AL31" s="47"/>
      <c r="AM31" s="47"/>
      <c r="AN31" s="47"/>
      <c r="AO31" s="47"/>
      <c r="AP31" s="47"/>
    </row>
    <row r="32" spans="1:43" x14ac:dyDescent="0.25">
      <c r="A32" s="43"/>
      <c r="B32" s="43"/>
      <c r="C32" s="43"/>
      <c r="D32" s="43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33">
        <v>16</v>
      </c>
      <c r="AF32" s="33">
        <v>51.8</v>
      </c>
      <c r="AG32" s="33">
        <v>2100</v>
      </c>
      <c r="AH32" s="33">
        <v>8.8000000000000007</v>
      </c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43"/>
      <c r="B33" s="43"/>
      <c r="C33" s="43"/>
      <c r="D33" s="43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33">
        <v>17</v>
      </c>
      <c r="AF33" s="33">
        <v>55.599999999999994</v>
      </c>
      <c r="AG33" s="33">
        <v>2300</v>
      </c>
      <c r="AH33" s="33">
        <v>9.6000000000000014</v>
      </c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33">
        <v>18</v>
      </c>
      <c r="AF34" s="33">
        <v>59.399999999999991</v>
      </c>
      <c r="AG34" s="33">
        <v>2500</v>
      </c>
      <c r="AH34" s="33">
        <v>10.400000000000002</v>
      </c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33">
        <v>19</v>
      </c>
      <c r="AF35" s="33">
        <v>63.199999999999989</v>
      </c>
      <c r="AG35" s="33">
        <v>2700</v>
      </c>
      <c r="AH35" s="33">
        <v>11.200000000000003</v>
      </c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33">
        <v>20</v>
      </c>
      <c r="AF36" s="33">
        <v>66.999999999999986</v>
      </c>
      <c r="AG36" s="33">
        <v>2900</v>
      </c>
      <c r="AH36" s="33">
        <v>12.000000000000004</v>
      </c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M37" s="49" t="s">
        <v>94</v>
      </c>
      <c r="N37" s="47"/>
      <c r="O37" s="63"/>
      <c r="P37" s="47"/>
      <c r="Q37" s="47"/>
      <c r="R37" s="64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33">
        <v>21</v>
      </c>
      <c r="AF37" s="33">
        <v>69.799999999999983</v>
      </c>
      <c r="AG37" s="33">
        <v>3280</v>
      </c>
      <c r="AH37" s="33">
        <v>13.600000000000003</v>
      </c>
      <c r="AI37" s="47"/>
      <c r="AJ37" s="47"/>
      <c r="AK37" s="47"/>
      <c r="AL37" s="47"/>
      <c r="AM37" s="47"/>
      <c r="AN37" s="47"/>
    </row>
    <row r="38" spans="1:42" x14ac:dyDescent="0.25">
      <c r="L38" s="49"/>
      <c r="M38" s="49" t="s">
        <v>94</v>
      </c>
      <c r="N38" s="47"/>
      <c r="O38" s="63"/>
      <c r="P38" s="47"/>
      <c r="Q38" s="47"/>
      <c r="R38" s="64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33">
        <v>22</v>
      </c>
      <c r="AF38" s="33">
        <v>72.59999999999998</v>
      </c>
      <c r="AG38" s="33">
        <v>3660</v>
      </c>
      <c r="AH38" s="33">
        <v>15.200000000000003</v>
      </c>
      <c r="AI38" s="47"/>
      <c r="AJ38" s="47"/>
      <c r="AK38" s="47"/>
      <c r="AL38" s="47"/>
      <c r="AM38" s="47"/>
      <c r="AN38" s="47"/>
    </row>
    <row r="39" spans="1:42" x14ac:dyDescent="0.25">
      <c r="L39" s="49"/>
      <c r="M39" s="49" t="s">
        <v>94</v>
      </c>
      <c r="N39" s="47"/>
      <c r="O39" s="63"/>
      <c r="P39" s="47"/>
      <c r="Q39" s="47"/>
      <c r="R39" s="64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33">
        <v>23</v>
      </c>
      <c r="AF39" s="33">
        <v>75.399999999999977</v>
      </c>
      <c r="AG39" s="33">
        <v>4040</v>
      </c>
      <c r="AH39" s="33">
        <v>16.800000000000004</v>
      </c>
      <c r="AI39" s="47"/>
      <c r="AJ39" s="47"/>
      <c r="AK39" s="47"/>
      <c r="AL39" s="47"/>
      <c r="AM39" s="47"/>
      <c r="AN39" s="47"/>
    </row>
    <row r="40" spans="1:42" x14ac:dyDescent="0.25">
      <c r="L40" s="49"/>
      <c r="AE40" s="33">
        <v>24</v>
      </c>
      <c r="AF40" s="33">
        <v>78.199999999999974</v>
      </c>
      <c r="AG40" s="33">
        <v>4420</v>
      </c>
      <c r="AH40" s="33">
        <v>18.400000000000006</v>
      </c>
    </row>
    <row r="41" spans="1:42" x14ac:dyDescent="0.25">
      <c r="L41" s="49"/>
      <c r="AE41" s="33">
        <v>25</v>
      </c>
      <c r="AF41" s="33">
        <v>80.999999999999972</v>
      </c>
      <c r="AG41" s="33">
        <v>4800</v>
      </c>
      <c r="AH41" s="33">
        <v>20.000000000000007</v>
      </c>
    </row>
    <row r="42" spans="1:42" x14ac:dyDescent="0.25">
      <c r="L42" s="49"/>
      <c r="AE42" s="33">
        <v>26</v>
      </c>
      <c r="AF42" s="33">
        <v>83.999999999999972</v>
      </c>
      <c r="AG42" s="33">
        <v>5760</v>
      </c>
      <c r="AH42" s="33">
        <v>24.000000000000007</v>
      </c>
    </row>
    <row r="43" spans="1:42" x14ac:dyDescent="0.25">
      <c r="L43" s="49"/>
      <c r="AE43" s="33">
        <v>27</v>
      </c>
      <c r="AF43" s="33">
        <v>86.999999999999972</v>
      </c>
      <c r="AG43" s="33">
        <v>6720</v>
      </c>
      <c r="AH43" s="33">
        <v>28.000000000000007</v>
      </c>
    </row>
    <row r="44" spans="1:42" x14ac:dyDescent="0.25">
      <c r="L44" s="49"/>
      <c r="AE44" s="33">
        <v>28</v>
      </c>
      <c r="AF44" s="33">
        <v>89.999999999999972</v>
      </c>
      <c r="AG44" s="33">
        <v>7680</v>
      </c>
      <c r="AH44" s="33">
        <v>32.000000000000007</v>
      </c>
    </row>
    <row r="45" spans="1:42" x14ac:dyDescent="0.25">
      <c r="L45" s="49"/>
      <c r="AE45" s="33">
        <v>29</v>
      </c>
      <c r="AF45" s="33">
        <v>92.999999999999972</v>
      </c>
      <c r="AG45" s="33">
        <v>8640</v>
      </c>
      <c r="AH45" s="33">
        <v>36.000000000000007</v>
      </c>
    </row>
    <row r="46" spans="1:42" x14ac:dyDescent="0.25">
      <c r="L46" s="49"/>
      <c r="AE46" s="33">
        <v>30</v>
      </c>
      <c r="AF46" s="33">
        <v>95.999999999999972</v>
      </c>
      <c r="AG46" s="33">
        <v>9600</v>
      </c>
      <c r="AH46" s="33">
        <v>40.000000000000007</v>
      </c>
    </row>
    <row r="47" spans="1:42" x14ac:dyDescent="0.25">
      <c r="L47" s="49"/>
      <c r="AE47" s="33">
        <v>31</v>
      </c>
      <c r="AF47" s="33">
        <v>99.799999999999969</v>
      </c>
      <c r="AG47" s="33">
        <v>10080</v>
      </c>
      <c r="AH47" s="33">
        <v>42.000000000000007</v>
      </c>
    </row>
    <row r="48" spans="1:42" x14ac:dyDescent="0.25">
      <c r="L48" s="49"/>
      <c r="AE48" s="33">
        <v>32</v>
      </c>
      <c r="AF48" s="33">
        <v>103.59999999999997</v>
      </c>
      <c r="AG48" s="33">
        <v>10560</v>
      </c>
      <c r="AH48" s="33">
        <v>44.000000000000007</v>
      </c>
    </row>
    <row r="49" spans="12:34" x14ac:dyDescent="0.25">
      <c r="L49" s="49"/>
      <c r="AE49" s="33">
        <v>33</v>
      </c>
      <c r="AF49" s="33">
        <v>107.39999999999996</v>
      </c>
      <c r="AG49" s="33">
        <v>11040</v>
      </c>
      <c r="AH49" s="33">
        <v>46.000000000000007</v>
      </c>
    </row>
    <row r="50" spans="12:34" x14ac:dyDescent="0.25">
      <c r="L50" s="49"/>
      <c r="AE50" s="33">
        <v>34</v>
      </c>
      <c r="AF50" s="33">
        <v>111.19999999999996</v>
      </c>
      <c r="AG50" s="33">
        <v>11520</v>
      </c>
      <c r="AH50" s="33">
        <v>48.000000000000007</v>
      </c>
    </row>
    <row r="51" spans="12:34" x14ac:dyDescent="0.25">
      <c r="L51" s="49"/>
      <c r="AE51" s="33">
        <v>35</v>
      </c>
      <c r="AF51" s="33">
        <v>114.99999999999996</v>
      </c>
      <c r="AG51" s="33">
        <v>12000</v>
      </c>
      <c r="AH51" s="33">
        <v>50.000000000000007</v>
      </c>
    </row>
    <row r="52" spans="12:34" x14ac:dyDescent="0.25">
      <c r="L52" s="49"/>
    </row>
    <row r="53" spans="12:34" x14ac:dyDescent="0.25">
      <c r="L53" s="49"/>
    </row>
    <row r="54" spans="12:34" x14ac:dyDescent="0.25">
      <c r="L54" s="49"/>
    </row>
    <row r="55" spans="12:34" x14ac:dyDescent="0.25">
      <c r="L55" s="49"/>
    </row>
    <row r="56" spans="12:34" x14ac:dyDescent="0.25">
      <c r="L56" s="49"/>
    </row>
    <row r="57" spans="12:34" x14ac:dyDescent="0.25">
      <c r="L57" s="49"/>
    </row>
    <row r="58" spans="12:34" x14ac:dyDescent="0.25">
      <c r="L58" s="49"/>
    </row>
    <row r="59" spans="12:34" x14ac:dyDescent="0.25">
      <c r="L59" s="49"/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  <row r="256" spans="12:12" x14ac:dyDescent="0.25">
      <c r="L256" s="49"/>
    </row>
    <row r="257" spans="12:12" x14ac:dyDescent="0.25">
      <c r="L257" s="49"/>
    </row>
    <row r="258" spans="12:12" x14ac:dyDescent="0.25">
      <c r="L258" s="49"/>
    </row>
  </sheetData>
  <mergeCells count="3">
    <mergeCell ref="R3:S3"/>
    <mergeCell ref="U3:V3"/>
    <mergeCell ref="AC3:AI3"/>
  </mergeCells>
  <conditionalFormatting sqref="N6 Q6 R16:AA16 Q8:Q18 N8:N20 AE8:AJ11 AE6:AJ6 AM6:AN6 R8:Y11 AR6:AV6 S12:Y14 R14 S15:AA15 AG14:AG15 AG12 AM14:AN18 AR14:AV15 AM8:AN12 AR8:AV12">
    <cfRule type="expression" dxfId="1170" priority="80">
      <formula>$L6="API sand"</formula>
    </cfRule>
  </conditionalFormatting>
  <conditionalFormatting sqref="AJ12:AJ16 N6 AB15:AB16 AK6:AL6 N8:N20 AK8:AL12 AK14:AL18">
    <cfRule type="expression" dxfId="1169" priority="79">
      <formula>$M6="API sand"</formula>
    </cfRule>
  </conditionalFormatting>
  <conditionalFormatting sqref="AJ12:AJ16 N6 AK6:AL6 AB15:AB16 N8:N20 AK8:AL12 AK14:AL18">
    <cfRule type="expression" dxfId="1168" priority="78">
      <formula>$M6="API clay"</formula>
    </cfRule>
  </conditionalFormatting>
  <conditionalFormatting sqref="AM6:AN6 N6:P6 N8:P11 AM8:AN12 AM14:AN18">
    <cfRule type="expression" dxfId="1167" priority="75">
      <formula>$L6="Stiff clay w/o free water"</formula>
    </cfRule>
    <cfRule type="expression" dxfId="1166" priority="77">
      <formula>$L6="API clay"</formula>
    </cfRule>
  </conditionalFormatting>
  <conditionalFormatting sqref="AM6:AN6 N6:P6 N8:P11 AM8:AN12 AM14:AN18">
    <cfRule type="expression" dxfId="1165" priority="76">
      <formula>$L6="Kirsch soft clay"</formula>
    </cfRule>
  </conditionalFormatting>
  <conditionalFormatting sqref="AM6:AN6 N6:P6 N8:P11 AM8:AN12 AM14:AN18">
    <cfRule type="expression" dxfId="1164" priority="74">
      <formula>$L6="Kirsch stiff clay"</formula>
    </cfRule>
  </conditionalFormatting>
  <conditionalFormatting sqref="N6 Q6 R16:AA16 Q8:Q18 N8:N20 AE8:AJ11 AE6:AJ6 AM6:AN6 R8:Y11 AR6:AV6 S12:Y14 R14 S15:AA15 AG14:AG15 AG12 AM14:AN18 AR14:AV15 AM8:AN12 AR8:AV12">
    <cfRule type="expression" dxfId="1163" priority="73">
      <formula>$L6="Kirsch sand"</formula>
    </cfRule>
  </conditionalFormatting>
  <conditionalFormatting sqref="N6 AC6:AD6 AM6:AN6 AC8:AD18 N8:N20 AM8:AN12 AM14:AN18">
    <cfRule type="expression" dxfId="1162" priority="72">
      <formula>$L6="Modified Weak rock"</formula>
    </cfRule>
  </conditionalFormatting>
  <conditionalFormatting sqref="AM6:AN6 N6:P6 N8:P11 AM8:AN12 AM14:AN18">
    <cfRule type="expression" dxfId="1161" priority="71">
      <formula>$L6="Reese stiff clay"</formula>
    </cfRule>
  </conditionalFormatting>
  <conditionalFormatting sqref="N21:N39 Q19:Q39 AM19:AN39">
    <cfRule type="expression" dxfId="1160" priority="70">
      <formula>$L19="API sand"</formula>
    </cfRule>
  </conditionalFormatting>
  <conditionalFormatting sqref="N21:N39 Z19:Z39 AB19:AB39 R19:S39 AJ19:AL39">
    <cfRule type="expression" dxfId="1159" priority="69">
      <formula>$M19="API sand"</formula>
    </cfRule>
  </conditionalFormatting>
  <conditionalFormatting sqref="Z19:AB39 AK19:AL39 R19:T39 N21:N39">
    <cfRule type="expression" dxfId="1158" priority="68">
      <formula>$M19="API clay"</formula>
    </cfRule>
  </conditionalFormatting>
  <conditionalFormatting sqref="U19:W39 AM19:AN39 N32:P39 N21:N31 P19:P31">
    <cfRule type="expression" dxfId="1157" priority="65">
      <formula>$L19="Stiff clay w/o free water"</formula>
    </cfRule>
    <cfRule type="expression" dxfId="1156" priority="67">
      <formula>$L19="API clay"</formula>
    </cfRule>
  </conditionalFormatting>
  <conditionalFormatting sqref="U19:Y39 AM19:AN39 N32:P39 N21:N31 P19:P31">
    <cfRule type="expression" dxfId="1155" priority="66">
      <formula>$L19="Kirsch soft clay"</formula>
    </cfRule>
  </conditionalFormatting>
  <conditionalFormatting sqref="AM19:AN39 U19:Y39 N32:P39 N21:N31 P19:P31">
    <cfRule type="expression" dxfId="1154" priority="64">
      <formula>$L19="Kirsch stiff clay"</formula>
    </cfRule>
  </conditionalFormatting>
  <conditionalFormatting sqref="N21:N39 Q19:Q39 X19:Y39 AM19:AN39">
    <cfRule type="expression" dxfId="1153" priority="63">
      <formula>$L19="Kirsch sand"</formula>
    </cfRule>
  </conditionalFormatting>
  <conditionalFormatting sqref="N21:N39 AC19:AI22 AM19:AN39 AC23:AD39 AI23:AI39">
    <cfRule type="expression" dxfId="1152" priority="62">
      <formula>$L19="Modified Weak rock"</formula>
    </cfRule>
  </conditionalFormatting>
  <conditionalFormatting sqref="U19:V39 AM19:AN39 N32:P39 N21:N31 P19:P31">
    <cfRule type="expression" dxfId="1151" priority="61">
      <formula>$L19="Reese stiff clay"</formula>
    </cfRule>
  </conditionalFormatting>
  <conditionalFormatting sqref="AC6:AD6 AM6:AN6 N6:P6 AC8:AD18 N8:P11 AM8:AN12 AM14:AN18">
    <cfRule type="expression" dxfId="1150" priority="60">
      <formula>$L6="PISA clay"</formula>
    </cfRule>
  </conditionalFormatting>
  <conditionalFormatting sqref="N6 AC6:AD6 AM6:AN6 AC8:AD18 N8:N20 AM8:AN12 AM14:AN18">
    <cfRule type="expression" dxfId="1149" priority="59">
      <formula>$L6="PISA sand"</formula>
    </cfRule>
  </conditionalFormatting>
  <conditionalFormatting sqref="R6:Y6 R12 R15">
    <cfRule type="expression" dxfId="1148" priority="58">
      <formula>$L6="API sand"</formula>
    </cfRule>
  </conditionalFormatting>
  <conditionalFormatting sqref="R6:Y6 R12 R15">
    <cfRule type="expression" dxfId="1147" priority="57">
      <formula>$L6="Kirsch sand"</formula>
    </cfRule>
  </conditionalFormatting>
  <conditionalFormatting sqref="N12:P15 N16:O16 P17:P18 O17:O21 N17:N20">
    <cfRule type="expression" dxfId="1146" priority="54">
      <formula>$L12="Stiff clay w/o free water"</formula>
    </cfRule>
    <cfRule type="expression" dxfId="1145" priority="56">
      <formula>$L12="API clay"</formula>
    </cfRule>
  </conditionalFormatting>
  <conditionalFormatting sqref="N12:P15 N16:O16 P17:P18 O17:O21 N17:N20">
    <cfRule type="expression" dxfId="1144" priority="55">
      <formula>$L12="Kirsch soft clay"</formula>
    </cfRule>
  </conditionalFormatting>
  <conditionalFormatting sqref="N12:P15 N16:O16 P17:P18 O17:O21 N17:N20">
    <cfRule type="expression" dxfId="1143" priority="53">
      <formula>$L12="Kirsch stiff clay"</formula>
    </cfRule>
  </conditionalFormatting>
  <conditionalFormatting sqref="N12:P15 N16:O16 P17:P18 O17:O21 N17:N20">
    <cfRule type="expression" dxfId="1142" priority="52">
      <formula>$L12="Reese stiff clay"</formula>
    </cfRule>
  </conditionalFormatting>
  <conditionalFormatting sqref="N12:P15 N16:O16 P17:P18 O17:O21 N17:N20">
    <cfRule type="expression" dxfId="1141" priority="51">
      <formula>$L12="PISA clay"</formula>
    </cfRule>
  </conditionalFormatting>
  <conditionalFormatting sqref="R17:AB18">
    <cfRule type="expression" dxfId="1140" priority="50">
      <formula>$L17="API sand"</formula>
    </cfRule>
  </conditionalFormatting>
  <conditionalFormatting sqref="R17:AB18">
    <cfRule type="expression" dxfId="1139" priority="49">
      <formula>$L17="Kirsch sand"</formula>
    </cfRule>
  </conditionalFormatting>
  <conditionalFormatting sqref="AE17:AJ18 AE16:AI16 AE12:AF15 AH12:AI15">
    <cfRule type="expression" dxfId="1138" priority="48">
      <formula>$L12="API sand"</formula>
    </cfRule>
  </conditionalFormatting>
  <conditionalFormatting sqref="AE17:AJ18 AE16:AI16 AE12:AF15 AH12:AI15">
    <cfRule type="expression" dxfId="1137" priority="47">
      <formula>$L12="Kirsch sand"</formula>
    </cfRule>
  </conditionalFormatting>
  <conditionalFormatting sqref="O22:O24">
    <cfRule type="expression" dxfId="1136" priority="46">
      <formula>$L22="API sand"</formula>
    </cfRule>
  </conditionalFormatting>
  <conditionalFormatting sqref="O22:O24">
    <cfRule type="expression" dxfId="1135" priority="45">
      <formula>$L22="Kirsch sand"</formula>
    </cfRule>
  </conditionalFormatting>
  <conditionalFormatting sqref="O25:O31">
    <cfRule type="expression" dxfId="1134" priority="44">
      <formula>$L25="API sand"</formula>
    </cfRule>
  </conditionalFormatting>
  <conditionalFormatting sqref="O25:O31">
    <cfRule type="expression" dxfId="1133" priority="43">
      <formula>$L25="Kirsch sand"</formula>
    </cfRule>
  </conditionalFormatting>
  <conditionalFormatting sqref="P16">
    <cfRule type="expression" dxfId="1132" priority="40">
      <formula>$L16="Stiff clay w/o free water"</formula>
    </cfRule>
    <cfRule type="expression" dxfId="1131" priority="42">
      <formula>$L16="API clay"</formula>
    </cfRule>
  </conditionalFormatting>
  <conditionalFormatting sqref="P16">
    <cfRule type="expression" dxfId="1130" priority="41">
      <formula>$L16="Kirsch soft clay"</formula>
    </cfRule>
  </conditionalFormatting>
  <conditionalFormatting sqref="P16">
    <cfRule type="expression" dxfId="1129" priority="39">
      <formula>$L16="Kirsch stiff clay"</formula>
    </cfRule>
  </conditionalFormatting>
  <conditionalFormatting sqref="P16">
    <cfRule type="expression" dxfId="1128" priority="38">
      <formula>$L16="Reese stiff clay"</formula>
    </cfRule>
  </conditionalFormatting>
  <conditionalFormatting sqref="P16">
    <cfRule type="expression" dxfId="1127" priority="37">
      <formula>$L16="PISA clay"</formula>
    </cfRule>
  </conditionalFormatting>
  <conditionalFormatting sqref="N7 Q7 AE7:AJ7 AM7:AN7 AR7:AV7 AG13 AM13:AN13 AR13:AV13">
    <cfRule type="expression" dxfId="1126" priority="36">
      <formula>$L7="API sand"</formula>
    </cfRule>
  </conditionalFormatting>
  <conditionalFormatting sqref="N7 AK7:AL7 AK13:AL13">
    <cfRule type="expression" dxfId="1125" priority="35">
      <formula>$M7="API sand"</formula>
    </cfRule>
  </conditionalFormatting>
  <conditionalFormatting sqref="N7 AK7:AL7 AK13:AL13">
    <cfRule type="expression" dxfId="1124" priority="34">
      <formula>$M7="API clay"</formula>
    </cfRule>
  </conditionalFormatting>
  <conditionalFormatting sqref="AM7:AN7 N7:P7 AM13:AN13">
    <cfRule type="expression" dxfId="1123" priority="31">
      <formula>$L7="Stiff clay w/o free water"</formula>
    </cfRule>
    <cfRule type="expression" dxfId="1122" priority="33">
      <formula>$L7="API clay"</formula>
    </cfRule>
  </conditionalFormatting>
  <conditionalFormatting sqref="AM7:AN7 N7:P7 AM13:AN13">
    <cfRule type="expression" dxfId="1121" priority="32">
      <formula>$L7="Kirsch soft clay"</formula>
    </cfRule>
  </conditionalFormatting>
  <conditionalFormatting sqref="AM7:AN7 N7:P7 AM13:AN13">
    <cfRule type="expression" dxfId="1120" priority="30">
      <formula>$L7="Kirsch stiff clay"</formula>
    </cfRule>
  </conditionalFormatting>
  <conditionalFormatting sqref="N7 Q7 AE7:AJ7 AM7:AN7 AR7:AV7 AG13 AM13:AN13 AR13:AV13">
    <cfRule type="expression" dxfId="1119" priority="29">
      <formula>$L7="Kirsch sand"</formula>
    </cfRule>
  </conditionalFormatting>
  <conditionalFormatting sqref="N7 AC7:AD7 AM7:AN7 AM13:AN13">
    <cfRule type="expression" dxfId="1118" priority="28">
      <formula>$L7="Modified Weak rock"</formula>
    </cfRule>
  </conditionalFormatting>
  <conditionalFormatting sqref="AM7:AN7 N7:P7 AM13:AN13">
    <cfRule type="expression" dxfId="1117" priority="27">
      <formula>$L7="Reese stiff clay"</formula>
    </cfRule>
  </conditionalFormatting>
  <conditionalFormatting sqref="AC7:AD7 AM7:AN7 N7:P7 AM13:AN13">
    <cfRule type="expression" dxfId="1116" priority="26">
      <formula>$L7="PISA clay"</formula>
    </cfRule>
  </conditionalFormatting>
  <conditionalFormatting sqref="N7 AC7:AD7 AM7:AN7 AM13:AN13">
    <cfRule type="expression" dxfId="1115" priority="25">
      <formula>$L7="PISA sand"</formula>
    </cfRule>
  </conditionalFormatting>
  <conditionalFormatting sqref="R7:Y7 R13">
    <cfRule type="expression" dxfId="1114" priority="24">
      <formula>$L7="API sand"</formula>
    </cfRule>
  </conditionalFormatting>
  <conditionalFormatting sqref="R7:Y7 R13">
    <cfRule type="expression" dxfId="1113" priority="23">
      <formula>$L7="Kirsch sand"</formula>
    </cfRule>
  </conditionalFormatting>
  <conditionalFormatting sqref="Z6:Z14 AB6:AB14">
    <cfRule type="expression" dxfId="1112" priority="22">
      <formula>$M6="API sand"</formula>
    </cfRule>
  </conditionalFormatting>
  <conditionalFormatting sqref="Z6:AB14">
    <cfRule type="expression" dxfId="1111" priority="21">
      <formula>$M6="API clay"</formula>
    </cfRule>
  </conditionalFormatting>
  <conditionalFormatting sqref="AO6:AP18">
    <cfRule type="expression" dxfId="1110" priority="20">
      <formula>$L6="API sand"</formula>
    </cfRule>
  </conditionalFormatting>
  <conditionalFormatting sqref="AO6:AP18">
    <cfRule type="expression" dxfId="1109" priority="17">
      <formula>$L6="Stiff clay w/o free water"</formula>
    </cfRule>
    <cfRule type="expression" dxfId="1108" priority="19">
      <formula>$L6="API clay"</formula>
    </cfRule>
  </conditionalFormatting>
  <conditionalFormatting sqref="AO6:AP18">
    <cfRule type="expression" dxfId="1107" priority="18">
      <formula>$L6="Kirsch soft clay"</formula>
    </cfRule>
  </conditionalFormatting>
  <conditionalFormatting sqref="AO6:AP18">
    <cfRule type="expression" dxfId="1106" priority="16">
      <formula>$L6="Kirsch stiff clay"</formula>
    </cfRule>
  </conditionalFormatting>
  <conditionalFormatting sqref="AO6:AP18">
    <cfRule type="expression" dxfId="1105" priority="15">
      <formula>$L6="Kirsch sand"</formula>
    </cfRule>
  </conditionalFormatting>
  <conditionalFormatting sqref="AO6:AP18">
    <cfRule type="expression" dxfId="1104" priority="14">
      <formula>$L6="Modified Weak rock"</formula>
    </cfRule>
  </conditionalFormatting>
  <conditionalFormatting sqref="AO6:AP18">
    <cfRule type="expression" dxfId="1103" priority="13">
      <formula>$L6="Reese stiff clay"</formula>
    </cfRule>
  </conditionalFormatting>
  <conditionalFormatting sqref="AO19:AP36">
    <cfRule type="expression" dxfId="1102" priority="12">
      <formula>$L19="API sand"</formula>
    </cfRule>
  </conditionalFormatting>
  <conditionalFormatting sqref="AO19:AP36">
    <cfRule type="expression" dxfId="1101" priority="9">
      <formula>$L19="Stiff clay w/o free water"</formula>
    </cfRule>
    <cfRule type="expression" dxfId="1100" priority="11">
      <formula>$L19="API clay"</formula>
    </cfRule>
  </conditionalFormatting>
  <conditionalFormatting sqref="AO19:AP36">
    <cfRule type="expression" dxfId="1099" priority="10">
      <formula>$L19="Kirsch soft clay"</formula>
    </cfRule>
  </conditionalFormatting>
  <conditionalFormatting sqref="AO19:AP36">
    <cfRule type="expression" dxfId="1098" priority="8">
      <formula>$L19="Kirsch stiff clay"</formula>
    </cfRule>
  </conditionalFormatting>
  <conditionalFormatting sqref="AO19:AP36">
    <cfRule type="expression" dxfId="1097" priority="7">
      <formula>$L19="Kirsch sand"</formula>
    </cfRule>
  </conditionalFormatting>
  <conditionalFormatting sqref="AO19:AP36">
    <cfRule type="expression" dxfId="1096" priority="6">
      <formula>$L19="Modified Weak rock"</formula>
    </cfRule>
  </conditionalFormatting>
  <conditionalFormatting sqref="AO19:AP36">
    <cfRule type="expression" dxfId="1095" priority="5">
      <formula>$L19="Reese stiff clay"</formula>
    </cfRule>
  </conditionalFormatting>
  <conditionalFormatting sqref="AO6:AP18">
    <cfRule type="expression" dxfId="1094" priority="4">
      <formula>$L6="PISA clay"</formula>
    </cfRule>
  </conditionalFormatting>
  <conditionalFormatting sqref="AO6:AP18">
    <cfRule type="expression" dxfId="1093" priority="3">
      <formula>$L6="PISA sand"</formula>
    </cfRule>
  </conditionalFormatting>
  <conditionalFormatting sqref="AQ6:AQ19">
    <cfRule type="expression" dxfId="1092" priority="2">
      <formula>$L6="API sand"</formula>
    </cfRule>
  </conditionalFormatting>
  <conditionalFormatting sqref="AQ6:AQ19">
    <cfRule type="expression" dxfId="1091" priority="1">
      <formula>$L6="Kirsch sand"</formula>
    </cfRule>
  </conditionalFormatting>
  <dataValidations count="3">
    <dataValidation type="list" showInputMessage="1" showErrorMessage="1" sqref="M6:M18" xr:uid="{429AED14-EB6C-4D28-9203-55705E2E4358}">
      <formula1>"Zero soil,API sand,API clay"</formula1>
    </dataValidation>
    <dataValidation type="list" showInputMessage="1" showErrorMessage="1" sqref="L13:L258" xr:uid="{729D2D5B-D229-44F6-81DD-A2F3A86086A7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9:M39" xr:uid="{AF10ACC4-2EB5-4E2F-8800-E1D02E187BC6}">
      <formula1>"',API sand,API clay"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5E68-A4CE-4BD5-8C7F-0E210D40D36E}">
  <sheetPr>
    <tabColor theme="6" tint="0.59999389629810485"/>
  </sheetPr>
  <dimension ref="A1:AV258"/>
  <sheetViews>
    <sheetView topLeftCell="T1" zoomScaleNormal="100" workbookViewId="0">
      <selection activeCell="M24" sqref="M24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9.5703125" style="33" bestFit="1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6.5703125" style="33" bestFit="1" customWidth="1"/>
    <col min="16" max="16" width="8.5703125" style="33" bestFit="1" customWidth="1"/>
    <col min="17" max="18" width="9.5703125" style="33" bestFit="1" customWidth="1"/>
    <col min="19" max="19" width="4" style="33" bestFit="1" customWidth="1"/>
    <col min="20" max="20" width="5.5703125" style="33" bestFit="1" customWidth="1"/>
    <col min="21" max="21" width="9.5703125" style="33" bestFit="1" customWidth="1"/>
    <col min="22" max="22" width="15.28515625" style="33" bestFit="1" customWidth="1"/>
    <col min="23" max="23" width="4" style="33" bestFit="1" customWidth="1"/>
    <col min="24" max="24" width="7" style="33" bestFit="1" customWidth="1"/>
    <col min="25" max="25" width="8.42578125" style="33" bestFit="1" customWidth="1"/>
    <col min="26" max="26" width="9.7109375" style="33" bestFit="1" customWidth="1"/>
    <col min="27" max="27" width="11" style="33" bestFit="1" customWidth="1"/>
    <col min="28" max="28" width="8.5703125" style="33" bestFit="1" customWidth="1"/>
    <col min="29" max="29" width="14.85546875" style="33" customWidth="1"/>
    <col min="30" max="30" width="8.85546875" style="33" bestFit="1" customWidth="1"/>
    <col min="31" max="31" width="7.85546875" style="33" bestFit="1" customWidth="1"/>
    <col min="32" max="32" width="5.5703125" style="33" bestFit="1" customWidth="1"/>
    <col min="33" max="33" width="11" style="33" bestFit="1" customWidth="1"/>
    <col min="34" max="34" width="5.42578125" style="33" bestFit="1" customWidth="1"/>
    <col min="35" max="35" width="4.85546875" style="33" bestFit="1" customWidth="1"/>
    <col min="36" max="36" width="3.5703125" style="33" bestFit="1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8" x14ac:dyDescent="0.25">
      <c r="A1" s="34" t="str">
        <f ca="1">TRIM(MID(CELL("filename",A1),FIND("]",CELL("filename",A1),1)+1,255))</f>
        <v>Z5_L57_BE_PISA</v>
      </c>
      <c r="D1" s="34"/>
    </row>
    <row r="3" spans="1:48" s="35" customFormat="1" ht="45" customHeight="1" x14ac:dyDescent="0.25">
      <c r="F3" s="36" t="s">
        <v>39</v>
      </c>
      <c r="J3" s="37" t="s">
        <v>22</v>
      </c>
      <c r="Q3" s="78"/>
      <c r="R3" s="112"/>
      <c r="S3" s="112"/>
      <c r="T3" s="78"/>
      <c r="U3" s="112"/>
      <c r="V3" s="112"/>
      <c r="W3" s="78"/>
      <c r="X3" s="78"/>
      <c r="Y3" s="78"/>
      <c r="Z3" s="78"/>
      <c r="AA3" s="78"/>
      <c r="AB3" s="78"/>
      <c r="AC3" s="113"/>
      <c r="AD3" s="113"/>
      <c r="AE3" s="113"/>
      <c r="AF3" s="113"/>
      <c r="AG3" s="113"/>
      <c r="AH3" s="113"/>
      <c r="AI3" s="113"/>
      <c r="AJ3" s="78"/>
      <c r="AK3" s="78"/>
      <c r="AL3" s="78"/>
      <c r="AM3" s="78"/>
      <c r="AN3" s="78"/>
      <c r="AO3" s="78"/>
      <c r="AP3" s="78"/>
    </row>
    <row r="4" spans="1:48" x14ac:dyDescent="0.25">
      <c r="A4" s="40" t="s">
        <v>60</v>
      </c>
      <c r="B4" s="33">
        <f>COUNTIF(J:J,"&gt;0")</f>
        <v>11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0" t="s">
        <v>108</v>
      </c>
      <c r="AP4" s="40" t="s">
        <v>109</v>
      </c>
      <c r="AQ4" s="70" t="s">
        <v>102</v>
      </c>
      <c r="AR4" s="43" t="s">
        <v>177</v>
      </c>
      <c r="AS4" s="43"/>
      <c r="AT4" s="43"/>
      <c r="AU4" s="43"/>
      <c r="AV4" s="43"/>
    </row>
    <row r="5" spans="1:48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82" t="s">
        <v>38</v>
      </c>
      <c r="K5" s="82" t="s">
        <v>30</v>
      </c>
      <c r="L5" s="82" t="s">
        <v>31</v>
      </c>
      <c r="M5" s="82" t="s">
        <v>31</v>
      </c>
      <c r="N5" s="82" t="s">
        <v>32</v>
      </c>
      <c r="O5" s="82" t="s">
        <v>33</v>
      </c>
      <c r="P5" s="82" t="s">
        <v>35</v>
      </c>
      <c r="Q5" s="82" t="s">
        <v>36</v>
      </c>
      <c r="R5" s="82" t="s">
        <v>36</v>
      </c>
      <c r="S5" s="82" t="s">
        <v>34</v>
      </c>
      <c r="T5" s="82" t="s">
        <v>33</v>
      </c>
      <c r="U5" s="82" t="s">
        <v>34</v>
      </c>
      <c r="V5" s="82" t="s">
        <v>62</v>
      </c>
      <c r="W5" s="82" t="s">
        <v>34</v>
      </c>
      <c r="X5" s="82" t="s">
        <v>33</v>
      </c>
      <c r="Y5" s="82" t="s">
        <v>35</v>
      </c>
      <c r="Z5" s="82" t="s">
        <v>33</v>
      </c>
      <c r="AA5" s="82" t="s">
        <v>34</v>
      </c>
      <c r="AB5" s="82" t="s">
        <v>33</v>
      </c>
      <c r="AC5" s="82" t="s">
        <v>33</v>
      </c>
      <c r="AD5" s="82" t="s">
        <v>35</v>
      </c>
      <c r="AE5" s="82" t="s">
        <v>34</v>
      </c>
      <c r="AF5" s="82" t="s">
        <v>33</v>
      </c>
      <c r="AG5" s="82" t="s">
        <v>35</v>
      </c>
      <c r="AH5" s="82" t="s">
        <v>34</v>
      </c>
      <c r="AI5" s="82" t="s">
        <v>34</v>
      </c>
      <c r="AJ5" s="82" t="s">
        <v>34</v>
      </c>
      <c r="AK5" s="82" t="s">
        <v>34</v>
      </c>
      <c r="AL5" s="82" t="s">
        <v>34</v>
      </c>
      <c r="AM5" s="82" t="s">
        <v>34</v>
      </c>
      <c r="AN5" s="82" t="s">
        <v>34</v>
      </c>
      <c r="AO5" s="82" t="s">
        <v>34</v>
      </c>
      <c r="AP5" s="82" t="s">
        <v>34</v>
      </c>
      <c r="AQ5" s="83" t="s">
        <v>103</v>
      </c>
      <c r="AR5" s="83" t="s">
        <v>178</v>
      </c>
      <c r="AS5" s="82"/>
      <c r="AT5" s="82"/>
      <c r="AU5" s="82"/>
    </row>
    <row r="6" spans="1:48" x14ac:dyDescent="0.25">
      <c r="C6" s="45"/>
      <c r="F6" s="33" t="s">
        <v>67</v>
      </c>
      <c r="G6" s="57">
        <v>0</v>
      </c>
      <c r="H6" s="45" t="s">
        <v>28</v>
      </c>
      <c r="I6" s="33">
        <v>71</v>
      </c>
      <c r="J6" s="47">
        <v>1</v>
      </c>
      <c r="K6" s="63">
        <v>0</v>
      </c>
      <c r="L6" t="s">
        <v>183</v>
      </c>
      <c r="M6" s="49" t="s">
        <v>64</v>
      </c>
      <c r="N6" s="47">
        <v>9.6999999999999993</v>
      </c>
      <c r="O6" s="63">
        <v>0</v>
      </c>
      <c r="P6" s="63">
        <v>0</v>
      </c>
      <c r="Q6" s="47">
        <v>36</v>
      </c>
      <c r="R6" s="47">
        <f t="shared" ref="R6:R16" si="0">Q6-5</f>
        <v>31</v>
      </c>
      <c r="S6" s="47">
        <v>0.5</v>
      </c>
      <c r="T6" s="47">
        <v>0</v>
      </c>
      <c r="U6" s="47">
        <v>0</v>
      </c>
      <c r="V6" s="47">
        <v>0</v>
      </c>
      <c r="W6" s="47">
        <v>0</v>
      </c>
      <c r="X6" s="81">
        <v>2800</v>
      </c>
      <c r="Y6" s="81">
        <v>0</v>
      </c>
      <c r="Z6" s="80">
        <v>99.8</v>
      </c>
      <c r="AA6" s="80">
        <v>1</v>
      </c>
      <c r="AB6" s="80">
        <v>10080</v>
      </c>
      <c r="AC6" s="47">
        <v>5000</v>
      </c>
      <c r="AD6" s="47">
        <v>521.70000000000005</v>
      </c>
      <c r="AE6" s="81">
        <v>0.2</v>
      </c>
      <c r="AF6" s="47">
        <v>0</v>
      </c>
      <c r="AG6" s="47">
        <v>0</v>
      </c>
      <c r="AH6" s="47">
        <v>0</v>
      </c>
      <c r="AI6" s="47">
        <v>0</v>
      </c>
      <c r="AJ6" s="47">
        <v>42</v>
      </c>
      <c r="AK6" s="47">
        <v>1</v>
      </c>
      <c r="AL6" s="47">
        <v>1</v>
      </c>
      <c r="AM6" s="47">
        <v>1</v>
      </c>
      <c r="AN6" s="47">
        <v>1</v>
      </c>
      <c r="AO6" s="47">
        <v>1</v>
      </c>
      <c r="AP6" s="47">
        <v>1</v>
      </c>
      <c r="AQ6" s="47">
        <v>0</v>
      </c>
      <c r="AR6" s="47">
        <v>71</v>
      </c>
      <c r="AS6" s="47"/>
      <c r="AT6" s="47"/>
      <c r="AU6" s="47"/>
      <c r="AV6" s="47"/>
    </row>
    <row r="7" spans="1:48" x14ac:dyDescent="0.25">
      <c r="A7" s="54" t="s">
        <v>23</v>
      </c>
      <c r="C7" s="45"/>
      <c r="F7" s="55" t="s">
        <v>48</v>
      </c>
      <c r="G7" s="56"/>
      <c r="H7" s="39"/>
      <c r="I7" s="56">
        <v>77</v>
      </c>
      <c r="J7" s="47">
        <v>2</v>
      </c>
      <c r="K7" s="63">
        <v>-0.5</v>
      </c>
      <c r="L7" t="s">
        <v>184</v>
      </c>
      <c r="M7" s="49" t="s">
        <v>64</v>
      </c>
      <c r="N7" s="47">
        <v>9.6999999999999993</v>
      </c>
      <c r="O7" s="63">
        <v>0</v>
      </c>
      <c r="P7" s="63">
        <v>0</v>
      </c>
      <c r="Q7" s="47">
        <v>41</v>
      </c>
      <c r="R7" s="47">
        <f t="shared" si="0"/>
        <v>36</v>
      </c>
      <c r="S7" s="47">
        <v>0.5</v>
      </c>
      <c r="T7" s="47">
        <v>0</v>
      </c>
      <c r="U7" s="47">
        <v>0</v>
      </c>
      <c r="V7" s="47">
        <v>0</v>
      </c>
      <c r="W7" s="47">
        <v>0</v>
      </c>
      <c r="X7" s="81">
        <v>15200</v>
      </c>
      <c r="Y7" s="81">
        <v>0</v>
      </c>
      <c r="Z7" s="80">
        <v>118.8</v>
      </c>
      <c r="AA7" s="80">
        <v>1</v>
      </c>
      <c r="AB7" s="80">
        <v>12480</v>
      </c>
      <c r="AC7" s="47">
        <v>22000</v>
      </c>
      <c r="AD7" s="47">
        <v>391.3</v>
      </c>
      <c r="AE7" s="81">
        <v>0.2</v>
      </c>
      <c r="AF7" s="47">
        <v>0</v>
      </c>
      <c r="AG7" s="47">
        <v>0</v>
      </c>
      <c r="AH7" s="47">
        <v>0</v>
      </c>
      <c r="AI7" s="47">
        <v>0</v>
      </c>
      <c r="AJ7" s="47">
        <v>52</v>
      </c>
      <c r="AK7" s="47">
        <v>1</v>
      </c>
      <c r="AL7" s="47">
        <v>1</v>
      </c>
      <c r="AM7" s="47">
        <v>1</v>
      </c>
      <c r="AN7" s="47">
        <v>1</v>
      </c>
      <c r="AO7" s="47">
        <v>1</v>
      </c>
      <c r="AP7" s="47">
        <v>1</v>
      </c>
      <c r="AQ7" s="47">
        <v>0</v>
      </c>
      <c r="AR7" s="47">
        <v>77</v>
      </c>
      <c r="AS7" s="47"/>
      <c r="AT7" s="47"/>
      <c r="AU7" s="47"/>
      <c r="AV7" s="47"/>
    </row>
    <row r="8" spans="1:48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I8" s="33">
        <v>76</v>
      </c>
      <c r="J8" s="47">
        <v>3</v>
      </c>
      <c r="K8" s="63">
        <v>-1</v>
      </c>
      <c r="L8" t="s">
        <v>185</v>
      </c>
      <c r="M8" s="49" t="s">
        <v>64</v>
      </c>
      <c r="N8" s="47">
        <v>9.6999999999999993</v>
      </c>
      <c r="O8" s="63">
        <v>0</v>
      </c>
      <c r="P8" s="63">
        <v>0</v>
      </c>
      <c r="Q8" s="47">
        <v>42</v>
      </c>
      <c r="R8" s="47">
        <f t="shared" si="0"/>
        <v>37</v>
      </c>
      <c r="S8" s="47">
        <v>0.5</v>
      </c>
      <c r="T8" s="47">
        <v>0</v>
      </c>
      <c r="U8" s="47">
        <v>0</v>
      </c>
      <c r="V8" s="47">
        <v>0</v>
      </c>
      <c r="W8" s="47">
        <v>0</v>
      </c>
      <c r="X8" s="81">
        <v>25700</v>
      </c>
      <c r="Y8" s="81">
        <v>0</v>
      </c>
      <c r="Z8" s="80">
        <v>122.6</v>
      </c>
      <c r="AA8" s="80">
        <v>1</v>
      </c>
      <c r="AB8" s="80">
        <v>12960</v>
      </c>
      <c r="AC8" s="47">
        <v>36000</v>
      </c>
      <c r="AD8" s="47">
        <v>304.3</v>
      </c>
      <c r="AE8" s="81">
        <v>0.2</v>
      </c>
      <c r="AF8" s="47">
        <v>0</v>
      </c>
      <c r="AG8" s="47">
        <v>0</v>
      </c>
      <c r="AH8" s="47">
        <v>0</v>
      </c>
      <c r="AI8" s="47">
        <v>0</v>
      </c>
      <c r="AJ8" s="47">
        <v>54</v>
      </c>
      <c r="AK8" s="47">
        <v>1</v>
      </c>
      <c r="AL8" s="47">
        <v>1</v>
      </c>
      <c r="AM8" s="47">
        <v>1</v>
      </c>
      <c r="AN8" s="47">
        <v>1</v>
      </c>
      <c r="AO8" s="47">
        <v>1</v>
      </c>
      <c r="AP8" s="47">
        <v>1</v>
      </c>
      <c r="AQ8" s="47">
        <v>0</v>
      </c>
      <c r="AR8" s="47">
        <v>76</v>
      </c>
      <c r="AS8" s="47"/>
      <c r="AT8" s="47"/>
      <c r="AU8" s="47"/>
      <c r="AV8" s="47"/>
    </row>
    <row r="9" spans="1:48" x14ac:dyDescent="0.25">
      <c r="A9" s="33" t="s">
        <v>68</v>
      </c>
      <c r="B9" s="57">
        <v>50</v>
      </c>
      <c r="C9" s="45" t="s">
        <v>28</v>
      </c>
      <c r="F9" s="33" t="s">
        <v>96</v>
      </c>
      <c r="G9" s="71">
        <v>-122786</v>
      </c>
      <c r="H9" s="45" t="s">
        <v>54</v>
      </c>
      <c r="I9" s="33">
        <v>70</v>
      </c>
      <c r="J9" s="47">
        <v>4</v>
      </c>
      <c r="K9" s="63">
        <v>-2</v>
      </c>
      <c r="L9" t="s">
        <v>110</v>
      </c>
      <c r="M9" s="49" t="s">
        <v>64</v>
      </c>
      <c r="N9" s="47">
        <v>9.6</v>
      </c>
      <c r="O9" s="63">
        <v>0</v>
      </c>
      <c r="P9" s="63">
        <v>0</v>
      </c>
      <c r="Q9" s="47">
        <v>42</v>
      </c>
      <c r="R9" s="47">
        <f t="shared" si="0"/>
        <v>37</v>
      </c>
      <c r="S9" s="47">
        <v>1.8</v>
      </c>
      <c r="T9" s="47">
        <v>0</v>
      </c>
      <c r="U9" s="47">
        <v>0</v>
      </c>
      <c r="V9" s="47">
        <v>0</v>
      </c>
      <c r="W9" s="47">
        <v>0</v>
      </c>
      <c r="X9" s="81">
        <v>35000</v>
      </c>
      <c r="Y9" s="81">
        <v>0</v>
      </c>
      <c r="Z9" s="80">
        <v>122.6</v>
      </c>
      <c r="AA9" s="80">
        <v>1</v>
      </c>
      <c r="AB9" s="80">
        <v>12960</v>
      </c>
      <c r="AC9" s="47">
        <v>55000</v>
      </c>
      <c r="AD9" s="47">
        <v>-43.5</v>
      </c>
      <c r="AE9" s="81">
        <v>0.2</v>
      </c>
      <c r="AF9" s="47">
        <v>0</v>
      </c>
      <c r="AG9" s="47">
        <v>0</v>
      </c>
      <c r="AH9" s="47">
        <v>0</v>
      </c>
      <c r="AI9" s="47">
        <v>0</v>
      </c>
      <c r="AJ9" s="47">
        <v>54</v>
      </c>
      <c r="AK9" s="47">
        <v>1</v>
      </c>
      <c r="AL9" s="47">
        <v>1</v>
      </c>
      <c r="AM9" s="47">
        <v>1</v>
      </c>
      <c r="AN9" s="47">
        <v>1</v>
      </c>
      <c r="AO9" s="47">
        <v>1</v>
      </c>
      <c r="AP9" s="47">
        <v>1</v>
      </c>
      <c r="AQ9" s="47">
        <v>0</v>
      </c>
      <c r="AR9" s="47">
        <v>70</v>
      </c>
      <c r="AS9" s="47"/>
      <c r="AT9" s="47"/>
      <c r="AU9" s="47"/>
      <c r="AV9" s="47"/>
    </row>
    <row r="10" spans="1:48" s="56" customFormat="1" x14ac:dyDescent="0.25">
      <c r="A10" s="56" t="s">
        <v>69</v>
      </c>
      <c r="B10" s="58">
        <v>50</v>
      </c>
      <c r="C10" s="45" t="s">
        <v>28</v>
      </c>
      <c r="F10" s="33" t="s">
        <v>51</v>
      </c>
      <c r="G10" s="71">
        <v>7357</v>
      </c>
      <c r="H10" s="45" t="s">
        <v>53</v>
      </c>
      <c r="I10" s="33">
        <v>0</v>
      </c>
      <c r="J10" s="47">
        <v>5</v>
      </c>
      <c r="K10" s="63">
        <v>-3.6</v>
      </c>
      <c r="L10"/>
      <c r="M10" s="49" t="s">
        <v>65</v>
      </c>
      <c r="N10" s="47">
        <v>9.5</v>
      </c>
      <c r="O10" s="63">
        <v>258</v>
      </c>
      <c r="P10" s="63">
        <v>6.6</v>
      </c>
      <c r="Q10" s="47">
        <v>0</v>
      </c>
      <c r="R10" s="47">
        <f t="shared" si="0"/>
        <v>-5</v>
      </c>
      <c r="S10" s="47">
        <v>3</v>
      </c>
      <c r="T10" s="47">
        <v>0</v>
      </c>
      <c r="U10" s="47">
        <v>1.7999999999999999E-2</v>
      </c>
      <c r="V10" s="47">
        <v>0</v>
      </c>
      <c r="W10" s="47">
        <v>0.25</v>
      </c>
      <c r="X10" s="81">
        <v>42100</v>
      </c>
      <c r="Y10" s="81">
        <v>0</v>
      </c>
      <c r="Z10" s="80">
        <v>0</v>
      </c>
      <c r="AA10" s="80">
        <v>1</v>
      </c>
      <c r="AB10" s="80">
        <v>0</v>
      </c>
      <c r="AC10" s="47">
        <v>247000</v>
      </c>
      <c r="AD10" s="47">
        <v>3739.1</v>
      </c>
      <c r="AE10" s="81">
        <v>0.49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1</v>
      </c>
      <c r="AL10" s="47">
        <v>1</v>
      </c>
      <c r="AM10" s="47">
        <v>1</v>
      </c>
      <c r="AN10" s="47">
        <v>1</v>
      </c>
      <c r="AO10" s="47">
        <v>1</v>
      </c>
      <c r="AP10" s="47">
        <v>1</v>
      </c>
      <c r="AQ10" s="47">
        <v>0</v>
      </c>
      <c r="AR10" s="47">
        <v>0</v>
      </c>
      <c r="AS10" s="47"/>
      <c r="AT10" s="47"/>
      <c r="AU10" s="47"/>
      <c r="AV10" s="47"/>
    </row>
    <row r="11" spans="1:48" x14ac:dyDescent="0.25">
      <c r="A11" s="33" t="s">
        <v>70</v>
      </c>
      <c r="B11" s="57">
        <v>1</v>
      </c>
      <c r="C11" s="45" t="s">
        <v>28</v>
      </c>
      <c r="F11" s="33" t="s">
        <v>52</v>
      </c>
      <c r="G11" s="71">
        <v>0</v>
      </c>
      <c r="H11" s="45" t="s">
        <v>53</v>
      </c>
      <c r="I11" s="33">
        <v>0</v>
      </c>
      <c r="J11" s="47">
        <v>6</v>
      </c>
      <c r="K11" s="63">
        <v>-13</v>
      </c>
      <c r="L11"/>
      <c r="M11" s="49" t="s">
        <v>65</v>
      </c>
      <c r="N11" s="47">
        <v>9.5</v>
      </c>
      <c r="O11" s="63">
        <v>122</v>
      </c>
      <c r="P11" s="63">
        <v>11.2</v>
      </c>
      <c r="Q11" s="47">
        <v>0</v>
      </c>
      <c r="R11" s="47">
        <f t="shared" si="0"/>
        <v>-5</v>
      </c>
      <c r="S11" s="47">
        <v>2.5</v>
      </c>
      <c r="T11" s="47">
        <v>0</v>
      </c>
      <c r="U11" s="47">
        <v>1.7999999999999999E-2</v>
      </c>
      <c r="V11" s="47">
        <v>0</v>
      </c>
      <c r="W11" s="47">
        <v>0.25</v>
      </c>
      <c r="X11" s="81">
        <v>20400</v>
      </c>
      <c r="Y11" s="81">
        <v>0</v>
      </c>
      <c r="Z11" s="80">
        <v>0</v>
      </c>
      <c r="AA11" s="80">
        <v>1</v>
      </c>
      <c r="AB11" s="80">
        <v>0</v>
      </c>
      <c r="AC11" s="47">
        <v>107000</v>
      </c>
      <c r="AD11" s="47">
        <v>1478.3</v>
      </c>
      <c r="AE11" s="81">
        <v>0.49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1</v>
      </c>
      <c r="AL11" s="47">
        <v>1</v>
      </c>
      <c r="AM11" s="47">
        <v>1</v>
      </c>
      <c r="AN11" s="47">
        <v>1</v>
      </c>
      <c r="AO11" s="47">
        <v>1</v>
      </c>
      <c r="AP11" s="47">
        <v>1</v>
      </c>
      <c r="AQ11" s="47">
        <v>0</v>
      </c>
      <c r="AR11" s="47">
        <v>0</v>
      </c>
      <c r="AS11" s="47"/>
      <c r="AT11" s="47"/>
      <c r="AU11" s="47"/>
      <c r="AV11" s="47"/>
    </row>
    <row r="12" spans="1:48" x14ac:dyDescent="0.25">
      <c r="A12" s="33" t="s">
        <v>74</v>
      </c>
      <c r="B12" s="57">
        <v>9.6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>
        <v>0</v>
      </c>
      <c r="J12" s="47">
        <v>7</v>
      </c>
      <c r="K12" s="63">
        <v>-15.5</v>
      </c>
      <c r="L12"/>
      <c r="M12" s="49" t="s">
        <v>65</v>
      </c>
      <c r="N12" s="47">
        <v>9</v>
      </c>
      <c r="O12" s="63">
        <v>363</v>
      </c>
      <c r="P12" s="47">
        <v>25.2</v>
      </c>
      <c r="Q12" s="47">
        <v>0</v>
      </c>
      <c r="R12" s="47">
        <f t="shared" si="0"/>
        <v>-5</v>
      </c>
      <c r="S12" s="47">
        <v>3</v>
      </c>
      <c r="T12" s="47">
        <v>0</v>
      </c>
      <c r="U12" s="47">
        <v>1.7999999999999999E-2</v>
      </c>
      <c r="V12" s="47">
        <v>0</v>
      </c>
      <c r="W12" s="47">
        <v>0.25</v>
      </c>
      <c r="X12" s="47">
        <v>28500</v>
      </c>
      <c r="Y12" s="47">
        <v>0</v>
      </c>
      <c r="Z12" s="80">
        <v>0</v>
      </c>
      <c r="AA12" s="80">
        <v>1</v>
      </c>
      <c r="AB12" s="80">
        <v>0</v>
      </c>
      <c r="AC12" s="47">
        <v>506000</v>
      </c>
      <c r="AD12" s="47">
        <v>4217.3999999999996</v>
      </c>
      <c r="AE12" s="47">
        <v>0.49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1</v>
      </c>
      <c r="AL12" s="47">
        <v>1</v>
      </c>
      <c r="AM12" s="47">
        <v>1</v>
      </c>
      <c r="AN12" s="47">
        <v>1</v>
      </c>
      <c r="AO12" s="47">
        <v>1</v>
      </c>
      <c r="AP12" s="47">
        <v>1</v>
      </c>
      <c r="AQ12" s="47">
        <v>0</v>
      </c>
      <c r="AR12" s="47">
        <v>0</v>
      </c>
      <c r="AS12" s="47"/>
      <c r="AT12" s="47"/>
      <c r="AU12" s="47"/>
      <c r="AV12" s="47"/>
    </row>
    <row r="13" spans="1:48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>
        <v>71</v>
      </c>
      <c r="J13" s="47">
        <v>8</v>
      </c>
      <c r="K13" s="63">
        <v>-18</v>
      </c>
      <c r="L13" t="s">
        <v>110</v>
      </c>
      <c r="M13" s="49" t="s">
        <v>64</v>
      </c>
      <c r="N13" s="47">
        <v>8.5</v>
      </c>
      <c r="O13" s="63">
        <v>0</v>
      </c>
      <c r="P13" s="47">
        <v>0</v>
      </c>
      <c r="Q13" s="47">
        <v>30</v>
      </c>
      <c r="R13" s="47">
        <f t="shared" si="0"/>
        <v>25</v>
      </c>
      <c r="S13" s="47">
        <v>1.2</v>
      </c>
      <c r="T13" s="47">
        <v>0</v>
      </c>
      <c r="U13" s="47">
        <v>0</v>
      </c>
      <c r="V13" s="47">
        <v>0</v>
      </c>
      <c r="W13" s="47">
        <v>0</v>
      </c>
      <c r="X13" s="47">
        <v>23600</v>
      </c>
      <c r="Y13" s="47">
        <v>0</v>
      </c>
      <c r="Z13" s="80">
        <v>81</v>
      </c>
      <c r="AA13" s="80">
        <v>1</v>
      </c>
      <c r="AB13" s="80">
        <v>4800</v>
      </c>
      <c r="AC13" s="47">
        <v>138000</v>
      </c>
      <c r="AD13" s="47">
        <v>-956.5</v>
      </c>
      <c r="AE13" s="47">
        <v>0.2</v>
      </c>
      <c r="AF13" s="47">
        <v>0</v>
      </c>
      <c r="AG13" s="47">
        <v>0</v>
      </c>
      <c r="AH13" s="47">
        <v>0</v>
      </c>
      <c r="AI13" s="47">
        <v>0</v>
      </c>
      <c r="AJ13" s="47">
        <v>20</v>
      </c>
      <c r="AK13" s="47">
        <v>1</v>
      </c>
      <c r="AL13" s="47">
        <v>1</v>
      </c>
      <c r="AM13" s="47">
        <v>1</v>
      </c>
      <c r="AN13" s="47">
        <v>1</v>
      </c>
      <c r="AO13" s="47">
        <v>1</v>
      </c>
      <c r="AP13" s="47">
        <v>1</v>
      </c>
      <c r="AQ13" s="47">
        <v>0</v>
      </c>
      <c r="AR13" s="47">
        <v>71</v>
      </c>
      <c r="AS13" s="47"/>
      <c r="AT13" s="47"/>
      <c r="AU13" s="47"/>
      <c r="AV13" s="47"/>
    </row>
    <row r="14" spans="1:48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>
        <v>76</v>
      </c>
      <c r="J14" s="47">
        <v>9</v>
      </c>
      <c r="K14" s="63">
        <v>-21</v>
      </c>
      <c r="L14" t="s">
        <v>185</v>
      </c>
      <c r="M14" s="49" t="s">
        <v>64</v>
      </c>
      <c r="N14" s="47">
        <v>8.5</v>
      </c>
      <c r="O14" s="63">
        <v>0</v>
      </c>
      <c r="P14" s="47">
        <v>0</v>
      </c>
      <c r="Q14" s="47">
        <v>30</v>
      </c>
      <c r="R14" s="47">
        <f t="shared" si="0"/>
        <v>25</v>
      </c>
      <c r="S14" s="47">
        <v>1.2</v>
      </c>
      <c r="T14" s="47">
        <v>0</v>
      </c>
      <c r="U14" s="47">
        <v>0</v>
      </c>
      <c r="V14" s="47">
        <v>0</v>
      </c>
      <c r="W14" s="47">
        <v>0</v>
      </c>
      <c r="X14" s="47">
        <v>30300</v>
      </c>
      <c r="Y14" s="47">
        <v>0</v>
      </c>
      <c r="Z14" s="80">
        <v>81</v>
      </c>
      <c r="AA14" s="80">
        <v>1</v>
      </c>
      <c r="AB14" s="80">
        <v>4800</v>
      </c>
      <c r="AC14" s="47">
        <v>122000</v>
      </c>
      <c r="AD14" s="47">
        <v>1739.1</v>
      </c>
      <c r="AE14" s="47">
        <v>0.2</v>
      </c>
      <c r="AF14" s="47">
        <v>0</v>
      </c>
      <c r="AG14" s="47">
        <v>0</v>
      </c>
      <c r="AH14" s="47">
        <v>0</v>
      </c>
      <c r="AI14" s="47">
        <v>0</v>
      </c>
      <c r="AJ14" s="47">
        <v>20</v>
      </c>
      <c r="AK14" s="47">
        <v>1</v>
      </c>
      <c r="AL14" s="47">
        <v>1</v>
      </c>
      <c r="AM14" s="47">
        <v>1</v>
      </c>
      <c r="AN14" s="47">
        <v>1</v>
      </c>
      <c r="AO14" s="47">
        <v>1</v>
      </c>
      <c r="AP14" s="47">
        <v>1</v>
      </c>
      <c r="AQ14" s="47">
        <v>0</v>
      </c>
      <c r="AR14" s="47">
        <v>76</v>
      </c>
      <c r="AS14" s="47"/>
      <c r="AT14" s="47"/>
      <c r="AU14" s="47"/>
      <c r="AV14" s="47"/>
    </row>
    <row r="15" spans="1:48" s="56" customFormat="1" x14ac:dyDescent="0.25">
      <c r="A15" s="33" t="s">
        <v>44</v>
      </c>
      <c r="B15" s="61">
        <v>207000000</v>
      </c>
      <c r="C15" s="45" t="s">
        <v>47</v>
      </c>
      <c r="D15" s="33"/>
      <c r="E15" s="33"/>
      <c r="F15" s="33"/>
      <c r="G15" s="33"/>
      <c r="I15" s="56">
        <v>22</v>
      </c>
      <c r="J15" s="47">
        <v>10</v>
      </c>
      <c r="K15" s="63">
        <v>-26.8</v>
      </c>
      <c r="L15" t="s">
        <v>186</v>
      </c>
      <c r="M15" s="49" t="s">
        <v>64</v>
      </c>
      <c r="N15" s="47">
        <v>9.8000000000000007</v>
      </c>
      <c r="O15" s="63">
        <v>0</v>
      </c>
      <c r="P15" s="47">
        <v>0</v>
      </c>
      <c r="Q15" s="47">
        <v>26</v>
      </c>
      <c r="R15" s="47">
        <f t="shared" si="0"/>
        <v>21</v>
      </c>
      <c r="S15" s="47">
        <v>0.5</v>
      </c>
      <c r="T15" s="47">
        <v>0</v>
      </c>
      <c r="U15" s="47">
        <v>0</v>
      </c>
      <c r="V15" s="47">
        <v>0</v>
      </c>
      <c r="W15" s="47">
        <v>0</v>
      </c>
      <c r="X15" s="47">
        <v>20200</v>
      </c>
      <c r="Y15" s="47">
        <v>0</v>
      </c>
      <c r="Z15" s="47">
        <v>69.8</v>
      </c>
      <c r="AA15" s="47">
        <v>1</v>
      </c>
      <c r="AB15" s="47">
        <v>3280</v>
      </c>
      <c r="AC15" s="47">
        <v>119000</v>
      </c>
      <c r="AD15" s="47">
        <v>130.4</v>
      </c>
      <c r="AE15" s="47">
        <v>0.2</v>
      </c>
      <c r="AF15" s="47">
        <v>0</v>
      </c>
      <c r="AG15" s="47">
        <v>0</v>
      </c>
      <c r="AH15" s="47">
        <v>0</v>
      </c>
      <c r="AI15" s="47">
        <v>0</v>
      </c>
      <c r="AJ15" s="47">
        <v>13.6</v>
      </c>
      <c r="AK15" s="47">
        <v>1</v>
      </c>
      <c r="AL15" s="47">
        <v>1</v>
      </c>
      <c r="AM15" s="47">
        <v>1</v>
      </c>
      <c r="AN15" s="47">
        <v>1</v>
      </c>
      <c r="AO15" s="47">
        <v>1</v>
      </c>
      <c r="AP15" s="47">
        <v>1</v>
      </c>
      <c r="AQ15" s="47">
        <v>0</v>
      </c>
      <c r="AR15" s="47">
        <v>22</v>
      </c>
      <c r="AS15" s="47"/>
      <c r="AT15" s="47"/>
      <c r="AU15" s="47"/>
      <c r="AV15" s="47"/>
    </row>
    <row r="16" spans="1:48" x14ac:dyDescent="0.25">
      <c r="A16" s="33" t="s">
        <v>45</v>
      </c>
      <c r="B16" s="61">
        <v>79000000</v>
      </c>
      <c r="C16" s="45" t="s">
        <v>47</v>
      </c>
      <c r="D16" s="62"/>
      <c r="E16" s="62"/>
      <c r="I16" s="33">
        <v>0</v>
      </c>
      <c r="J16" s="47">
        <v>11</v>
      </c>
      <c r="K16" s="63">
        <v>-45.8</v>
      </c>
      <c r="L16"/>
      <c r="M16" s="49" t="s">
        <v>65</v>
      </c>
      <c r="N16" s="47">
        <v>8.9</v>
      </c>
      <c r="O16" s="63">
        <v>404</v>
      </c>
      <c r="P16" s="63">
        <v>6</v>
      </c>
      <c r="Q16" s="47">
        <v>0</v>
      </c>
      <c r="R16" s="47">
        <f t="shared" si="0"/>
        <v>-5</v>
      </c>
      <c r="S16" s="47">
        <v>1.9</v>
      </c>
      <c r="T16" s="47">
        <v>0</v>
      </c>
      <c r="U16" s="47">
        <v>1.7999999999999999E-2</v>
      </c>
      <c r="V16" s="47">
        <v>0</v>
      </c>
      <c r="W16" s="47">
        <v>0.25</v>
      </c>
      <c r="X16" s="47">
        <v>40900</v>
      </c>
      <c r="Y16" s="47">
        <v>0</v>
      </c>
      <c r="Z16" s="47">
        <v>0</v>
      </c>
      <c r="AA16" s="47">
        <v>1</v>
      </c>
      <c r="AB16" s="47">
        <v>0</v>
      </c>
      <c r="AC16" s="47">
        <v>534000</v>
      </c>
      <c r="AD16" s="47">
        <v>16173.9</v>
      </c>
      <c r="AE16" s="47">
        <v>0.49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1</v>
      </c>
      <c r="AL16" s="47">
        <v>1</v>
      </c>
      <c r="AM16" s="47">
        <v>1</v>
      </c>
      <c r="AN16" s="47">
        <v>1</v>
      </c>
      <c r="AO16" s="47">
        <v>1</v>
      </c>
      <c r="AP16" s="47">
        <v>1</v>
      </c>
      <c r="AQ16" s="47">
        <v>0</v>
      </c>
      <c r="AR16" s="47">
        <v>0</v>
      </c>
      <c r="AS16" s="47"/>
      <c r="AT16" s="47"/>
      <c r="AU16" s="47"/>
      <c r="AV16" s="47"/>
    </row>
    <row r="17" spans="1:43" x14ac:dyDescent="0.25">
      <c r="A17" s="33" t="s">
        <v>98</v>
      </c>
      <c r="B17" s="57">
        <v>0.53</v>
      </c>
      <c r="C17" s="45"/>
      <c r="D17" s="82"/>
      <c r="E17" s="82"/>
      <c r="F17" s="56"/>
      <c r="G17" s="56"/>
      <c r="J17" s="47"/>
      <c r="K17" s="63"/>
      <c r="L17" s="49"/>
      <c r="M17" s="49"/>
      <c r="N17" s="47"/>
      <c r="O17" s="63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</row>
    <row r="18" spans="1:43" ht="30" x14ac:dyDescent="0.25">
      <c r="A18" s="35" t="s">
        <v>25</v>
      </c>
      <c r="B18" s="65" t="s">
        <v>26</v>
      </c>
      <c r="C18" s="65" t="s">
        <v>27</v>
      </c>
      <c r="D18" s="66"/>
      <c r="E18" s="66"/>
      <c r="I18" s="56"/>
      <c r="J18" s="47"/>
      <c r="K18" s="63"/>
      <c r="L18" s="49"/>
      <c r="M18" s="49"/>
      <c r="N18" s="47"/>
      <c r="O18" s="63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</row>
    <row r="19" spans="1:43" s="56" customFormat="1" x14ac:dyDescent="0.25">
      <c r="A19" s="82" t="s">
        <v>38</v>
      </c>
      <c r="B19" s="82" t="s">
        <v>30</v>
      </c>
      <c r="C19" s="82" t="s">
        <v>59</v>
      </c>
      <c r="D19" s="43"/>
      <c r="E19" s="35"/>
      <c r="F19" s="33"/>
      <c r="G19" s="33"/>
      <c r="J19" s="47"/>
      <c r="K19" s="63"/>
      <c r="L19" s="49"/>
      <c r="M19" s="49"/>
      <c r="N19" s="47"/>
      <c r="O19" s="63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</row>
    <row r="20" spans="1:43" x14ac:dyDescent="0.25">
      <c r="A20" s="66">
        <v>1</v>
      </c>
      <c r="B20" s="66">
        <v>0</v>
      </c>
      <c r="C20" s="66">
        <v>0.09</v>
      </c>
      <c r="D20" s="43"/>
      <c r="J20" s="47"/>
      <c r="K20" s="63"/>
      <c r="L20" s="49"/>
      <c r="M20" s="49"/>
      <c r="N20" s="47"/>
      <c r="O20" s="63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</row>
    <row r="21" spans="1:43" x14ac:dyDescent="0.25">
      <c r="A21" s="66"/>
      <c r="B21" s="66"/>
      <c r="C21" s="66"/>
      <c r="D21" s="43"/>
      <c r="K21" s="79"/>
      <c r="L21" s="49"/>
      <c r="M21" s="49" t="s">
        <v>94</v>
      </c>
      <c r="N21" s="47"/>
      <c r="O21" s="63"/>
      <c r="P21" s="47"/>
      <c r="Q21" s="47"/>
      <c r="R21" s="64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</row>
    <row r="22" spans="1:43" x14ac:dyDescent="0.25">
      <c r="A22" s="47"/>
      <c r="B22" s="47"/>
      <c r="C22" s="47"/>
      <c r="D22" s="35"/>
      <c r="K22" s="79"/>
      <c r="L22" s="49"/>
      <c r="M22" s="49" t="s">
        <v>94</v>
      </c>
      <c r="N22" s="47"/>
      <c r="O22" s="47"/>
      <c r="P22" s="47"/>
      <c r="Q22" s="47"/>
      <c r="R22" s="64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</row>
    <row r="23" spans="1:43" x14ac:dyDescent="0.25">
      <c r="A23" s="47"/>
      <c r="B23" s="47"/>
      <c r="C23" s="47"/>
      <c r="D23" s="35"/>
      <c r="K23" s="79"/>
      <c r="L23" s="49"/>
      <c r="M23" s="49" t="s">
        <v>94</v>
      </c>
      <c r="N23" s="47"/>
      <c r="O23" s="47"/>
      <c r="P23" s="47"/>
      <c r="Q23" s="47"/>
      <c r="R23" s="64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I23" s="47"/>
      <c r="AJ23" s="47"/>
      <c r="AK23" s="47"/>
      <c r="AL23" s="47"/>
      <c r="AM23" s="47"/>
      <c r="AN23" s="47"/>
      <c r="AO23" s="47"/>
      <c r="AP23" s="47"/>
    </row>
    <row r="24" spans="1:43" x14ac:dyDescent="0.25">
      <c r="A24" s="43"/>
      <c r="B24" s="43"/>
      <c r="C24" s="43"/>
      <c r="D24" s="43"/>
      <c r="K24" s="79"/>
      <c r="L24" s="49"/>
      <c r="M24" s="49" t="s">
        <v>94</v>
      </c>
      <c r="N24" s="47"/>
      <c r="O24" s="47"/>
      <c r="P24" s="47"/>
      <c r="Q24" s="47"/>
      <c r="R24" s="64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I24" s="47"/>
      <c r="AJ24" s="47"/>
      <c r="AK24" s="47"/>
      <c r="AL24" s="47"/>
      <c r="AM24" s="47"/>
      <c r="AN24" s="47"/>
      <c r="AO24" s="47"/>
      <c r="AP24" s="47"/>
    </row>
    <row r="25" spans="1:43" x14ac:dyDescent="0.25">
      <c r="A25" s="47"/>
      <c r="B25" s="47"/>
      <c r="C25" s="47"/>
      <c r="D25" s="35"/>
      <c r="E25" s="33" t="s">
        <v>209</v>
      </c>
      <c r="K25" s="79"/>
      <c r="L25" s="49"/>
      <c r="M25" s="49" t="s">
        <v>94</v>
      </c>
      <c r="N25" s="47"/>
      <c r="O25" s="47"/>
      <c r="P25" s="47"/>
      <c r="Q25" s="47"/>
      <c r="R25" s="64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I25" s="47"/>
      <c r="AJ25" s="47"/>
      <c r="AK25" s="47"/>
      <c r="AL25" s="47"/>
      <c r="AM25" s="47"/>
      <c r="AN25" s="47"/>
      <c r="AO25" s="47"/>
      <c r="AP25" s="47"/>
    </row>
    <row r="26" spans="1:43" x14ac:dyDescent="0.25">
      <c r="A26" s="43"/>
      <c r="B26" s="43"/>
      <c r="C26" s="43"/>
      <c r="D26" s="43"/>
      <c r="K26" s="79"/>
      <c r="L26" s="49"/>
      <c r="M26" s="49" t="s">
        <v>94</v>
      </c>
      <c r="N26" s="47"/>
      <c r="O26" s="47"/>
      <c r="P26" s="47"/>
      <c r="Q26" s="47"/>
      <c r="R26" s="64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I26" s="47"/>
      <c r="AJ26" s="47"/>
      <c r="AK26" s="47"/>
      <c r="AL26" s="47"/>
      <c r="AM26" s="47"/>
      <c r="AN26" s="47"/>
      <c r="AO26" s="47"/>
      <c r="AP26" s="47"/>
    </row>
    <row r="27" spans="1:43" x14ac:dyDescent="0.25">
      <c r="A27" s="43"/>
      <c r="B27" s="43"/>
      <c r="C27" s="43"/>
      <c r="D27" s="43"/>
      <c r="L27" s="49"/>
      <c r="M27" s="49" t="s">
        <v>94</v>
      </c>
      <c r="N27" s="47"/>
      <c r="O27" s="47"/>
      <c r="P27" s="47"/>
      <c r="Q27" s="47"/>
      <c r="R27" s="64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I27" s="47"/>
      <c r="AJ27" s="47"/>
      <c r="AK27" s="47"/>
      <c r="AL27" s="47"/>
      <c r="AM27" s="47"/>
      <c r="AN27" s="47"/>
      <c r="AO27" s="47"/>
      <c r="AP27" s="47"/>
    </row>
    <row r="28" spans="1:43" x14ac:dyDescent="0.25">
      <c r="A28" s="43"/>
      <c r="B28" s="43"/>
      <c r="C28" s="43"/>
      <c r="D28" s="43"/>
      <c r="L28" s="49"/>
      <c r="M28" s="49" t="s">
        <v>94</v>
      </c>
      <c r="N28" s="47"/>
      <c r="O28" s="47"/>
      <c r="P28" s="47"/>
      <c r="Q28" s="47"/>
      <c r="R28" s="64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I28" s="47"/>
      <c r="AJ28" s="47"/>
      <c r="AK28" s="47"/>
      <c r="AL28" s="47"/>
      <c r="AM28" s="47"/>
      <c r="AN28" s="47"/>
      <c r="AO28" s="47"/>
      <c r="AP28" s="47"/>
    </row>
    <row r="29" spans="1:43" x14ac:dyDescent="0.25">
      <c r="A29" s="43"/>
      <c r="B29" s="43"/>
      <c r="C29" s="43"/>
      <c r="D29" s="43"/>
      <c r="L29" s="49"/>
      <c r="M29" s="49" t="s">
        <v>94</v>
      </c>
      <c r="N29" s="47"/>
      <c r="O29" s="47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3" x14ac:dyDescent="0.25">
      <c r="A30" s="43"/>
      <c r="B30" s="43"/>
      <c r="C30" s="43"/>
      <c r="D30" s="43"/>
      <c r="L30" s="49"/>
      <c r="M30" s="49" t="s">
        <v>94</v>
      </c>
      <c r="N30" s="47"/>
      <c r="O30" s="47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33" t="s">
        <v>99</v>
      </c>
      <c r="AF30" s="33" t="s">
        <v>100</v>
      </c>
      <c r="AG30" s="33" t="s">
        <v>101</v>
      </c>
      <c r="AI30" s="47"/>
      <c r="AJ30" s="47"/>
      <c r="AK30" s="47"/>
      <c r="AL30" s="47"/>
      <c r="AM30" s="47"/>
      <c r="AN30" s="47"/>
      <c r="AO30" s="47"/>
      <c r="AP30" s="47"/>
    </row>
    <row r="31" spans="1:43" x14ac:dyDescent="0.25">
      <c r="A31" s="43"/>
      <c r="B31" s="43"/>
      <c r="C31" s="43"/>
      <c r="D31" s="43"/>
      <c r="L31" s="49"/>
      <c r="M31" s="49" t="s">
        <v>94</v>
      </c>
      <c r="N31" s="47"/>
      <c r="O31" s="47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33">
        <v>15</v>
      </c>
      <c r="AF31" s="33">
        <v>48</v>
      </c>
      <c r="AG31" s="33">
        <v>1900</v>
      </c>
      <c r="AH31" s="33">
        <v>8</v>
      </c>
      <c r="AI31" s="47"/>
      <c r="AJ31" s="47"/>
      <c r="AK31" s="47"/>
      <c r="AL31" s="47"/>
      <c r="AM31" s="47"/>
      <c r="AN31" s="47"/>
      <c r="AO31" s="47"/>
      <c r="AP31" s="47"/>
    </row>
    <row r="32" spans="1:43" x14ac:dyDescent="0.25">
      <c r="A32" s="43"/>
      <c r="B32" s="43"/>
      <c r="C32" s="43"/>
      <c r="D32" s="43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33">
        <v>16</v>
      </c>
      <c r="AF32" s="33">
        <v>51.8</v>
      </c>
      <c r="AG32" s="33">
        <v>2100</v>
      </c>
      <c r="AH32" s="33">
        <v>8.8000000000000007</v>
      </c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43"/>
      <c r="B33" s="43"/>
      <c r="C33" s="43"/>
      <c r="D33" s="43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33">
        <v>17</v>
      </c>
      <c r="AF33" s="33">
        <v>55.599999999999994</v>
      </c>
      <c r="AG33" s="33">
        <v>2300</v>
      </c>
      <c r="AH33" s="33">
        <v>9.6000000000000014</v>
      </c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33">
        <v>18</v>
      </c>
      <c r="AF34" s="33">
        <v>59.399999999999991</v>
      </c>
      <c r="AG34" s="33">
        <v>2500</v>
      </c>
      <c r="AH34" s="33">
        <v>10.400000000000002</v>
      </c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33">
        <v>19</v>
      </c>
      <c r="AF35" s="33">
        <v>63.199999999999989</v>
      </c>
      <c r="AG35" s="33">
        <v>2700</v>
      </c>
      <c r="AH35" s="33">
        <v>11.200000000000003</v>
      </c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33">
        <v>20</v>
      </c>
      <c r="AF36" s="33">
        <v>66.999999999999986</v>
      </c>
      <c r="AG36" s="33">
        <v>2900</v>
      </c>
      <c r="AH36" s="33">
        <v>12.000000000000004</v>
      </c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M37" s="49" t="s">
        <v>94</v>
      </c>
      <c r="N37" s="47"/>
      <c r="O37" s="63"/>
      <c r="P37" s="47"/>
      <c r="Q37" s="47"/>
      <c r="R37" s="64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33">
        <v>21</v>
      </c>
      <c r="AF37" s="33">
        <v>69.799999999999983</v>
      </c>
      <c r="AG37" s="33">
        <v>3280</v>
      </c>
      <c r="AH37" s="33">
        <v>13.600000000000003</v>
      </c>
      <c r="AI37" s="47"/>
      <c r="AJ37" s="47"/>
      <c r="AK37" s="47"/>
      <c r="AL37" s="47"/>
      <c r="AM37" s="47"/>
      <c r="AN37" s="47"/>
    </row>
    <row r="38" spans="1:42" x14ac:dyDescent="0.25">
      <c r="L38" s="49"/>
      <c r="M38" s="49" t="s">
        <v>94</v>
      </c>
      <c r="N38" s="47"/>
      <c r="O38" s="63"/>
      <c r="P38" s="47"/>
      <c r="Q38" s="47"/>
      <c r="R38" s="64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33">
        <v>22</v>
      </c>
      <c r="AF38" s="33">
        <v>72.59999999999998</v>
      </c>
      <c r="AG38" s="33">
        <v>3660</v>
      </c>
      <c r="AH38" s="33">
        <v>15.200000000000003</v>
      </c>
      <c r="AI38" s="47"/>
      <c r="AJ38" s="47"/>
      <c r="AK38" s="47"/>
      <c r="AL38" s="47"/>
      <c r="AM38" s="47"/>
      <c r="AN38" s="47"/>
    </row>
    <row r="39" spans="1:42" x14ac:dyDescent="0.25">
      <c r="L39" s="49"/>
      <c r="M39" s="49" t="s">
        <v>94</v>
      </c>
      <c r="N39" s="47"/>
      <c r="O39" s="63"/>
      <c r="P39" s="47"/>
      <c r="Q39" s="47"/>
      <c r="R39" s="64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33">
        <v>23</v>
      </c>
      <c r="AF39" s="33">
        <v>75.399999999999977</v>
      </c>
      <c r="AG39" s="33">
        <v>4040</v>
      </c>
      <c r="AH39" s="33">
        <v>16.800000000000004</v>
      </c>
      <c r="AI39" s="47"/>
      <c r="AJ39" s="47"/>
      <c r="AK39" s="47"/>
      <c r="AL39" s="47"/>
      <c r="AM39" s="47"/>
      <c r="AN39" s="47"/>
    </row>
    <row r="40" spans="1:42" x14ac:dyDescent="0.25">
      <c r="L40" s="49"/>
      <c r="AE40" s="33">
        <v>24</v>
      </c>
      <c r="AF40" s="33">
        <v>78.199999999999974</v>
      </c>
      <c r="AG40" s="33">
        <v>4420</v>
      </c>
      <c r="AH40" s="33">
        <v>18.400000000000006</v>
      </c>
    </row>
    <row r="41" spans="1:42" x14ac:dyDescent="0.25">
      <c r="L41" s="49"/>
      <c r="AE41" s="33">
        <v>25</v>
      </c>
      <c r="AF41" s="33">
        <v>80.999999999999972</v>
      </c>
      <c r="AG41" s="33">
        <v>4800</v>
      </c>
      <c r="AH41" s="33">
        <v>20.000000000000007</v>
      </c>
    </row>
    <row r="42" spans="1:42" x14ac:dyDescent="0.25">
      <c r="L42" s="49"/>
      <c r="AE42" s="33">
        <v>26</v>
      </c>
      <c r="AF42" s="33">
        <v>83.999999999999972</v>
      </c>
      <c r="AG42" s="33">
        <v>5760</v>
      </c>
      <c r="AH42" s="33">
        <v>24.000000000000007</v>
      </c>
    </row>
    <row r="43" spans="1:42" x14ac:dyDescent="0.25">
      <c r="L43" s="49"/>
      <c r="AE43" s="33">
        <v>27</v>
      </c>
      <c r="AF43" s="33">
        <v>86.999999999999972</v>
      </c>
      <c r="AG43" s="33">
        <v>6720</v>
      </c>
      <c r="AH43" s="33">
        <v>28.000000000000007</v>
      </c>
    </row>
    <row r="44" spans="1:42" x14ac:dyDescent="0.25">
      <c r="L44" s="49"/>
      <c r="AE44" s="33">
        <v>28</v>
      </c>
      <c r="AF44" s="33">
        <v>89.999999999999972</v>
      </c>
      <c r="AG44" s="33">
        <v>7680</v>
      </c>
      <c r="AH44" s="33">
        <v>32.000000000000007</v>
      </c>
    </row>
    <row r="45" spans="1:42" x14ac:dyDescent="0.25">
      <c r="L45" s="49"/>
      <c r="AE45" s="33">
        <v>29</v>
      </c>
      <c r="AF45" s="33">
        <v>92.999999999999972</v>
      </c>
      <c r="AG45" s="33">
        <v>8640</v>
      </c>
      <c r="AH45" s="33">
        <v>36.000000000000007</v>
      </c>
    </row>
    <row r="46" spans="1:42" x14ac:dyDescent="0.25">
      <c r="L46" s="49"/>
      <c r="AE46" s="33">
        <v>30</v>
      </c>
      <c r="AF46" s="33">
        <v>95.999999999999972</v>
      </c>
      <c r="AG46" s="33">
        <v>9600</v>
      </c>
      <c r="AH46" s="33">
        <v>40.000000000000007</v>
      </c>
    </row>
    <row r="47" spans="1:42" x14ac:dyDescent="0.25">
      <c r="L47" s="49"/>
      <c r="AE47" s="33">
        <v>31</v>
      </c>
      <c r="AF47" s="33">
        <v>99.799999999999969</v>
      </c>
      <c r="AG47" s="33">
        <v>10080</v>
      </c>
      <c r="AH47" s="33">
        <v>42.000000000000007</v>
      </c>
    </row>
    <row r="48" spans="1:42" x14ac:dyDescent="0.25">
      <c r="L48" s="49"/>
      <c r="AE48" s="33">
        <v>32</v>
      </c>
      <c r="AF48" s="33">
        <v>103.59999999999997</v>
      </c>
      <c r="AG48" s="33">
        <v>10560</v>
      </c>
      <c r="AH48" s="33">
        <v>44.000000000000007</v>
      </c>
    </row>
    <row r="49" spans="12:34" x14ac:dyDescent="0.25">
      <c r="L49" s="49"/>
      <c r="AE49" s="33">
        <v>33</v>
      </c>
      <c r="AF49" s="33">
        <v>107.39999999999996</v>
      </c>
      <c r="AG49" s="33">
        <v>11040</v>
      </c>
      <c r="AH49" s="33">
        <v>46.000000000000007</v>
      </c>
    </row>
    <row r="50" spans="12:34" x14ac:dyDescent="0.25">
      <c r="L50" s="49"/>
      <c r="AE50" s="33">
        <v>34</v>
      </c>
      <c r="AF50" s="33">
        <v>111.19999999999996</v>
      </c>
      <c r="AG50" s="33">
        <v>11520</v>
      </c>
      <c r="AH50" s="33">
        <v>48.000000000000007</v>
      </c>
    </row>
    <row r="51" spans="12:34" x14ac:dyDescent="0.25">
      <c r="L51" s="49"/>
      <c r="AE51" s="33">
        <v>35</v>
      </c>
      <c r="AF51" s="33">
        <v>114.99999999999996</v>
      </c>
      <c r="AG51" s="33">
        <v>12000</v>
      </c>
      <c r="AH51" s="33">
        <v>50.000000000000007</v>
      </c>
    </row>
    <row r="52" spans="12:34" x14ac:dyDescent="0.25">
      <c r="L52" s="49"/>
    </row>
    <row r="53" spans="12:34" x14ac:dyDescent="0.25">
      <c r="L53" s="49"/>
    </row>
    <row r="54" spans="12:34" x14ac:dyDescent="0.25">
      <c r="L54" s="49"/>
    </row>
    <row r="55" spans="12:34" x14ac:dyDescent="0.25">
      <c r="L55" s="49"/>
    </row>
    <row r="56" spans="12:34" x14ac:dyDescent="0.25">
      <c r="L56" s="49"/>
    </row>
    <row r="57" spans="12:34" x14ac:dyDescent="0.25">
      <c r="L57" s="49"/>
    </row>
    <row r="58" spans="12:34" x14ac:dyDescent="0.25">
      <c r="L58" s="49"/>
    </row>
    <row r="59" spans="12:34" x14ac:dyDescent="0.25">
      <c r="L59" s="49"/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  <row r="256" spans="12:12" x14ac:dyDescent="0.25">
      <c r="L256" s="49"/>
    </row>
    <row r="257" spans="12:12" x14ac:dyDescent="0.25">
      <c r="L257" s="49"/>
    </row>
    <row r="258" spans="12:12" x14ac:dyDescent="0.25">
      <c r="L258" s="49"/>
    </row>
  </sheetData>
  <mergeCells count="3">
    <mergeCell ref="R3:S3"/>
    <mergeCell ref="U3:V3"/>
    <mergeCell ref="AC3:AI3"/>
  </mergeCells>
  <conditionalFormatting sqref="N6 Q6 S15:AA16 Q8:Q18 N8:N20 AE8:AJ11 AE6:AJ6 AM6:AN6 R8:Y11 AR6:AV6 S12:Y14 R14:R16 AG14:AG16 AG12 AM14:AN18 AR14:AV16 AM8:AN12 AR8:AV12">
    <cfRule type="expression" dxfId="1090" priority="80">
      <formula>$L6="API sand"</formula>
    </cfRule>
  </conditionalFormatting>
  <conditionalFormatting sqref="AJ12:AJ16 N6 AB15:AB16 AK6:AL6 AK8:AL11 N8:N20 AK13:AL18">
    <cfRule type="expression" dxfId="1089" priority="79">
      <formula>$M6="API sand"</formula>
    </cfRule>
  </conditionalFormatting>
  <conditionalFormatting sqref="AJ12:AJ16 N6 AK6:AL6 AB15:AB16 AK8:AL11 N8:N20 AK13:AL18">
    <cfRule type="expression" dxfId="1088" priority="78">
      <formula>$M6="API clay"</formula>
    </cfRule>
  </conditionalFormatting>
  <conditionalFormatting sqref="AM6:AN6 N6:P6 N8:P11 AM8:AN12 AM14:AN18">
    <cfRule type="expression" dxfId="1087" priority="75">
      <formula>$L6="Stiff clay w/o free water"</formula>
    </cfRule>
    <cfRule type="expression" dxfId="1086" priority="77">
      <formula>$L6="API clay"</formula>
    </cfRule>
  </conditionalFormatting>
  <conditionalFormatting sqref="AM6:AN6 N6:P6 N8:P11 AM8:AN12 AM14:AN18">
    <cfRule type="expression" dxfId="1085" priority="76">
      <formula>$L6="Kirsch soft clay"</formula>
    </cfRule>
  </conditionalFormatting>
  <conditionalFormatting sqref="AM6:AN6 N6:P6 N8:P11 AM8:AN12 AM14:AN18">
    <cfRule type="expression" dxfId="1084" priority="74">
      <formula>$L6="Kirsch stiff clay"</formula>
    </cfRule>
  </conditionalFormatting>
  <conditionalFormatting sqref="N6 Q6 S15:AA16 Q8:Q18 N8:N20 AE8:AJ11 AE6:AJ6 AM6:AN6 R8:Y11 AR6:AV6 S12:Y14 R14:R16 AG14:AG16 AG12 AM14:AN18 AR14:AV16 AM8:AN12 AR8:AV12">
    <cfRule type="expression" dxfId="1083" priority="73">
      <formula>$L6="Kirsch sand"</formula>
    </cfRule>
  </conditionalFormatting>
  <conditionalFormatting sqref="N6 AC6:AD6 AM6:AN6 AC8:AD18 N8:N20 AM8:AN12 AM14:AN18">
    <cfRule type="expression" dxfId="1082" priority="72">
      <formula>$L6="Modified Weak rock"</formula>
    </cfRule>
  </conditionalFormatting>
  <conditionalFormatting sqref="AM6:AN6 N6:P6 N8:P11 AM8:AN12 AM14:AN18">
    <cfRule type="expression" dxfId="1081" priority="71">
      <formula>$L6="Reese stiff clay"</formula>
    </cfRule>
  </conditionalFormatting>
  <conditionalFormatting sqref="N21:N39 Q19:Q39 AM19:AN39">
    <cfRule type="expression" dxfId="1080" priority="70">
      <formula>$L19="API sand"</formula>
    </cfRule>
  </conditionalFormatting>
  <conditionalFormatting sqref="N21:N39 Z19:Z39 AB19:AB39 R19:S39 AJ19:AL39">
    <cfRule type="expression" dxfId="1079" priority="69">
      <formula>$M19="API sand"</formula>
    </cfRule>
  </conditionalFormatting>
  <conditionalFormatting sqref="Z19:AB39 AK19:AL39 R19:T39 N21:N39">
    <cfRule type="expression" dxfId="1078" priority="68">
      <formula>$M19="API clay"</formula>
    </cfRule>
  </conditionalFormatting>
  <conditionalFormatting sqref="U19:W39 AM19:AN39 N32:P39 N21:N31 P19:P31">
    <cfRule type="expression" dxfId="1077" priority="65">
      <formula>$L19="Stiff clay w/o free water"</formula>
    </cfRule>
    <cfRule type="expression" dxfId="1076" priority="67">
      <formula>$L19="API clay"</formula>
    </cfRule>
  </conditionalFormatting>
  <conditionalFormatting sqref="U19:Y39 AM19:AN39 N32:P39 N21:N31 P19:P31">
    <cfRule type="expression" dxfId="1075" priority="66">
      <formula>$L19="Kirsch soft clay"</formula>
    </cfRule>
  </conditionalFormatting>
  <conditionalFormatting sqref="AM19:AN39 U19:Y39 N32:P39 N21:N31 P19:P31">
    <cfRule type="expression" dxfId="1074" priority="64">
      <formula>$L19="Kirsch stiff clay"</formula>
    </cfRule>
  </conditionalFormatting>
  <conditionalFormatting sqref="N21:N39 Q19:Q39 X19:Y39 AM19:AN39">
    <cfRule type="expression" dxfId="1073" priority="63">
      <formula>$L19="Kirsch sand"</formula>
    </cfRule>
  </conditionalFormatting>
  <conditionalFormatting sqref="N21:N39 AC19:AI22 AM19:AN39 AC23:AD39 AI23:AI39">
    <cfRule type="expression" dxfId="1072" priority="62">
      <formula>$L19="Modified Weak rock"</formula>
    </cfRule>
  </conditionalFormatting>
  <conditionalFormatting sqref="U19:V39 AM19:AN39 N32:P39 N21:N31 P19:P31">
    <cfRule type="expression" dxfId="1071" priority="61">
      <formula>$L19="Reese stiff clay"</formula>
    </cfRule>
  </conditionalFormatting>
  <conditionalFormatting sqref="AC6:AD6 AM6:AN6 N6:P6 AC8:AD18 N8:P11 AM8:AN12 AM14:AN18">
    <cfRule type="expression" dxfId="1070" priority="60">
      <formula>$L6="PISA clay"</formula>
    </cfRule>
  </conditionalFormatting>
  <conditionalFormatting sqref="N6 AC6:AD6 AM6:AN6 AC8:AD18 N8:N20 AM8:AN12 AM14:AN18">
    <cfRule type="expression" dxfId="1069" priority="59">
      <formula>$L6="PISA sand"</formula>
    </cfRule>
  </conditionalFormatting>
  <conditionalFormatting sqref="R6:Y6 R12">
    <cfRule type="expression" dxfId="1068" priority="58">
      <formula>$L6="API sand"</formula>
    </cfRule>
  </conditionalFormatting>
  <conditionalFormatting sqref="R6:Y6 R12">
    <cfRule type="expression" dxfId="1067" priority="57">
      <formula>$L6="Kirsch sand"</formula>
    </cfRule>
  </conditionalFormatting>
  <conditionalFormatting sqref="N12:P15 N16:O16 P17:P18 O17:O21 N17:N20">
    <cfRule type="expression" dxfId="1066" priority="54">
      <formula>$L12="Stiff clay w/o free water"</formula>
    </cfRule>
    <cfRule type="expression" dxfId="1065" priority="56">
      <formula>$L12="API clay"</formula>
    </cfRule>
  </conditionalFormatting>
  <conditionalFormatting sqref="N12:P15 N16:O16 P17:P18 O17:O21 N17:N20">
    <cfRule type="expression" dxfId="1064" priority="55">
      <formula>$L12="Kirsch soft clay"</formula>
    </cfRule>
  </conditionalFormatting>
  <conditionalFormatting sqref="N12:P15 N16:O16 P17:P18 O17:O21 N17:N20">
    <cfRule type="expression" dxfId="1063" priority="53">
      <formula>$L12="Kirsch stiff clay"</formula>
    </cfRule>
  </conditionalFormatting>
  <conditionalFormatting sqref="N12:P15 N16:O16 P17:P18 O17:O21 N17:N20">
    <cfRule type="expression" dxfId="1062" priority="52">
      <formula>$L12="Reese stiff clay"</formula>
    </cfRule>
  </conditionalFormatting>
  <conditionalFormatting sqref="N12:P15 N16:O16 P17:P18 O17:O21 N17:N20">
    <cfRule type="expression" dxfId="1061" priority="51">
      <formula>$L12="PISA clay"</formula>
    </cfRule>
  </conditionalFormatting>
  <conditionalFormatting sqref="R17:AB18">
    <cfRule type="expression" dxfId="1060" priority="50">
      <formula>$L17="API sand"</formula>
    </cfRule>
  </conditionalFormatting>
  <conditionalFormatting sqref="R17:AB18">
    <cfRule type="expression" dxfId="1059" priority="49">
      <formula>$L17="Kirsch sand"</formula>
    </cfRule>
  </conditionalFormatting>
  <conditionalFormatting sqref="AE17:AJ18 AE12:AF16 AH12:AI16">
    <cfRule type="expression" dxfId="1058" priority="48">
      <formula>$L12="API sand"</formula>
    </cfRule>
  </conditionalFormatting>
  <conditionalFormatting sqref="AE17:AJ18 AE12:AF16 AH12:AI16">
    <cfRule type="expression" dxfId="1057" priority="47">
      <formula>$L12="Kirsch sand"</formula>
    </cfRule>
  </conditionalFormatting>
  <conditionalFormatting sqref="O22:O24">
    <cfRule type="expression" dxfId="1056" priority="46">
      <formula>$L22="API sand"</formula>
    </cfRule>
  </conditionalFormatting>
  <conditionalFormatting sqref="O22:O24">
    <cfRule type="expression" dxfId="1055" priority="45">
      <formula>$L22="Kirsch sand"</formula>
    </cfRule>
  </conditionalFormatting>
  <conditionalFormatting sqref="O25:O31">
    <cfRule type="expression" dxfId="1054" priority="44">
      <formula>$L25="API sand"</formula>
    </cfRule>
  </conditionalFormatting>
  <conditionalFormatting sqref="O25:O31">
    <cfRule type="expression" dxfId="1053" priority="43">
      <formula>$L25="Kirsch sand"</formula>
    </cfRule>
  </conditionalFormatting>
  <conditionalFormatting sqref="P16">
    <cfRule type="expression" dxfId="1052" priority="40">
      <formula>$L16="Stiff clay w/o free water"</formula>
    </cfRule>
    <cfRule type="expression" dxfId="1051" priority="42">
      <formula>$L16="API clay"</formula>
    </cfRule>
  </conditionalFormatting>
  <conditionalFormatting sqref="P16">
    <cfRule type="expression" dxfId="1050" priority="41">
      <formula>$L16="Kirsch soft clay"</formula>
    </cfRule>
  </conditionalFormatting>
  <conditionalFormatting sqref="P16">
    <cfRule type="expression" dxfId="1049" priority="39">
      <formula>$L16="Kirsch stiff clay"</formula>
    </cfRule>
  </conditionalFormatting>
  <conditionalFormatting sqref="P16">
    <cfRule type="expression" dxfId="1048" priority="38">
      <formula>$L16="Reese stiff clay"</formula>
    </cfRule>
  </conditionalFormatting>
  <conditionalFormatting sqref="P16">
    <cfRule type="expression" dxfId="1047" priority="37">
      <formula>$L16="PISA clay"</formula>
    </cfRule>
  </conditionalFormatting>
  <conditionalFormatting sqref="N7 Q7 AE7:AJ7 AM7:AN7 AR7:AV7 AG13 AM13:AN13 AR13:AV13">
    <cfRule type="expression" dxfId="1046" priority="36">
      <formula>$L7="API sand"</formula>
    </cfRule>
  </conditionalFormatting>
  <conditionalFormatting sqref="N7 AK7:AL7 AK12:AL12">
    <cfRule type="expression" dxfId="1045" priority="35">
      <formula>$M7="API sand"</formula>
    </cfRule>
  </conditionalFormatting>
  <conditionalFormatting sqref="N7 AK7:AL7 AK12:AL12">
    <cfRule type="expression" dxfId="1044" priority="34">
      <formula>$M7="API clay"</formula>
    </cfRule>
  </conditionalFormatting>
  <conditionalFormatting sqref="AM7:AN7 N7:P7 AM13:AN13">
    <cfRule type="expression" dxfId="1043" priority="31">
      <formula>$L7="Stiff clay w/o free water"</formula>
    </cfRule>
    <cfRule type="expression" dxfId="1042" priority="33">
      <formula>$L7="API clay"</formula>
    </cfRule>
  </conditionalFormatting>
  <conditionalFormatting sqref="AM7:AN7 N7:P7 AM13:AN13">
    <cfRule type="expression" dxfId="1041" priority="32">
      <formula>$L7="Kirsch soft clay"</formula>
    </cfRule>
  </conditionalFormatting>
  <conditionalFormatting sqref="AM7:AN7 N7:P7 AM13:AN13">
    <cfRule type="expression" dxfId="1040" priority="30">
      <formula>$L7="Kirsch stiff clay"</formula>
    </cfRule>
  </conditionalFormatting>
  <conditionalFormatting sqref="N7 Q7 AE7:AJ7 AM7:AN7 AR7:AV7 AG13 AM13:AN13 AR13:AV13">
    <cfRule type="expression" dxfId="1039" priority="29">
      <formula>$L7="Kirsch sand"</formula>
    </cfRule>
  </conditionalFormatting>
  <conditionalFormatting sqref="N7 AC7:AD7 AM7:AN7 AM13:AN13">
    <cfRule type="expression" dxfId="1038" priority="28">
      <formula>$L7="Modified Weak rock"</formula>
    </cfRule>
  </conditionalFormatting>
  <conditionalFormatting sqref="AM7:AN7 N7:P7 AM13:AN13">
    <cfRule type="expression" dxfId="1037" priority="27">
      <formula>$L7="Reese stiff clay"</formula>
    </cfRule>
  </conditionalFormatting>
  <conditionalFormatting sqref="AC7:AD7 AM7:AN7 N7:P7 AM13:AN13">
    <cfRule type="expression" dxfId="1036" priority="26">
      <formula>$L7="PISA clay"</formula>
    </cfRule>
  </conditionalFormatting>
  <conditionalFormatting sqref="N7 AC7:AD7 AM7:AN7 AM13:AN13">
    <cfRule type="expression" dxfId="1035" priority="25">
      <formula>$L7="PISA sand"</formula>
    </cfRule>
  </conditionalFormatting>
  <conditionalFormatting sqref="R7:Y7 R13">
    <cfRule type="expression" dxfId="1034" priority="24">
      <formula>$L7="API sand"</formula>
    </cfRule>
  </conditionalFormatting>
  <conditionalFormatting sqref="R7:Y7 R13">
    <cfRule type="expression" dxfId="1033" priority="23">
      <formula>$L7="Kirsch sand"</formula>
    </cfRule>
  </conditionalFormatting>
  <conditionalFormatting sqref="Z6:Z14 AB6:AB14">
    <cfRule type="expression" dxfId="1032" priority="22">
      <formula>$M6="API sand"</formula>
    </cfRule>
  </conditionalFormatting>
  <conditionalFormatting sqref="Z6:AB14">
    <cfRule type="expression" dxfId="1031" priority="21">
      <formula>$M6="API clay"</formula>
    </cfRule>
  </conditionalFormatting>
  <conditionalFormatting sqref="AO6:AP18">
    <cfRule type="expression" dxfId="1030" priority="20">
      <formula>$L6="API sand"</formula>
    </cfRule>
  </conditionalFormatting>
  <conditionalFormatting sqref="AO6:AP18">
    <cfRule type="expression" dxfId="1029" priority="17">
      <formula>$L6="Stiff clay w/o free water"</formula>
    </cfRule>
    <cfRule type="expression" dxfId="1028" priority="19">
      <formula>$L6="API clay"</formula>
    </cfRule>
  </conditionalFormatting>
  <conditionalFormatting sqref="AO6:AP18">
    <cfRule type="expression" dxfId="1027" priority="18">
      <formula>$L6="Kirsch soft clay"</formula>
    </cfRule>
  </conditionalFormatting>
  <conditionalFormatting sqref="AO6:AP18">
    <cfRule type="expression" dxfId="1026" priority="16">
      <formula>$L6="Kirsch stiff clay"</formula>
    </cfRule>
  </conditionalFormatting>
  <conditionalFormatting sqref="AO6:AP18">
    <cfRule type="expression" dxfId="1025" priority="15">
      <formula>$L6="Kirsch sand"</formula>
    </cfRule>
  </conditionalFormatting>
  <conditionalFormatting sqref="AO6:AP18">
    <cfRule type="expression" dxfId="1024" priority="14">
      <formula>$L6="Modified Weak rock"</formula>
    </cfRule>
  </conditionalFormatting>
  <conditionalFormatting sqref="AO6:AP18">
    <cfRule type="expression" dxfId="1023" priority="13">
      <formula>$L6="Reese stiff clay"</formula>
    </cfRule>
  </conditionalFormatting>
  <conditionalFormatting sqref="AO19:AP36">
    <cfRule type="expression" dxfId="1022" priority="12">
      <formula>$L19="API sand"</formula>
    </cfRule>
  </conditionalFormatting>
  <conditionalFormatting sqref="AO19:AP36">
    <cfRule type="expression" dxfId="1021" priority="9">
      <formula>$L19="Stiff clay w/o free water"</formula>
    </cfRule>
    <cfRule type="expression" dxfId="1020" priority="11">
      <formula>$L19="API clay"</formula>
    </cfRule>
  </conditionalFormatting>
  <conditionalFormatting sqref="AO19:AP36">
    <cfRule type="expression" dxfId="1019" priority="10">
      <formula>$L19="Kirsch soft clay"</formula>
    </cfRule>
  </conditionalFormatting>
  <conditionalFormatting sqref="AO19:AP36">
    <cfRule type="expression" dxfId="1018" priority="8">
      <formula>$L19="Kirsch stiff clay"</formula>
    </cfRule>
  </conditionalFormatting>
  <conditionalFormatting sqref="AO19:AP36">
    <cfRule type="expression" dxfId="1017" priority="7">
      <formula>$L19="Kirsch sand"</formula>
    </cfRule>
  </conditionalFormatting>
  <conditionalFormatting sqref="AO19:AP36">
    <cfRule type="expression" dxfId="1016" priority="6">
      <formula>$L19="Modified Weak rock"</formula>
    </cfRule>
  </conditionalFormatting>
  <conditionalFormatting sqref="AO19:AP36">
    <cfRule type="expression" dxfId="1015" priority="5">
      <formula>$L19="Reese stiff clay"</formula>
    </cfRule>
  </conditionalFormatting>
  <conditionalFormatting sqref="AO6:AP18">
    <cfRule type="expression" dxfId="1014" priority="4">
      <formula>$L6="PISA clay"</formula>
    </cfRule>
  </conditionalFormatting>
  <conditionalFormatting sqref="AO6:AP18">
    <cfRule type="expression" dxfId="1013" priority="3">
      <formula>$L6="PISA sand"</formula>
    </cfRule>
  </conditionalFormatting>
  <conditionalFormatting sqref="AQ6:AQ19">
    <cfRule type="expression" dxfId="1012" priority="2">
      <formula>$L6="API sand"</formula>
    </cfRule>
  </conditionalFormatting>
  <conditionalFormatting sqref="AQ6:AQ19">
    <cfRule type="expression" dxfId="1011" priority="1">
      <formula>$L6="Kirsch sand"</formula>
    </cfRule>
  </conditionalFormatting>
  <dataValidations count="3">
    <dataValidation type="list" showInputMessage="1" showErrorMessage="1" sqref="M19:M39" xr:uid="{ECC28EBF-B193-41A5-9A23-EDB1E08E800F}">
      <formula1>"',API sand,API clay"</formula1>
    </dataValidation>
    <dataValidation type="list" showInputMessage="1" showErrorMessage="1" sqref="L17:L258" xr:uid="{BB7170C7-99E3-4F37-AF49-D7DD5277DFBA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8" xr:uid="{52D44D83-FDDC-4A0A-B664-97CE3669DD33}">
      <formula1>"Zero soil,API sand,API clay"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D67A-93EA-4E59-AD73-7E3BF1406E03}">
  <sheetPr>
    <tabColor theme="1" tint="0.249977111117893"/>
  </sheetPr>
  <dimension ref="A1:BS80"/>
  <sheetViews>
    <sheetView workbookViewId="0">
      <selection activeCell="AU2" sqref="AU2:AU3"/>
    </sheetView>
  </sheetViews>
  <sheetFormatPr defaultRowHeight="15" x14ac:dyDescent="0.25"/>
  <cols>
    <col min="2" max="2" width="9.140625" style="84"/>
    <col min="4" max="4" width="9.140625" style="84"/>
    <col min="9" max="12" width="9.140625" style="84"/>
    <col min="15" max="15" width="9.140625" style="84"/>
    <col min="19" max="19" width="9.140625" style="84"/>
    <col min="25" max="26" width="9.140625" style="84"/>
    <col min="29" max="30" width="9.140625" style="84"/>
    <col min="33" max="34" width="9.140625" style="84"/>
    <col min="37" max="37" width="9.140625" style="84"/>
    <col min="40" max="41" width="9.140625" style="84"/>
    <col min="44" max="44" width="9.140625" style="84"/>
    <col min="47" max="47" width="9.140625" style="84"/>
    <col min="50" max="51" width="9.140625" style="84"/>
    <col min="57" max="59" width="9.140625" style="84"/>
    <col min="62" max="66" width="9.140625" style="84"/>
  </cols>
  <sheetData>
    <row r="1" spans="1:71" x14ac:dyDescent="0.25">
      <c r="A1" t="s">
        <v>121</v>
      </c>
      <c r="B1" s="84" t="s">
        <v>0</v>
      </c>
      <c r="C1" t="s">
        <v>122</v>
      </c>
      <c r="D1" s="84" t="s">
        <v>123</v>
      </c>
      <c r="E1" t="s">
        <v>124</v>
      </c>
      <c r="F1" t="s">
        <v>125</v>
      </c>
      <c r="G1" t="s">
        <v>126</v>
      </c>
      <c r="H1" t="s">
        <v>42</v>
      </c>
      <c r="I1" s="84" t="s">
        <v>127</v>
      </c>
      <c r="J1" s="84" t="s">
        <v>128</v>
      </c>
      <c r="K1" s="84" t="s">
        <v>129</v>
      </c>
      <c r="L1" s="84" t="s">
        <v>4</v>
      </c>
      <c r="M1" t="s">
        <v>130</v>
      </c>
      <c r="N1" t="s">
        <v>131</v>
      </c>
      <c r="O1" s="84" t="s">
        <v>132</v>
      </c>
      <c r="P1" t="s">
        <v>133</v>
      </c>
      <c r="Q1" t="s">
        <v>134</v>
      </c>
      <c r="R1" t="s">
        <v>135</v>
      </c>
      <c r="S1" s="84" t="s">
        <v>7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s="84" t="s">
        <v>90</v>
      </c>
      <c r="Z1" s="84" t="s">
        <v>141</v>
      </c>
      <c r="AA1" t="s">
        <v>142</v>
      </c>
      <c r="AB1" t="s">
        <v>143</v>
      </c>
      <c r="AC1" s="84" t="s">
        <v>144</v>
      </c>
      <c r="AD1" s="84" t="s">
        <v>8</v>
      </c>
      <c r="AE1" t="s">
        <v>145</v>
      </c>
      <c r="AF1" t="s">
        <v>146</v>
      </c>
      <c r="AG1" s="84" t="s">
        <v>161</v>
      </c>
      <c r="AH1" s="84" t="s">
        <v>10</v>
      </c>
      <c r="AI1" t="s">
        <v>147</v>
      </c>
      <c r="AJ1" t="s">
        <v>148</v>
      </c>
      <c r="AK1" s="84" t="s">
        <v>149</v>
      </c>
      <c r="AL1" t="s">
        <v>151</v>
      </c>
      <c r="AM1" t="s">
        <v>152</v>
      </c>
      <c r="AN1" s="84" t="s">
        <v>153</v>
      </c>
      <c r="AO1" s="84" t="s">
        <v>150</v>
      </c>
      <c r="AP1" t="s">
        <v>154</v>
      </c>
      <c r="AQ1" t="s">
        <v>155</v>
      </c>
      <c r="AR1" s="84" t="s">
        <v>11</v>
      </c>
      <c r="AS1" t="s">
        <v>156</v>
      </c>
      <c r="AT1" t="s">
        <v>157</v>
      </c>
      <c r="AU1" s="84" t="s">
        <v>158</v>
      </c>
      <c r="AV1" t="s">
        <v>159</v>
      </c>
      <c r="AW1" t="s">
        <v>160</v>
      </c>
      <c r="AX1" s="84" t="s">
        <v>18</v>
      </c>
      <c r="AY1" s="84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s="84" t="s">
        <v>168</v>
      </c>
      <c r="BF1" s="84" t="s">
        <v>21</v>
      </c>
      <c r="BG1" s="84" t="s">
        <v>66</v>
      </c>
      <c r="BH1" t="s">
        <v>169</v>
      </c>
      <c r="BI1" t="s">
        <v>170</v>
      </c>
      <c r="BJ1" s="84" t="s">
        <v>171</v>
      </c>
      <c r="BK1" s="84" t="s">
        <v>172</v>
      </c>
      <c r="BL1" s="84" t="s">
        <v>173</v>
      </c>
      <c r="BM1" s="84" t="s">
        <v>174</v>
      </c>
      <c r="BN1" s="84" t="s">
        <v>175</v>
      </c>
      <c r="BO1" t="s">
        <v>176</v>
      </c>
    </row>
    <row r="2" spans="1:71" ht="30" x14ac:dyDescent="0.25">
      <c r="A2" s="19" t="s">
        <v>117</v>
      </c>
      <c r="B2" s="86">
        <v>1</v>
      </c>
      <c r="C2" s="19">
        <v>0</v>
      </c>
      <c r="D2" s="86">
        <v>0</v>
      </c>
      <c r="E2" s="19">
        <v>-0.9</v>
      </c>
      <c r="F2" s="19" t="s">
        <v>111</v>
      </c>
      <c r="G2" s="19">
        <v>0</v>
      </c>
      <c r="H2" s="19">
        <v>0</v>
      </c>
      <c r="I2" s="86" t="s">
        <v>112</v>
      </c>
      <c r="J2" s="86" t="s">
        <v>64</v>
      </c>
      <c r="K2" s="86">
        <v>9.6999999999999993</v>
      </c>
      <c r="L2" s="86">
        <v>0</v>
      </c>
      <c r="M2" s="19">
        <v>0</v>
      </c>
      <c r="N2" s="19">
        <v>0</v>
      </c>
      <c r="O2" s="86">
        <v>0</v>
      </c>
      <c r="P2" s="19">
        <v>0</v>
      </c>
      <c r="Q2" s="19">
        <v>0</v>
      </c>
      <c r="R2" s="19">
        <v>0</v>
      </c>
      <c r="S2" s="86">
        <v>40</v>
      </c>
      <c r="T2" s="19">
        <v>37</v>
      </c>
      <c r="U2" s="19">
        <v>43</v>
      </c>
      <c r="V2" s="19">
        <v>35</v>
      </c>
      <c r="W2" s="19">
        <v>32</v>
      </c>
      <c r="X2" s="19">
        <v>38</v>
      </c>
      <c r="Y2" s="86">
        <v>8400</v>
      </c>
      <c r="Z2" s="86">
        <v>0</v>
      </c>
      <c r="AA2" s="19">
        <v>8400</v>
      </c>
      <c r="AB2" s="19">
        <v>8400</v>
      </c>
      <c r="AC2" s="86">
        <v>0.5</v>
      </c>
      <c r="AD2" s="86">
        <v>0</v>
      </c>
      <c r="AE2" s="19">
        <v>0</v>
      </c>
      <c r="AF2" s="19">
        <v>0</v>
      </c>
      <c r="AG2" s="86">
        <v>0</v>
      </c>
      <c r="AH2" s="86">
        <v>0</v>
      </c>
      <c r="AI2" s="19">
        <v>0</v>
      </c>
      <c r="AJ2" s="19">
        <v>0</v>
      </c>
      <c r="AK2" s="86">
        <v>115</v>
      </c>
      <c r="AL2" s="19">
        <v>103.6</v>
      </c>
      <c r="AM2" s="19">
        <v>122.6</v>
      </c>
      <c r="AN2" s="86">
        <v>1</v>
      </c>
      <c r="AO2" s="86">
        <v>12000</v>
      </c>
      <c r="AP2" s="19">
        <v>10560</v>
      </c>
      <c r="AQ2" s="19">
        <v>12960</v>
      </c>
      <c r="AR2" s="86">
        <v>5000</v>
      </c>
      <c r="AS2" s="19">
        <v>0</v>
      </c>
      <c r="AT2" s="19">
        <v>9000</v>
      </c>
      <c r="AU2" s="86">
        <v>1043.5</v>
      </c>
      <c r="AV2" s="19">
        <v>1087</v>
      </c>
      <c r="AW2" s="19">
        <v>1087</v>
      </c>
      <c r="AX2" s="86">
        <v>0.2</v>
      </c>
      <c r="AY2" s="86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86">
        <v>0</v>
      </c>
      <c r="BF2" s="86">
        <v>0</v>
      </c>
      <c r="BG2" s="86">
        <v>50</v>
      </c>
      <c r="BH2" s="19">
        <v>44</v>
      </c>
      <c r="BI2" s="19">
        <v>54</v>
      </c>
      <c r="BJ2" s="86">
        <v>1</v>
      </c>
      <c r="BK2" s="86">
        <v>1</v>
      </c>
      <c r="BL2" s="86">
        <v>1</v>
      </c>
      <c r="BM2" s="86">
        <v>1</v>
      </c>
      <c r="BN2" s="86">
        <v>0</v>
      </c>
      <c r="BO2" s="19">
        <v>0.9</v>
      </c>
      <c r="BP2" s="19" t="s">
        <v>113</v>
      </c>
      <c r="BQ2" s="19" t="s">
        <v>114</v>
      </c>
      <c r="BR2" s="19" t="s">
        <v>115</v>
      </c>
      <c r="BS2" s="85">
        <v>44270.637650462966</v>
      </c>
    </row>
    <row r="3" spans="1:71" ht="30" x14ac:dyDescent="0.25">
      <c r="A3" s="19" t="s">
        <v>117</v>
      </c>
      <c r="B3" s="86">
        <v>2</v>
      </c>
      <c r="C3" s="19">
        <v>0</v>
      </c>
      <c r="D3" s="86">
        <v>-0.9</v>
      </c>
      <c r="E3" s="19">
        <v>-1.5</v>
      </c>
      <c r="F3" s="19" t="s">
        <v>111</v>
      </c>
      <c r="G3" s="19">
        <v>0</v>
      </c>
      <c r="H3" s="19">
        <v>0</v>
      </c>
      <c r="I3" s="86" t="s">
        <v>112</v>
      </c>
      <c r="J3" s="86" t="s">
        <v>64</v>
      </c>
      <c r="K3" s="86">
        <v>9.6999999999999993</v>
      </c>
      <c r="L3" s="86">
        <v>0</v>
      </c>
      <c r="M3" s="19">
        <v>0</v>
      </c>
      <c r="N3" s="19">
        <v>0</v>
      </c>
      <c r="O3" s="86">
        <v>0</v>
      </c>
      <c r="P3" s="19">
        <v>0</v>
      </c>
      <c r="Q3" s="19">
        <v>0</v>
      </c>
      <c r="R3" s="19">
        <v>0</v>
      </c>
      <c r="S3" s="86">
        <v>41</v>
      </c>
      <c r="T3" s="19">
        <v>38</v>
      </c>
      <c r="U3" s="19">
        <v>44</v>
      </c>
      <c r="V3" s="19">
        <v>36</v>
      </c>
      <c r="W3" s="19">
        <v>33</v>
      </c>
      <c r="X3" s="19">
        <v>39</v>
      </c>
      <c r="Y3" s="86">
        <v>17900</v>
      </c>
      <c r="Z3" s="86">
        <v>0</v>
      </c>
      <c r="AA3" s="19">
        <v>17900</v>
      </c>
      <c r="AB3" s="19">
        <v>17900</v>
      </c>
      <c r="AC3" s="86">
        <v>0.5</v>
      </c>
      <c r="AD3" s="86">
        <v>0</v>
      </c>
      <c r="AE3" s="19">
        <v>0</v>
      </c>
      <c r="AF3" s="19">
        <v>0</v>
      </c>
      <c r="AG3" s="86">
        <v>0</v>
      </c>
      <c r="AH3" s="86">
        <v>0</v>
      </c>
      <c r="AI3" s="19">
        <v>0</v>
      </c>
      <c r="AJ3" s="19">
        <v>0</v>
      </c>
      <c r="AK3" s="86">
        <v>118.8</v>
      </c>
      <c r="AL3" s="19">
        <v>107.4</v>
      </c>
      <c r="AM3" s="19">
        <v>122.6</v>
      </c>
      <c r="AN3" s="86">
        <v>1</v>
      </c>
      <c r="AO3" s="86">
        <v>12480</v>
      </c>
      <c r="AP3" s="19">
        <v>11040</v>
      </c>
      <c r="AQ3" s="19">
        <v>12960</v>
      </c>
      <c r="AR3" s="86">
        <v>30000</v>
      </c>
      <c r="AS3" s="19">
        <v>22000</v>
      </c>
      <c r="AT3" s="19">
        <v>38000</v>
      </c>
      <c r="AU3" s="86">
        <v>217.4</v>
      </c>
      <c r="AV3" s="19">
        <v>217.4</v>
      </c>
      <c r="AW3" s="19">
        <v>217.4</v>
      </c>
      <c r="AX3" s="86">
        <v>0.2</v>
      </c>
      <c r="AY3" s="86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86">
        <v>0</v>
      </c>
      <c r="BF3" s="86">
        <v>0</v>
      </c>
      <c r="BG3" s="86">
        <v>52</v>
      </c>
      <c r="BH3" s="19">
        <v>46</v>
      </c>
      <c r="BI3" s="19">
        <v>54</v>
      </c>
      <c r="BJ3" s="86">
        <v>1</v>
      </c>
      <c r="BK3" s="86">
        <v>1</v>
      </c>
      <c r="BL3" s="86">
        <v>1</v>
      </c>
      <c r="BM3" s="86">
        <v>1</v>
      </c>
      <c r="BN3" s="86">
        <v>0</v>
      </c>
      <c r="BO3" s="19">
        <v>0.9</v>
      </c>
      <c r="BP3" s="19" t="s">
        <v>113</v>
      </c>
      <c r="BQ3" s="19" t="s">
        <v>114</v>
      </c>
      <c r="BR3" s="19" t="s">
        <v>115</v>
      </c>
      <c r="BS3" s="85">
        <v>44270.637650462966</v>
      </c>
    </row>
    <row r="4" spans="1:71" ht="30" x14ac:dyDescent="0.25">
      <c r="A4" s="19" t="s">
        <v>117</v>
      </c>
      <c r="B4" s="86">
        <v>3</v>
      </c>
      <c r="C4" s="19">
        <v>0</v>
      </c>
      <c r="D4" s="86">
        <v>-1.5</v>
      </c>
      <c r="E4" s="19">
        <v>-2</v>
      </c>
      <c r="F4" s="19" t="s">
        <v>116</v>
      </c>
      <c r="G4" s="19">
        <v>0</v>
      </c>
      <c r="H4" s="19">
        <v>0</v>
      </c>
      <c r="I4" s="86" t="s">
        <v>107</v>
      </c>
      <c r="J4" s="86" t="s">
        <v>65</v>
      </c>
      <c r="K4" s="86">
        <v>9.3000000000000007</v>
      </c>
      <c r="L4" s="86">
        <v>162</v>
      </c>
      <c r="M4" s="19">
        <v>126</v>
      </c>
      <c r="N4" s="19">
        <v>197</v>
      </c>
      <c r="O4" s="86">
        <v>-34</v>
      </c>
      <c r="P4" s="19">
        <v>-34</v>
      </c>
      <c r="Q4" s="19">
        <v>-32</v>
      </c>
      <c r="R4" s="19">
        <v>0</v>
      </c>
      <c r="S4" s="86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86">
        <v>11100</v>
      </c>
      <c r="Z4" s="86">
        <v>0</v>
      </c>
      <c r="AA4" s="19">
        <v>11100</v>
      </c>
      <c r="AB4" s="19">
        <v>11100</v>
      </c>
      <c r="AC4" s="86">
        <v>3</v>
      </c>
      <c r="AD4" s="86">
        <v>1.7999999999999999E-2</v>
      </c>
      <c r="AE4" s="19">
        <v>2.2499999999999999E-2</v>
      </c>
      <c r="AF4" s="19">
        <v>1.4999999999999999E-2</v>
      </c>
      <c r="AG4" s="86">
        <v>0</v>
      </c>
      <c r="AH4" s="86">
        <v>0.5</v>
      </c>
      <c r="AI4" s="19">
        <v>0</v>
      </c>
      <c r="AJ4" s="19">
        <v>0</v>
      </c>
      <c r="AK4" s="86">
        <v>0</v>
      </c>
      <c r="AL4" s="19">
        <v>0</v>
      </c>
      <c r="AM4" s="19">
        <v>0</v>
      </c>
      <c r="AN4" s="86">
        <v>1</v>
      </c>
      <c r="AO4" s="86">
        <v>0</v>
      </c>
      <c r="AP4" s="19">
        <v>0</v>
      </c>
      <c r="AQ4" s="19">
        <v>0</v>
      </c>
      <c r="AR4" s="86">
        <v>135000</v>
      </c>
      <c r="AS4" s="19">
        <v>88000</v>
      </c>
      <c r="AT4" s="19">
        <v>182000</v>
      </c>
      <c r="AU4" s="86">
        <v>-695.7</v>
      </c>
      <c r="AV4" s="19">
        <v>-739.1</v>
      </c>
      <c r="AW4" s="19">
        <v>-739.1</v>
      </c>
      <c r="AX4" s="86">
        <v>0.49</v>
      </c>
      <c r="AY4" s="86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86">
        <v>0</v>
      </c>
      <c r="BF4" s="86">
        <v>0</v>
      </c>
      <c r="BG4" s="86">
        <v>0</v>
      </c>
      <c r="BH4" s="19">
        <v>0</v>
      </c>
      <c r="BI4" s="19">
        <v>0</v>
      </c>
      <c r="BJ4" s="86">
        <v>1</v>
      </c>
      <c r="BK4" s="86">
        <v>1</v>
      </c>
      <c r="BL4" s="86">
        <v>1</v>
      </c>
      <c r="BM4" s="86">
        <v>1</v>
      </c>
      <c r="BN4" s="86">
        <v>0</v>
      </c>
      <c r="BO4" s="19">
        <v>0.9</v>
      </c>
      <c r="BP4" s="19" t="s">
        <v>113</v>
      </c>
      <c r="BQ4" s="19" t="s">
        <v>114</v>
      </c>
      <c r="BR4" s="19" t="s">
        <v>115</v>
      </c>
      <c r="BS4" s="85">
        <v>44270.89398148148</v>
      </c>
    </row>
    <row r="5" spans="1:71" ht="30" x14ac:dyDescent="0.25">
      <c r="A5" s="19" t="s">
        <v>117</v>
      </c>
      <c r="B5" s="86">
        <v>4</v>
      </c>
      <c r="C5" s="19">
        <v>0</v>
      </c>
      <c r="D5" s="86">
        <v>-2</v>
      </c>
      <c r="E5" s="19">
        <v>-4</v>
      </c>
      <c r="F5" s="19" t="s">
        <v>111</v>
      </c>
      <c r="G5" s="19">
        <v>0</v>
      </c>
      <c r="H5" s="19">
        <v>0</v>
      </c>
      <c r="I5" s="86" t="s">
        <v>112</v>
      </c>
      <c r="J5" s="86" t="s">
        <v>64</v>
      </c>
      <c r="K5" s="86">
        <v>10</v>
      </c>
      <c r="L5" s="86">
        <v>0</v>
      </c>
      <c r="M5" s="19">
        <v>0</v>
      </c>
      <c r="N5" s="19">
        <v>0</v>
      </c>
      <c r="O5" s="86">
        <v>0</v>
      </c>
      <c r="P5" s="19">
        <v>0</v>
      </c>
      <c r="Q5" s="19">
        <v>0</v>
      </c>
      <c r="R5" s="19">
        <v>0</v>
      </c>
      <c r="S5" s="86">
        <v>31</v>
      </c>
      <c r="T5" s="19">
        <v>29</v>
      </c>
      <c r="U5" s="19">
        <v>34</v>
      </c>
      <c r="V5" s="19">
        <v>26</v>
      </c>
      <c r="W5" s="19">
        <v>24</v>
      </c>
      <c r="X5" s="19">
        <v>29</v>
      </c>
      <c r="Y5" s="86">
        <v>14500</v>
      </c>
      <c r="Z5" s="86">
        <v>0</v>
      </c>
      <c r="AA5" s="19">
        <v>14500</v>
      </c>
      <c r="AB5" s="19">
        <v>14500</v>
      </c>
      <c r="AC5" s="86">
        <v>2.8</v>
      </c>
      <c r="AD5" s="86">
        <v>0</v>
      </c>
      <c r="AE5" s="19">
        <v>0</v>
      </c>
      <c r="AF5" s="19">
        <v>0</v>
      </c>
      <c r="AG5" s="86">
        <v>0</v>
      </c>
      <c r="AH5" s="86">
        <v>0</v>
      </c>
      <c r="AI5" s="19">
        <v>0</v>
      </c>
      <c r="AJ5" s="19">
        <v>0</v>
      </c>
      <c r="AK5" s="86">
        <v>84</v>
      </c>
      <c r="AL5" s="19">
        <v>78.2</v>
      </c>
      <c r="AM5" s="19">
        <v>93</v>
      </c>
      <c r="AN5" s="86">
        <v>1</v>
      </c>
      <c r="AO5" s="86">
        <v>5760</v>
      </c>
      <c r="AP5" s="19">
        <v>4420</v>
      </c>
      <c r="AQ5" s="19">
        <v>8640</v>
      </c>
      <c r="AR5" s="86">
        <v>53000</v>
      </c>
      <c r="AS5" s="19">
        <v>40000</v>
      </c>
      <c r="AT5" s="19">
        <v>67000</v>
      </c>
      <c r="AU5" s="86">
        <v>347.8</v>
      </c>
      <c r="AV5" s="19">
        <v>304.3</v>
      </c>
      <c r="AW5" s="19">
        <v>304.3</v>
      </c>
      <c r="AX5" s="86">
        <v>0.2</v>
      </c>
      <c r="AY5" s="86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86">
        <v>0</v>
      </c>
      <c r="BF5" s="86">
        <v>0</v>
      </c>
      <c r="BG5" s="86">
        <v>24</v>
      </c>
      <c r="BH5" s="19">
        <v>18.399999999999999</v>
      </c>
      <c r="BI5" s="19">
        <v>36</v>
      </c>
      <c r="BJ5" s="86">
        <v>1</v>
      </c>
      <c r="BK5" s="86">
        <v>1</v>
      </c>
      <c r="BL5" s="86">
        <v>1</v>
      </c>
      <c r="BM5" s="86">
        <v>1</v>
      </c>
      <c r="BN5" s="86">
        <v>0</v>
      </c>
      <c r="BO5" s="19">
        <v>0.9</v>
      </c>
      <c r="BP5" s="19" t="s">
        <v>113</v>
      </c>
      <c r="BQ5" s="19" t="s">
        <v>114</v>
      </c>
      <c r="BR5" s="19" t="s">
        <v>115</v>
      </c>
      <c r="BS5" s="85">
        <v>44270.637650462966</v>
      </c>
    </row>
    <row r="6" spans="1:71" ht="30" x14ac:dyDescent="0.25">
      <c r="A6" s="19" t="s">
        <v>117</v>
      </c>
      <c r="B6" s="86">
        <v>5</v>
      </c>
      <c r="C6" s="19">
        <v>0</v>
      </c>
      <c r="D6" s="86">
        <v>-4</v>
      </c>
      <c r="E6" s="19">
        <v>-9.6</v>
      </c>
      <c r="F6" s="19" t="s">
        <v>111</v>
      </c>
      <c r="G6" s="19">
        <v>0</v>
      </c>
      <c r="H6" s="19">
        <v>0</v>
      </c>
      <c r="I6" s="86" t="s">
        <v>112</v>
      </c>
      <c r="J6" s="86" t="s">
        <v>64</v>
      </c>
      <c r="K6" s="86">
        <v>10</v>
      </c>
      <c r="L6" s="86">
        <v>0</v>
      </c>
      <c r="M6" s="19">
        <v>0</v>
      </c>
      <c r="N6" s="19">
        <v>0</v>
      </c>
      <c r="O6" s="86">
        <v>0</v>
      </c>
      <c r="P6" s="19">
        <v>0</v>
      </c>
      <c r="Q6" s="19">
        <v>0</v>
      </c>
      <c r="R6" s="19">
        <v>0</v>
      </c>
      <c r="S6" s="86">
        <v>30</v>
      </c>
      <c r="T6" s="19">
        <v>27</v>
      </c>
      <c r="U6" s="19">
        <v>32</v>
      </c>
      <c r="V6" s="19">
        <v>25</v>
      </c>
      <c r="W6" s="19">
        <v>22</v>
      </c>
      <c r="X6" s="19">
        <v>27</v>
      </c>
      <c r="Y6" s="86">
        <v>12600</v>
      </c>
      <c r="Z6" s="86">
        <v>0</v>
      </c>
      <c r="AA6" s="19">
        <v>12600</v>
      </c>
      <c r="AB6" s="19">
        <v>12600</v>
      </c>
      <c r="AC6" s="86">
        <v>1.6</v>
      </c>
      <c r="AD6" s="86">
        <v>0</v>
      </c>
      <c r="AE6" s="19">
        <v>0</v>
      </c>
      <c r="AF6" s="19">
        <v>0</v>
      </c>
      <c r="AG6" s="86">
        <v>0</v>
      </c>
      <c r="AH6" s="86">
        <v>0</v>
      </c>
      <c r="AI6" s="19">
        <v>0</v>
      </c>
      <c r="AJ6" s="19">
        <v>0</v>
      </c>
      <c r="AK6" s="86">
        <v>81</v>
      </c>
      <c r="AL6" s="19">
        <v>72.599999999999994</v>
      </c>
      <c r="AM6" s="19">
        <v>87</v>
      </c>
      <c r="AN6" s="86">
        <v>1</v>
      </c>
      <c r="AO6" s="86">
        <v>4800</v>
      </c>
      <c r="AP6" s="19">
        <v>3660</v>
      </c>
      <c r="AQ6" s="19">
        <v>6720</v>
      </c>
      <c r="AR6" s="86">
        <v>57000</v>
      </c>
      <c r="AS6" s="19">
        <v>38000</v>
      </c>
      <c r="AT6" s="19">
        <v>75000</v>
      </c>
      <c r="AU6" s="86">
        <v>1782.6</v>
      </c>
      <c r="AV6" s="19">
        <v>1782.6</v>
      </c>
      <c r="AW6" s="19">
        <v>1782.6</v>
      </c>
      <c r="AX6" s="86">
        <v>0.2</v>
      </c>
      <c r="AY6" s="86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86">
        <v>0</v>
      </c>
      <c r="BF6" s="86">
        <v>0</v>
      </c>
      <c r="BG6" s="86">
        <v>20</v>
      </c>
      <c r="BH6" s="19">
        <v>15.2</v>
      </c>
      <c r="BI6" s="19">
        <v>28</v>
      </c>
      <c r="BJ6" s="86">
        <v>1</v>
      </c>
      <c r="BK6" s="86">
        <v>1</v>
      </c>
      <c r="BL6" s="86">
        <v>1</v>
      </c>
      <c r="BM6" s="86">
        <v>1</v>
      </c>
      <c r="BN6" s="86">
        <v>0</v>
      </c>
      <c r="BO6" s="19">
        <v>0.9</v>
      </c>
      <c r="BP6" s="19" t="s">
        <v>113</v>
      </c>
      <c r="BQ6" s="19" t="s">
        <v>114</v>
      </c>
      <c r="BR6" s="19" t="s">
        <v>115</v>
      </c>
      <c r="BS6" s="85">
        <v>44270.637650462966</v>
      </c>
    </row>
    <row r="7" spans="1:71" ht="30" x14ac:dyDescent="0.25">
      <c r="A7" s="19" t="s">
        <v>117</v>
      </c>
      <c r="B7" s="86">
        <v>6</v>
      </c>
      <c r="C7" s="19">
        <v>0</v>
      </c>
      <c r="D7" s="86">
        <v>-9.6</v>
      </c>
      <c r="E7" s="19">
        <v>-15</v>
      </c>
      <c r="F7" s="19" t="s">
        <v>116</v>
      </c>
      <c r="G7" s="19">
        <v>0</v>
      </c>
      <c r="H7" s="19">
        <v>0</v>
      </c>
      <c r="I7" s="86" t="s">
        <v>107</v>
      </c>
      <c r="J7" s="86" t="s">
        <v>65</v>
      </c>
      <c r="K7" s="86">
        <v>8.9</v>
      </c>
      <c r="L7" s="86">
        <v>133</v>
      </c>
      <c r="M7" s="19">
        <v>107</v>
      </c>
      <c r="N7" s="19">
        <v>167</v>
      </c>
      <c r="O7" s="86">
        <v>-2.4</v>
      </c>
      <c r="P7" s="19">
        <v>-2.6</v>
      </c>
      <c r="Q7" s="19">
        <v>-2.6</v>
      </c>
      <c r="R7" s="19">
        <v>0</v>
      </c>
      <c r="S7" s="86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86">
        <v>9500</v>
      </c>
      <c r="Z7" s="86">
        <v>0</v>
      </c>
      <c r="AA7" s="19">
        <v>9500</v>
      </c>
      <c r="AB7" s="19">
        <v>9500</v>
      </c>
      <c r="AC7" s="86">
        <v>2.5</v>
      </c>
      <c r="AD7" s="86">
        <v>1.7999999999999999E-2</v>
      </c>
      <c r="AE7" s="19">
        <v>2.2499999999999999E-2</v>
      </c>
      <c r="AF7" s="19">
        <v>1.4999999999999999E-2</v>
      </c>
      <c r="AG7" s="86">
        <v>0</v>
      </c>
      <c r="AH7" s="86">
        <v>0.5</v>
      </c>
      <c r="AI7" s="19">
        <v>0</v>
      </c>
      <c r="AJ7" s="19">
        <v>0</v>
      </c>
      <c r="AK7" s="86">
        <v>0</v>
      </c>
      <c r="AL7" s="19">
        <v>0</v>
      </c>
      <c r="AM7" s="19">
        <v>0</v>
      </c>
      <c r="AN7" s="86">
        <v>1</v>
      </c>
      <c r="AO7" s="86">
        <v>0</v>
      </c>
      <c r="AP7" s="19">
        <v>0</v>
      </c>
      <c r="AQ7" s="19">
        <v>0</v>
      </c>
      <c r="AR7" s="86">
        <v>115000</v>
      </c>
      <c r="AS7" s="19">
        <v>77000</v>
      </c>
      <c r="AT7" s="19">
        <v>161000</v>
      </c>
      <c r="AU7" s="86">
        <v>-434.8</v>
      </c>
      <c r="AV7" s="19">
        <v>-478.3</v>
      </c>
      <c r="AW7" s="19">
        <v>-434.8</v>
      </c>
      <c r="AX7" s="86">
        <v>0.49</v>
      </c>
      <c r="AY7" s="86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86">
        <v>0</v>
      </c>
      <c r="BF7" s="86">
        <v>0</v>
      </c>
      <c r="BG7" s="86">
        <v>0</v>
      </c>
      <c r="BH7" s="19">
        <v>0</v>
      </c>
      <c r="BI7" s="19">
        <v>0</v>
      </c>
      <c r="BJ7" s="86">
        <v>1</v>
      </c>
      <c r="BK7" s="86">
        <v>1</v>
      </c>
      <c r="BL7" s="86">
        <v>1</v>
      </c>
      <c r="BM7" s="86">
        <v>1</v>
      </c>
      <c r="BN7" s="86">
        <v>0</v>
      </c>
      <c r="BO7" s="19">
        <v>0.9</v>
      </c>
      <c r="BP7" s="19" t="s">
        <v>113</v>
      </c>
      <c r="BQ7" s="19" t="s">
        <v>114</v>
      </c>
      <c r="BR7" s="19" t="s">
        <v>115</v>
      </c>
      <c r="BS7" s="85">
        <v>44270.89398148148</v>
      </c>
    </row>
    <row r="8" spans="1:71" ht="30" x14ac:dyDescent="0.25">
      <c r="A8" s="19" t="s">
        <v>117</v>
      </c>
      <c r="B8" s="86">
        <v>7</v>
      </c>
      <c r="C8" s="19">
        <v>0</v>
      </c>
      <c r="D8" s="86">
        <v>-15</v>
      </c>
      <c r="E8" s="19">
        <v>-25</v>
      </c>
      <c r="F8" s="19" t="s">
        <v>111</v>
      </c>
      <c r="G8" s="19">
        <v>0</v>
      </c>
      <c r="H8" s="19">
        <v>0</v>
      </c>
      <c r="I8" s="86" t="s">
        <v>112</v>
      </c>
      <c r="J8" s="86" t="s">
        <v>64</v>
      </c>
      <c r="K8" s="86">
        <v>9</v>
      </c>
      <c r="L8" s="86">
        <v>0</v>
      </c>
      <c r="M8" s="19">
        <v>0</v>
      </c>
      <c r="N8" s="19">
        <v>0</v>
      </c>
      <c r="O8" s="86">
        <v>0</v>
      </c>
      <c r="P8" s="19">
        <v>0</v>
      </c>
      <c r="Q8" s="19">
        <v>0</v>
      </c>
      <c r="R8" s="19">
        <v>0</v>
      </c>
      <c r="S8" s="86">
        <v>31</v>
      </c>
      <c r="T8" s="19">
        <v>28</v>
      </c>
      <c r="U8" s="19">
        <v>33</v>
      </c>
      <c r="V8" s="19">
        <v>26</v>
      </c>
      <c r="W8" s="19">
        <v>23</v>
      </c>
      <c r="X8" s="19">
        <v>28</v>
      </c>
      <c r="Y8" s="86">
        <v>31100</v>
      </c>
      <c r="Z8" s="86">
        <v>0</v>
      </c>
      <c r="AA8" s="19">
        <v>31100</v>
      </c>
      <c r="AB8" s="19">
        <v>31100</v>
      </c>
      <c r="AC8" s="86">
        <v>1.3</v>
      </c>
      <c r="AD8" s="86">
        <v>0</v>
      </c>
      <c r="AE8" s="19">
        <v>0</v>
      </c>
      <c r="AF8" s="19">
        <v>0</v>
      </c>
      <c r="AG8" s="86">
        <v>0</v>
      </c>
      <c r="AH8" s="86">
        <v>0</v>
      </c>
      <c r="AI8" s="19">
        <v>0</v>
      </c>
      <c r="AJ8" s="19">
        <v>0</v>
      </c>
      <c r="AK8" s="86">
        <v>84</v>
      </c>
      <c r="AL8" s="19">
        <v>75.400000000000006</v>
      </c>
      <c r="AM8" s="19">
        <v>90</v>
      </c>
      <c r="AN8" s="86">
        <v>1</v>
      </c>
      <c r="AO8" s="86">
        <v>5760</v>
      </c>
      <c r="AP8" s="19">
        <v>4040</v>
      </c>
      <c r="AQ8" s="19">
        <v>7680</v>
      </c>
      <c r="AR8" s="86">
        <v>125000</v>
      </c>
      <c r="AS8" s="19">
        <v>92000</v>
      </c>
      <c r="AT8" s="19">
        <v>157000</v>
      </c>
      <c r="AU8" s="86">
        <v>1304.3</v>
      </c>
      <c r="AV8" s="19">
        <v>1304.3</v>
      </c>
      <c r="AW8" s="19">
        <v>1347.8</v>
      </c>
      <c r="AX8" s="86">
        <v>0.49</v>
      </c>
      <c r="AY8" s="86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86">
        <v>0</v>
      </c>
      <c r="BF8" s="86">
        <v>0</v>
      </c>
      <c r="BG8" s="86">
        <v>24</v>
      </c>
      <c r="BH8" s="19">
        <v>16.8</v>
      </c>
      <c r="BI8" s="19">
        <v>32</v>
      </c>
      <c r="BJ8" s="86">
        <v>1</v>
      </c>
      <c r="BK8" s="86">
        <v>1</v>
      </c>
      <c r="BL8" s="86">
        <v>1</v>
      </c>
      <c r="BM8" s="86">
        <v>1</v>
      </c>
      <c r="BN8" s="86">
        <v>0</v>
      </c>
      <c r="BO8" s="19">
        <v>0.9</v>
      </c>
      <c r="BP8" s="19" t="s">
        <v>113</v>
      </c>
      <c r="BQ8" s="19" t="s">
        <v>114</v>
      </c>
      <c r="BR8" s="19" t="s">
        <v>115</v>
      </c>
      <c r="BS8" s="85">
        <v>44270.98877314815</v>
      </c>
    </row>
    <row r="9" spans="1:71" ht="30" x14ac:dyDescent="0.25">
      <c r="A9" s="19" t="s">
        <v>117</v>
      </c>
      <c r="B9" s="86">
        <v>8</v>
      </c>
      <c r="C9" s="19">
        <v>0</v>
      </c>
      <c r="D9" s="86">
        <v>-25</v>
      </c>
      <c r="E9" s="19">
        <v>-32</v>
      </c>
      <c r="F9" s="19" t="s">
        <v>111</v>
      </c>
      <c r="G9" s="19">
        <v>0</v>
      </c>
      <c r="H9" s="19">
        <v>0</v>
      </c>
      <c r="I9" s="86" t="s">
        <v>112</v>
      </c>
      <c r="J9" s="86" t="s">
        <v>64</v>
      </c>
      <c r="K9" s="86">
        <v>9</v>
      </c>
      <c r="L9" s="86">
        <v>0</v>
      </c>
      <c r="M9" s="19">
        <v>0</v>
      </c>
      <c r="N9" s="19">
        <v>0</v>
      </c>
      <c r="O9" s="86">
        <v>0</v>
      </c>
      <c r="P9" s="19">
        <v>0</v>
      </c>
      <c r="Q9" s="19">
        <v>0</v>
      </c>
      <c r="R9" s="19">
        <v>0</v>
      </c>
      <c r="S9" s="86">
        <v>31</v>
      </c>
      <c r="T9" s="19">
        <v>29</v>
      </c>
      <c r="U9" s="19">
        <v>34</v>
      </c>
      <c r="V9" s="19">
        <v>26</v>
      </c>
      <c r="W9" s="19">
        <v>24</v>
      </c>
      <c r="X9" s="19">
        <v>29</v>
      </c>
      <c r="Y9" s="86">
        <v>43100</v>
      </c>
      <c r="Z9" s="86">
        <v>0</v>
      </c>
      <c r="AA9" s="19">
        <v>43100</v>
      </c>
      <c r="AB9" s="19">
        <v>43100</v>
      </c>
      <c r="AC9" s="86">
        <v>1.2</v>
      </c>
      <c r="AD9" s="86">
        <v>0</v>
      </c>
      <c r="AE9" s="19">
        <v>0</v>
      </c>
      <c r="AF9" s="19">
        <v>0</v>
      </c>
      <c r="AG9" s="86">
        <v>0</v>
      </c>
      <c r="AH9" s="86">
        <v>0</v>
      </c>
      <c r="AI9" s="19">
        <v>0</v>
      </c>
      <c r="AJ9" s="19">
        <v>0</v>
      </c>
      <c r="AK9" s="86">
        <v>84</v>
      </c>
      <c r="AL9" s="19">
        <v>78.2</v>
      </c>
      <c r="AM9" s="19">
        <v>93</v>
      </c>
      <c r="AN9" s="86">
        <v>1</v>
      </c>
      <c r="AO9" s="86">
        <v>5760</v>
      </c>
      <c r="AP9" s="19">
        <v>4420</v>
      </c>
      <c r="AQ9" s="19">
        <v>8640</v>
      </c>
      <c r="AR9" s="86">
        <v>162000</v>
      </c>
      <c r="AS9" s="19">
        <v>122000</v>
      </c>
      <c r="AT9" s="19">
        <v>203000</v>
      </c>
      <c r="AU9" s="86">
        <v>869.6</v>
      </c>
      <c r="AV9" s="19">
        <v>869.6</v>
      </c>
      <c r="AW9" s="19">
        <v>869.6</v>
      </c>
      <c r="AX9" s="86">
        <v>0.49</v>
      </c>
      <c r="AY9" s="86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86">
        <v>0</v>
      </c>
      <c r="BF9" s="86">
        <v>0</v>
      </c>
      <c r="BG9" s="86">
        <v>24</v>
      </c>
      <c r="BH9" s="19">
        <v>18.399999999999999</v>
      </c>
      <c r="BI9" s="19">
        <v>36</v>
      </c>
      <c r="BJ9" s="86">
        <v>1</v>
      </c>
      <c r="BK9" s="86">
        <v>1</v>
      </c>
      <c r="BL9" s="86">
        <v>1</v>
      </c>
      <c r="BM9" s="86">
        <v>1</v>
      </c>
      <c r="BN9" s="86">
        <v>0</v>
      </c>
      <c r="BO9" s="19">
        <v>0.9</v>
      </c>
      <c r="BP9" s="19" t="s">
        <v>113</v>
      </c>
      <c r="BQ9" s="19" t="s">
        <v>114</v>
      </c>
      <c r="BR9" s="19" t="s">
        <v>115</v>
      </c>
      <c r="BS9" s="85">
        <v>44270.98877314815</v>
      </c>
    </row>
    <row r="10" spans="1:71" ht="30" x14ac:dyDescent="0.25">
      <c r="A10" s="19" t="s">
        <v>117</v>
      </c>
      <c r="B10" s="86">
        <v>9</v>
      </c>
      <c r="C10" s="19">
        <v>0</v>
      </c>
      <c r="D10" s="86">
        <v>-32</v>
      </c>
      <c r="E10" s="19">
        <v>-34.5</v>
      </c>
      <c r="F10" s="19" t="s">
        <v>111</v>
      </c>
      <c r="G10" s="19">
        <v>0</v>
      </c>
      <c r="H10" s="19">
        <v>0</v>
      </c>
      <c r="I10" s="86" t="s">
        <v>112</v>
      </c>
      <c r="J10" s="86" t="s">
        <v>64</v>
      </c>
      <c r="K10" s="86">
        <v>9</v>
      </c>
      <c r="L10" s="86">
        <v>0</v>
      </c>
      <c r="M10" s="19">
        <v>0</v>
      </c>
      <c r="N10" s="19">
        <v>0</v>
      </c>
      <c r="O10" s="86">
        <v>0</v>
      </c>
      <c r="P10" s="19">
        <v>0</v>
      </c>
      <c r="Q10" s="19">
        <v>0</v>
      </c>
      <c r="R10" s="19">
        <v>0</v>
      </c>
      <c r="S10" s="86">
        <v>30</v>
      </c>
      <c r="T10" s="19">
        <v>28</v>
      </c>
      <c r="U10" s="19">
        <v>32</v>
      </c>
      <c r="V10" s="19">
        <v>25</v>
      </c>
      <c r="W10" s="19">
        <v>23</v>
      </c>
      <c r="X10" s="19">
        <v>27</v>
      </c>
      <c r="Y10" s="86">
        <v>30000</v>
      </c>
      <c r="Z10" s="86">
        <v>0</v>
      </c>
      <c r="AA10" s="19">
        <v>30000</v>
      </c>
      <c r="AB10" s="19">
        <v>30000</v>
      </c>
      <c r="AC10" s="86">
        <v>1</v>
      </c>
      <c r="AD10" s="86">
        <v>0</v>
      </c>
      <c r="AE10" s="19">
        <v>0</v>
      </c>
      <c r="AF10" s="19">
        <v>0</v>
      </c>
      <c r="AG10" s="86">
        <v>0</v>
      </c>
      <c r="AH10" s="86">
        <v>0</v>
      </c>
      <c r="AI10" s="19">
        <v>0</v>
      </c>
      <c r="AJ10" s="19">
        <v>0</v>
      </c>
      <c r="AK10" s="86">
        <v>81</v>
      </c>
      <c r="AL10" s="19">
        <v>75.400000000000006</v>
      </c>
      <c r="AM10" s="19">
        <v>87</v>
      </c>
      <c r="AN10" s="86">
        <v>1</v>
      </c>
      <c r="AO10" s="86">
        <v>4800</v>
      </c>
      <c r="AP10" s="19">
        <v>4040</v>
      </c>
      <c r="AQ10" s="19">
        <v>6720</v>
      </c>
      <c r="AR10" s="86">
        <v>180000</v>
      </c>
      <c r="AS10" s="19">
        <v>141000</v>
      </c>
      <c r="AT10" s="19">
        <v>219000</v>
      </c>
      <c r="AU10" s="86">
        <v>-1000</v>
      </c>
      <c r="AV10" s="19">
        <v>-1043.5</v>
      </c>
      <c r="AW10" s="19">
        <v>-1000</v>
      </c>
      <c r="AX10" s="86">
        <v>0.49</v>
      </c>
      <c r="AY10" s="86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86">
        <v>0</v>
      </c>
      <c r="BF10" s="86">
        <v>0</v>
      </c>
      <c r="BG10" s="86">
        <v>20</v>
      </c>
      <c r="BH10" s="19">
        <v>16.8</v>
      </c>
      <c r="BI10" s="19">
        <v>28</v>
      </c>
      <c r="BJ10" s="86">
        <v>1</v>
      </c>
      <c r="BK10" s="86">
        <v>1</v>
      </c>
      <c r="BL10" s="86">
        <v>1</v>
      </c>
      <c r="BM10" s="86">
        <v>1</v>
      </c>
      <c r="BN10" s="86">
        <v>0</v>
      </c>
      <c r="BO10" s="19">
        <v>0.9</v>
      </c>
      <c r="BP10" s="19" t="s">
        <v>113</v>
      </c>
      <c r="BQ10" s="19" t="s">
        <v>114</v>
      </c>
      <c r="BR10" s="19" t="s">
        <v>115</v>
      </c>
      <c r="BS10" s="85">
        <v>44270.98877314815</v>
      </c>
    </row>
    <row r="11" spans="1:71" ht="30" x14ac:dyDescent="0.25">
      <c r="A11" s="19" t="s">
        <v>117</v>
      </c>
      <c r="B11" s="86">
        <v>10</v>
      </c>
      <c r="C11" s="19">
        <v>0</v>
      </c>
      <c r="D11" s="86">
        <v>-34.5</v>
      </c>
      <c r="E11" s="19">
        <v>-48</v>
      </c>
      <c r="F11" s="19" t="s">
        <v>116</v>
      </c>
      <c r="G11" s="19">
        <v>0</v>
      </c>
      <c r="H11" s="19">
        <v>0</v>
      </c>
      <c r="I11" s="86" t="s">
        <v>107</v>
      </c>
      <c r="J11" s="86" t="s">
        <v>65</v>
      </c>
      <c r="K11" s="86">
        <v>8.3000000000000007</v>
      </c>
      <c r="L11" s="86">
        <v>268</v>
      </c>
      <c r="M11" s="19">
        <v>223</v>
      </c>
      <c r="N11" s="19">
        <v>314</v>
      </c>
      <c r="O11" s="86">
        <v>9.4</v>
      </c>
      <c r="P11" s="19">
        <v>9.4</v>
      </c>
      <c r="Q11" s="19">
        <v>9.4</v>
      </c>
      <c r="R11" s="19">
        <v>0</v>
      </c>
      <c r="S11" s="86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86">
        <v>25500</v>
      </c>
      <c r="Z11" s="86">
        <v>0</v>
      </c>
      <c r="AA11" s="19">
        <v>25500</v>
      </c>
      <c r="AB11" s="19">
        <v>25500</v>
      </c>
      <c r="AC11" s="86">
        <v>1.9</v>
      </c>
      <c r="AD11" s="86">
        <v>1.7999999999999999E-2</v>
      </c>
      <c r="AE11" s="19">
        <v>2.2499999999999999E-2</v>
      </c>
      <c r="AF11" s="19">
        <v>1.4999999999999999E-2</v>
      </c>
      <c r="AG11" s="86">
        <v>0</v>
      </c>
      <c r="AH11" s="86">
        <v>0.25</v>
      </c>
      <c r="AI11" s="19">
        <v>0</v>
      </c>
      <c r="AJ11" s="19">
        <v>0</v>
      </c>
      <c r="AK11" s="86">
        <v>0</v>
      </c>
      <c r="AL11" s="19">
        <v>0</v>
      </c>
      <c r="AM11" s="19">
        <v>0</v>
      </c>
      <c r="AN11" s="86">
        <v>1</v>
      </c>
      <c r="AO11" s="86">
        <v>0</v>
      </c>
      <c r="AP11" s="19">
        <v>0</v>
      </c>
      <c r="AQ11" s="19">
        <v>0</v>
      </c>
      <c r="AR11" s="86">
        <v>313000</v>
      </c>
      <c r="AS11" s="19">
        <v>223000</v>
      </c>
      <c r="AT11" s="19">
        <v>404000</v>
      </c>
      <c r="AU11" s="86">
        <v>8260.9</v>
      </c>
      <c r="AV11" s="19">
        <v>8260.9</v>
      </c>
      <c r="AW11" s="19">
        <v>8217.4</v>
      </c>
      <c r="AX11" s="86">
        <v>0.49</v>
      </c>
      <c r="AY11" s="86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86">
        <v>0</v>
      </c>
      <c r="BF11" s="86">
        <v>0</v>
      </c>
      <c r="BG11" s="86">
        <v>0</v>
      </c>
      <c r="BH11" s="19">
        <v>0</v>
      </c>
      <c r="BI11" s="19">
        <v>0</v>
      </c>
      <c r="BJ11" s="86">
        <v>1</v>
      </c>
      <c r="BK11" s="86">
        <v>1</v>
      </c>
      <c r="BL11" s="86">
        <v>1</v>
      </c>
      <c r="BM11" s="86">
        <v>1</v>
      </c>
      <c r="BN11" s="86">
        <v>0</v>
      </c>
      <c r="BO11" s="19">
        <v>0.9</v>
      </c>
      <c r="BP11" s="19" t="s">
        <v>113</v>
      </c>
      <c r="BQ11" s="19" t="s">
        <v>114</v>
      </c>
      <c r="BR11" s="19" t="s">
        <v>115</v>
      </c>
      <c r="BS11" s="85">
        <v>44270.89398148148</v>
      </c>
    </row>
    <row r="12" spans="1:71" ht="30" x14ac:dyDescent="0.25">
      <c r="A12" s="19" t="s">
        <v>117</v>
      </c>
      <c r="B12" s="86">
        <v>11</v>
      </c>
      <c r="C12" s="19">
        <v>0</v>
      </c>
      <c r="D12" s="86">
        <v>-48</v>
      </c>
      <c r="E12" s="19">
        <v>-57</v>
      </c>
      <c r="F12" s="19" t="s">
        <v>116</v>
      </c>
      <c r="G12" s="19">
        <v>0</v>
      </c>
      <c r="H12" s="19">
        <v>0</v>
      </c>
      <c r="I12" s="86" t="s">
        <v>107</v>
      </c>
      <c r="J12" s="86" t="s">
        <v>65</v>
      </c>
      <c r="K12" s="86">
        <v>8.8000000000000007</v>
      </c>
      <c r="L12" s="86">
        <v>1093</v>
      </c>
      <c r="M12" s="19">
        <v>1038</v>
      </c>
      <c r="N12" s="19">
        <v>1164</v>
      </c>
      <c r="O12" s="86">
        <v>-51.3</v>
      </c>
      <c r="P12" s="19">
        <v>-51.3</v>
      </c>
      <c r="Q12" s="19">
        <v>-51.2</v>
      </c>
      <c r="R12" s="19">
        <v>0</v>
      </c>
      <c r="S12" s="86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86">
        <v>64900</v>
      </c>
      <c r="Z12" s="86">
        <v>0</v>
      </c>
      <c r="AA12" s="19">
        <v>64900</v>
      </c>
      <c r="AB12" s="19">
        <v>64900</v>
      </c>
      <c r="AC12" s="86">
        <v>3</v>
      </c>
      <c r="AD12" s="86">
        <v>1.7999999999999999E-2</v>
      </c>
      <c r="AE12" s="19">
        <v>2.2499999999999999E-2</v>
      </c>
      <c r="AF12" s="19">
        <v>1.4999999999999999E-2</v>
      </c>
      <c r="AG12" s="86">
        <v>0</v>
      </c>
      <c r="AH12" s="86">
        <v>0.25</v>
      </c>
      <c r="AI12" s="19">
        <v>0</v>
      </c>
      <c r="AJ12" s="19">
        <v>0</v>
      </c>
      <c r="AK12" s="86">
        <v>0</v>
      </c>
      <c r="AL12" s="19">
        <v>0</v>
      </c>
      <c r="AM12" s="19">
        <v>0</v>
      </c>
      <c r="AN12" s="86">
        <v>1</v>
      </c>
      <c r="AO12" s="86">
        <v>0</v>
      </c>
      <c r="AP12" s="19">
        <v>0</v>
      </c>
      <c r="AQ12" s="19">
        <v>0</v>
      </c>
      <c r="AR12" s="86">
        <v>1192000</v>
      </c>
      <c r="AS12" s="19">
        <v>1100000</v>
      </c>
      <c r="AT12" s="19">
        <v>1303000</v>
      </c>
      <c r="AU12" s="86">
        <v>0</v>
      </c>
      <c r="AV12" s="19">
        <v>0</v>
      </c>
      <c r="AW12" s="19">
        <v>0</v>
      </c>
      <c r="AX12" s="86">
        <v>0.49</v>
      </c>
      <c r="AY12" s="86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86">
        <v>0</v>
      </c>
      <c r="BF12" s="86">
        <v>0</v>
      </c>
      <c r="BG12" s="86">
        <v>0</v>
      </c>
      <c r="BH12" s="19">
        <v>0</v>
      </c>
      <c r="BI12" s="19">
        <v>0</v>
      </c>
      <c r="BJ12" s="86">
        <v>1</v>
      </c>
      <c r="BK12" s="86">
        <v>1</v>
      </c>
      <c r="BL12" s="86">
        <v>1</v>
      </c>
      <c r="BM12" s="86">
        <v>1</v>
      </c>
      <c r="BN12" s="86">
        <v>0</v>
      </c>
      <c r="BO12" s="19">
        <v>0.9</v>
      </c>
      <c r="BP12" s="19" t="s">
        <v>113</v>
      </c>
      <c r="BQ12" s="19" t="s">
        <v>114</v>
      </c>
      <c r="BR12" s="19" t="s">
        <v>115</v>
      </c>
      <c r="BS12" s="85">
        <v>44270.89398148148</v>
      </c>
    </row>
    <row r="13" spans="1:71" ht="30" x14ac:dyDescent="0.25">
      <c r="A13" s="19" t="s">
        <v>117</v>
      </c>
      <c r="B13" s="86">
        <v>12</v>
      </c>
      <c r="C13" s="19">
        <v>0</v>
      </c>
      <c r="D13" s="86">
        <v>-57</v>
      </c>
      <c r="E13" s="19">
        <v>-65</v>
      </c>
      <c r="F13" s="19" t="s">
        <v>116</v>
      </c>
      <c r="G13" s="19">
        <v>0</v>
      </c>
      <c r="H13" s="19">
        <v>0</v>
      </c>
      <c r="I13" s="86" t="s">
        <v>107</v>
      </c>
      <c r="J13" s="86" t="s">
        <v>65</v>
      </c>
      <c r="K13" s="86">
        <v>8.8000000000000007</v>
      </c>
      <c r="L13" s="86">
        <v>1050</v>
      </c>
      <c r="M13" s="19">
        <v>998</v>
      </c>
      <c r="N13" s="19">
        <v>1110</v>
      </c>
      <c r="O13" s="86">
        <v>0</v>
      </c>
      <c r="P13" s="19">
        <v>0</v>
      </c>
      <c r="Q13" s="19">
        <v>0</v>
      </c>
      <c r="R13" s="19">
        <v>0</v>
      </c>
      <c r="S13" s="86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86">
        <v>84200</v>
      </c>
      <c r="Z13" s="86">
        <v>0</v>
      </c>
      <c r="AA13" s="19">
        <v>84200</v>
      </c>
      <c r="AB13" s="19">
        <v>84200</v>
      </c>
      <c r="AC13" s="86">
        <v>3</v>
      </c>
      <c r="AD13" s="86">
        <v>1.7999999999999999E-2</v>
      </c>
      <c r="AE13" s="19">
        <v>2.2499999999999999E-2</v>
      </c>
      <c r="AF13" s="19">
        <v>1.4999999999999999E-2</v>
      </c>
      <c r="AG13" s="86">
        <v>0</v>
      </c>
      <c r="AH13" s="86">
        <v>0.25</v>
      </c>
      <c r="AI13" s="19">
        <v>0</v>
      </c>
      <c r="AJ13" s="19">
        <v>0</v>
      </c>
      <c r="AK13" s="86">
        <v>0</v>
      </c>
      <c r="AL13" s="19">
        <v>0</v>
      </c>
      <c r="AM13" s="19">
        <v>0</v>
      </c>
      <c r="AN13" s="86">
        <v>1</v>
      </c>
      <c r="AO13" s="86">
        <v>0</v>
      </c>
      <c r="AP13" s="19">
        <v>0</v>
      </c>
      <c r="AQ13" s="19">
        <v>0</v>
      </c>
      <c r="AR13" s="86">
        <v>1652000</v>
      </c>
      <c r="AS13" s="19">
        <v>1551000</v>
      </c>
      <c r="AT13" s="19">
        <v>1769000</v>
      </c>
      <c r="AU13" s="86">
        <v>0</v>
      </c>
      <c r="AV13" s="19">
        <v>0</v>
      </c>
      <c r="AW13" s="19">
        <v>0</v>
      </c>
      <c r="AX13" s="86">
        <v>0.49</v>
      </c>
      <c r="AY13" s="86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86">
        <v>0</v>
      </c>
      <c r="BF13" s="86">
        <v>0</v>
      </c>
      <c r="BG13" s="86">
        <v>0</v>
      </c>
      <c r="BH13" s="19">
        <v>0</v>
      </c>
      <c r="BI13" s="19">
        <v>0</v>
      </c>
      <c r="BJ13" s="86">
        <v>1</v>
      </c>
      <c r="BK13" s="86">
        <v>1</v>
      </c>
      <c r="BL13" s="86">
        <v>1</v>
      </c>
      <c r="BM13" s="86">
        <v>1</v>
      </c>
      <c r="BN13" s="86">
        <v>0</v>
      </c>
      <c r="BO13" s="19">
        <v>0.9</v>
      </c>
      <c r="BP13" s="19" t="s">
        <v>113</v>
      </c>
      <c r="BQ13" s="19" t="s">
        <v>114</v>
      </c>
      <c r="BR13" s="19" t="s">
        <v>115</v>
      </c>
      <c r="BS13" s="85">
        <v>44270.89398148148</v>
      </c>
    </row>
    <row r="14" spans="1:71" ht="30" x14ac:dyDescent="0.25">
      <c r="A14" s="19" t="s">
        <v>117</v>
      </c>
      <c r="B14" s="86">
        <v>13</v>
      </c>
      <c r="C14" s="19">
        <v>0</v>
      </c>
      <c r="D14" s="86">
        <v>-65</v>
      </c>
      <c r="E14" s="19">
        <v>-68</v>
      </c>
      <c r="F14" s="19" t="s">
        <v>116</v>
      </c>
      <c r="G14" s="19">
        <v>0</v>
      </c>
      <c r="H14" s="19">
        <v>0</v>
      </c>
      <c r="I14" s="86" t="s">
        <v>107</v>
      </c>
      <c r="J14" s="86" t="s">
        <v>65</v>
      </c>
      <c r="K14" s="86">
        <v>8.5</v>
      </c>
      <c r="L14" s="86">
        <v>1094</v>
      </c>
      <c r="M14" s="19">
        <v>1029</v>
      </c>
      <c r="N14" s="19">
        <v>1161</v>
      </c>
      <c r="O14" s="86">
        <v>-41.3</v>
      </c>
      <c r="P14" s="19">
        <v>-41</v>
      </c>
      <c r="Q14" s="19">
        <v>-41</v>
      </c>
      <c r="R14" s="19">
        <v>0</v>
      </c>
      <c r="S14" s="86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86">
        <v>77300</v>
      </c>
      <c r="Z14" s="86">
        <v>0</v>
      </c>
      <c r="AA14" s="19">
        <v>77300</v>
      </c>
      <c r="AB14" s="19">
        <v>77300</v>
      </c>
      <c r="AC14" s="86">
        <v>3</v>
      </c>
      <c r="AD14" s="86">
        <v>1.7999999999999999E-2</v>
      </c>
      <c r="AE14" s="19">
        <v>2.2499999999999999E-2</v>
      </c>
      <c r="AF14" s="19">
        <v>1.4999999999999999E-2</v>
      </c>
      <c r="AG14" s="86">
        <v>0</v>
      </c>
      <c r="AH14" s="86">
        <v>0.25</v>
      </c>
      <c r="AI14" s="19">
        <v>0</v>
      </c>
      <c r="AJ14" s="19">
        <v>0</v>
      </c>
      <c r="AK14" s="86">
        <v>0</v>
      </c>
      <c r="AL14" s="19">
        <v>0</v>
      </c>
      <c r="AM14" s="19">
        <v>0</v>
      </c>
      <c r="AN14" s="86">
        <v>1</v>
      </c>
      <c r="AO14" s="86">
        <v>0</v>
      </c>
      <c r="AP14" s="19">
        <v>0</v>
      </c>
      <c r="AQ14" s="19">
        <v>0</v>
      </c>
      <c r="AR14" s="86">
        <v>1715000</v>
      </c>
      <c r="AS14" s="19">
        <v>1592000</v>
      </c>
      <c r="AT14" s="19">
        <v>1843000</v>
      </c>
      <c r="AU14" s="86">
        <v>-9782.6</v>
      </c>
      <c r="AV14" s="19">
        <v>-9782.6</v>
      </c>
      <c r="AW14" s="19">
        <v>-9782.6</v>
      </c>
      <c r="AX14" s="86">
        <v>0.49</v>
      </c>
      <c r="AY14" s="86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86">
        <v>0</v>
      </c>
      <c r="BF14" s="86">
        <v>0</v>
      </c>
      <c r="BG14" s="86">
        <v>0</v>
      </c>
      <c r="BH14" s="19">
        <v>0</v>
      </c>
      <c r="BI14" s="19">
        <v>0</v>
      </c>
      <c r="BJ14" s="86">
        <v>1</v>
      </c>
      <c r="BK14" s="86">
        <v>1</v>
      </c>
      <c r="BL14" s="86">
        <v>1</v>
      </c>
      <c r="BM14" s="86">
        <v>1</v>
      </c>
      <c r="BN14" s="86">
        <v>0</v>
      </c>
      <c r="BO14" s="19">
        <v>0.9</v>
      </c>
      <c r="BP14" s="19" t="s">
        <v>113</v>
      </c>
      <c r="BQ14" s="19" t="s">
        <v>114</v>
      </c>
      <c r="BR14" s="19" t="s">
        <v>115</v>
      </c>
      <c r="BS14" s="85">
        <v>44270.89398148148</v>
      </c>
    </row>
    <row r="15" spans="1:71" ht="30" x14ac:dyDescent="0.25">
      <c r="A15" s="19" t="s">
        <v>117</v>
      </c>
      <c r="B15" s="86">
        <v>14</v>
      </c>
      <c r="C15" s="19">
        <v>0</v>
      </c>
      <c r="D15" s="86">
        <v>-68</v>
      </c>
      <c r="E15" s="19">
        <v>-80</v>
      </c>
      <c r="F15" s="19" t="s">
        <v>116</v>
      </c>
      <c r="G15" s="19">
        <v>0</v>
      </c>
      <c r="H15" s="19">
        <v>0</v>
      </c>
      <c r="I15" s="86" t="s">
        <v>107</v>
      </c>
      <c r="J15" s="86" t="s">
        <v>65</v>
      </c>
      <c r="K15" s="86">
        <v>8.6999999999999993</v>
      </c>
      <c r="L15" s="86">
        <v>1020</v>
      </c>
      <c r="M15" s="19">
        <v>977</v>
      </c>
      <c r="N15" s="19">
        <v>1064</v>
      </c>
      <c r="O15" s="86">
        <v>11</v>
      </c>
      <c r="P15" s="19">
        <v>11</v>
      </c>
      <c r="Q15" s="19">
        <v>11</v>
      </c>
      <c r="R15" s="19">
        <v>0</v>
      </c>
      <c r="S15" s="86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86">
        <v>87100</v>
      </c>
      <c r="Z15" s="86">
        <v>0</v>
      </c>
      <c r="AA15" s="19">
        <v>87100</v>
      </c>
      <c r="AB15" s="19">
        <v>87100</v>
      </c>
      <c r="AC15" s="86">
        <v>3</v>
      </c>
      <c r="AD15" s="86">
        <v>1.7999999999999999E-2</v>
      </c>
      <c r="AE15" s="19">
        <v>2.2499999999999999E-2</v>
      </c>
      <c r="AF15" s="19">
        <v>1.4999999999999999E-2</v>
      </c>
      <c r="AG15" s="86">
        <v>0</v>
      </c>
      <c r="AH15" s="86">
        <v>0.25</v>
      </c>
      <c r="AI15" s="19">
        <v>0</v>
      </c>
      <c r="AJ15" s="19">
        <v>0</v>
      </c>
      <c r="AK15" s="86">
        <v>0</v>
      </c>
      <c r="AL15" s="19">
        <v>0</v>
      </c>
      <c r="AM15" s="19">
        <v>0</v>
      </c>
      <c r="AN15" s="86">
        <v>1</v>
      </c>
      <c r="AO15" s="86">
        <v>0</v>
      </c>
      <c r="AP15" s="19">
        <v>0</v>
      </c>
      <c r="AQ15" s="19">
        <v>0</v>
      </c>
      <c r="AR15" s="86">
        <v>1601000</v>
      </c>
      <c r="AS15" s="19">
        <v>1514000</v>
      </c>
      <c r="AT15" s="19">
        <v>1687000</v>
      </c>
      <c r="AU15" s="86">
        <v>11565.2</v>
      </c>
      <c r="AV15" s="19">
        <v>11565.2</v>
      </c>
      <c r="AW15" s="19">
        <v>11608.7</v>
      </c>
      <c r="AX15" s="86">
        <v>0.49</v>
      </c>
      <c r="AY15" s="86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86">
        <v>0</v>
      </c>
      <c r="BF15" s="86">
        <v>0</v>
      </c>
      <c r="BG15" s="86">
        <v>0</v>
      </c>
      <c r="BH15" s="19">
        <v>0</v>
      </c>
      <c r="BI15" s="19">
        <v>0</v>
      </c>
      <c r="BJ15" s="86">
        <v>1</v>
      </c>
      <c r="BK15" s="86">
        <v>1</v>
      </c>
      <c r="BL15" s="86">
        <v>1</v>
      </c>
      <c r="BM15" s="86">
        <v>1</v>
      </c>
      <c r="BN15" s="86">
        <v>0</v>
      </c>
      <c r="BO15" s="19">
        <v>0.9</v>
      </c>
      <c r="BP15" s="19" t="s">
        <v>113</v>
      </c>
      <c r="BQ15" s="19" t="s">
        <v>114</v>
      </c>
      <c r="BR15" s="19" t="s">
        <v>115</v>
      </c>
      <c r="BS15" s="85">
        <v>44270.89398148148</v>
      </c>
    </row>
    <row r="16" spans="1:71" x14ac:dyDescent="0.25">
      <c r="A16" s="19"/>
      <c r="B16" s="86"/>
      <c r="C16" s="19"/>
      <c r="D16" s="86"/>
      <c r="E16" s="19"/>
      <c r="F16" s="19"/>
      <c r="G16" s="19"/>
      <c r="H16" s="19"/>
      <c r="I16" s="86"/>
      <c r="J16" s="86"/>
      <c r="K16" s="86"/>
      <c r="L16" s="86"/>
      <c r="M16" s="19"/>
      <c r="N16" s="19"/>
      <c r="O16" s="86"/>
      <c r="P16" s="19"/>
      <c r="Q16" s="19"/>
      <c r="R16" s="19"/>
      <c r="S16" s="86"/>
      <c r="T16" s="19"/>
      <c r="U16" s="19"/>
      <c r="V16" s="19"/>
      <c r="W16" s="19"/>
      <c r="X16" s="19"/>
      <c r="Y16" s="86"/>
      <c r="Z16" s="86"/>
      <c r="AA16" s="19"/>
      <c r="AB16" s="19"/>
      <c r="AC16" s="86"/>
      <c r="AD16" s="86"/>
      <c r="AE16" s="19"/>
      <c r="AF16" s="19"/>
      <c r="AG16" s="86"/>
      <c r="AH16" s="86"/>
      <c r="AI16" s="19"/>
      <c r="AJ16" s="19"/>
      <c r="AK16" s="86"/>
      <c r="AL16" s="19"/>
      <c r="AM16" s="19"/>
      <c r="AN16" s="86"/>
      <c r="AO16" s="86"/>
      <c r="AP16" s="19"/>
      <c r="AQ16" s="19"/>
      <c r="AR16" s="86"/>
      <c r="AS16" s="19"/>
      <c r="AT16" s="19"/>
      <c r="AU16" s="86"/>
      <c r="AV16" s="19"/>
      <c r="AW16" s="19"/>
      <c r="AX16" s="86"/>
      <c r="AY16" s="86"/>
      <c r="AZ16" s="19"/>
      <c r="BA16" s="19"/>
      <c r="BB16" s="19"/>
      <c r="BC16" s="19"/>
      <c r="BD16" s="19"/>
      <c r="BE16" s="86"/>
      <c r="BF16" s="86"/>
      <c r="BG16" s="86"/>
      <c r="BH16" s="19"/>
      <c r="BI16" s="19"/>
      <c r="BJ16" s="86"/>
      <c r="BK16" s="86"/>
      <c r="BL16" s="86"/>
      <c r="BM16" s="86"/>
      <c r="BN16" s="86"/>
      <c r="BO16" s="19"/>
      <c r="BP16" s="19"/>
      <c r="BQ16" s="19"/>
      <c r="BR16" s="19"/>
      <c r="BS16" s="19"/>
    </row>
    <row r="17" spans="1:71" x14ac:dyDescent="0.25">
      <c r="A17" s="19"/>
      <c r="B17" s="86"/>
      <c r="C17" s="19"/>
      <c r="D17" s="86"/>
      <c r="E17" s="19"/>
      <c r="F17" s="19"/>
      <c r="G17" s="19"/>
      <c r="H17" s="19"/>
      <c r="I17" s="86"/>
      <c r="J17" s="86"/>
      <c r="K17" s="86"/>
      <c r="L17" s="86"/>
      <c r="M17" s="19"/>
      <c r="N17" s="19"/>
      <c r="O17" s="86"/>
      <c r="P17" s="19"/>
      <c r="Q17" s="19"/>
      <c r="R17" s="19"/>
      <c r="S17" s="86"/>
      <c r="T17" s="19"/>
      <c r="U17" s="19"/>
      <c r="V17" s="19"/>
      <c r="W17" s="19"/>
      <c r="X17" s="19"/>
      <c r="Y17" s="86"/>
      <c r="Z17" s="86"/>
      <c r="AA17" s="19"/>
      <c r="AB17" s="19"/>
      <c r="AC17" s="86"/>
      <c r="AD17" s="86"/>
      <c r="AE17" s="19"/>
      <c r="AF17" s="19"/>
      <c r="AG17" s="86"/>
      <c r="AH17" s="86"/>
      <c r="AI17" s="19"/>
      <c r="AJ17" s="19"/>
      <c r="AK17" s="86"/>
      <c r="AL17" s="19"/>
      <c r="AM17" s="19"/>
      <c r="AN17" s="86"/>
      <c r="AO17" s="86"/>
      <c r="AP17" s="19"/>
      <c r="AQ17" s="19"/>
      <c r="AR17" s="86"/>
      <c r="AS17" s="19"/>
      <c r="AT17" s="19"/>
      <c r="AU17" s="86"/>
      <c r="AV17" s="19"/>
      <c r="AW17" s="19"/>
      <c r="AX17" s="86"/>
      <c r="AY17" s="86"/>
      <c r="AZ17" s="19"/>
      <c r="BA17" s="19"/>
      <c r="BB17" s="19"/>
      <c r="BC17" s="19"/>
      <c r="BD17" s="19"/>
      <c r="BE17" s="86"/>
      <c r="BF17" s="86"/>
      <c r="BG17" s="86"/>
      <c r="BH17" s="19"/>
      <c r="BI17" s="19"/>
      <c r="BJ17" s="86"/>
      <c r="BK17" s="86"/>
      <c r="BL17" s="86"/>
      <c r="BM17" s="86"/>
      <c r="BN17" s="86"/>
      <c r="BO17" s="19"/>
      <c r="BP17" s="19"/>
      <c r="BQ17" s="19"/>
      <c r="BR17" s="19"/>
      <c r="BS17" s="85"/>
    </row>
    <row r="18" spans="1:71" x14ac:dyDescent="0.25">
      <c r="A18" s="19"/>
      <c r="B18" s="86"/>
      <c r="C18" s="19"/>
      <c r="D18" s="86"/>
      <c r="E18" s="19"/>
      <c r="F18" s="19"/>
      <c r="G18" s="19"/>
      <c r="H18" s="19"/>
      <c r="I18" s="86"/>
      <c r="J18" s="86"/>
      <c r="K18" s="86"/>
      <c r="L18" s="86"/>
      <c r="M18" s="19"/>
      <c r="N18" s="19"/>
      <c r="O18" s="86"/>
      <c r="P18" s="19"/>
      <c r="Q18" s="19"/>
      <c r="R18" s="19"/>
      <c r="S18" s="86"/>
      <c r="T18" s="19"/>
      <c r="U18" s="19"/>
      <c r="V18" s="19"/>
      <c r="W18" s="19"/>
      <c r="X18" s="19"/>
      <c r="Y18" s="86"/>
      <c r="Z18" s="86"/>
      <c r="AA18" s="19"/>
      <c r="AB18" s="19"/>
      <c r="AC18" s="86"/>
      <c r="AD18" s="86"/>
      <c r="AE18" s="19"/>
      <c r="AF18" s="19"/>
      <c r="AG18" s="86"/>
      <c r="AH18" s="86"/>
      <c r="AI18" s="19"/>
      <c r="AJ18" s="19"/>
      <c r="AK18" s="86"/>
      <c r="AL18" s="19"/>
      <c r="AM18" s="19"/>
      <c r="AN18" s="86"/>
      <c r="AO18" s="86"/>
      <c r="AP18" s="19"/>
      <c r="AQ18" s="19"/>
      <c r="AR18" s="86"/>
      <c r="AS18" s="19"/>
      <c r="AT18" s="19"/>
      <c r="AU18" s="86"/>
      <c r="AV18" s="19"/>
      <c r="AW18" s="19"/>
      <c r="AX18" s="86"/>
      <c r="AY18" s="86"/>
      <c r="AZ18" s="19"/>
      <c r="BA18" s="19"/>
      <c r="BB18" s="19"/>
      <c r="BC18" s="19"/>
      <c r="BD18" s="19"/>
      <c r="BE18" s="86"/>
      <c r="BF18" s="86"/>
      <c r="BG18" s="86"/>
      <c r="BH18" s="19"/>
      <c r="BI18" s="19"/>
      <c r="BJ18" s="86"/>
      <c r="BK18" s="86"/>
      <c r="BL18" s="86"/>
      <c r="BM18" s="86"/>
      <c r="BN18" s="86"/>
      <c r="BO18" s="19"/>
      <c r="BP18" s="19"/>
      <c r="BQ18" s="19"/>
      <c r="BR18" s="19"/>
      <c r="BS18" s="85"/>
    </row>
    <row r="19" spans="1:71" x14ac:dyDescent="0.25">
      <c r="A19" s="19"/>
      <c r="B19" s="86"/>
      <c r="C19" s="19"/>
      <c r="D19" s="86"/>
      <c r="E19" s="19"/>
      <c r="F19" s="19"/>
      <c r="G19" s="19"/>
      <c r="H19" s="19"/>
      <c r="I19" s="86"/>
      <c r="J19" s="86"/>
      <c r="K19" s="86"/>
      <c r="L19" s="86"/>
      <c r="M19" s="19"/>
      <c r="N19" s="19"/>
      <c r="O19" s="86"/>
      <c r="P19" s="19"/>
      <c r="Q19" s="19"/>
      <c r="R19" s="19"/>
      <c r="S19" s="86"/>
      <c r="T19" s="19"/>
      <c r="U19" s="19"/>
      <c r="V19" s="19"/>
      <c r="W19" s="19"/>
      <c r="X19" s="19"/>
      <c r="Y19" s="86"/>
      <c r="Z19" s="86"/>
      <c r="AA19" s="19"/>
      <c r="AB19" s="19"/>
      <c r="AC19" s="86"/>
      <c r="AD19" s="86"/>
      <c r="AE19" s="19"/>
      <c r="AF19" s="19"/>
      <c r="AG19" s="86"/>
      <c r="AH19" s="86"/>
      <c r="AI19" s="19"/>
      <c r="AJ19" s="19"/>
      <c r="AK19" s="86"/>
      <c r="AL19" s="19"/>
      <c r="AM19" s="19"/>
      <c r="AN19" s="86"/>
      <c r="AO19" s="86"/>
      <c r="AP19" s="19"/>
      <c r="AQ19" s="19"/>
      <c r="AR19" s="86"/>
      <c r="AS19" s="19"/>
      <c r="AT19" s="19"/>
      <c r="AU19" s="86"/>
      <c r="AV19" s="19"/>
      <c r="AW19" s="19"/>
      <c r="AX19" s="86"/>
      <c r="AY19" s="86"/>
      <c r="AZ19" s="19"/>
      <c r="BA19" s="19"/>
      <c r="BB19" s="19"/>
      <c r="BC19" s="19"/>
      <c r="BD19" s="19"/>
      <c r="BE19" s="86"/>
      <c r="BF19" s="86"/>
      <c r="BG19" s="86"/>
      <c r="BH19" s="19"/>
      <c r="BI19" s="19"/>
      <c r="BJ19" s="86"/>
      <c r="BK19" s="86"/>
      <c r="BL19" s="86"/>
      <c r="BM19" s="86"/>
      <c r="BN19" s="86"/>
      <c r="BO19" s="19"/>
      <c r="BP19" s="19"/>
      <c r="BQ19" s="19"/>
      <c r="BR19" s="19"/>
      <c r="BS19" s="85"/>
    </row>
    <row r="20" spans="1:71" x14ac:dyDescent="0.25">
      <c r="A20" s="19"/>
      <c r="B20" s="86"/>
      <c r="C20" s="19"/>
      <c r="D20" s="86"/>
      <c r="E20" s="19"/>
      <c r="F20" s="19"/>
      <c r="G20" s="19"/>
      <c r="H20" s="19"/>
      <c r="I20" s="86"/>
      <c r="J20" s="86"/>
      <c r="K20" s="86"/>
      <c r="L20" s="86"/>
      <c r="M20" s="19"/>
      <c r="N20" s="19"/>
      <c r="O20" s="86"/>
      <c r="P20" s="19"/>
      <c r="Q20" s="19"/>
      <c r="R20" s="19"/>
      <c r="S20" s="86"/>
      <c r="T20" s="19"/>
      <c r="U20" s="19"/>
      <c r="V20" s="19"/>
      <c r="W20" s="19"/>
      <c r="X20" s="19"/>
      <c r="Y20" s="86"/>
      <c r="Z20" s="86"/>
      <c r="AA20" s="19"/>
      <c r="AB20" s="19"/>
      <c r="AC20" s="86"/>
      <c r="AD20" s="86"/>
      <c r="AE20" s="19"/>
      <c r="AF20" s="19"/>
      <c r="AG20" s="86"/>
      <c r="AH20" s="86"/>
      <c r="AI20" s="19"/>
      <c r="AJ20" s="19"/>
      <c r="AK20" s="86"/>
      <c r="AL20" s="19"/>
      <c r="AM20" s="19"/>
      <c r="AN20" s="86"/>
      <c r="AO20" s="86"/>
      <c r="AP20" s="19"/>
      <c r="AQ20" s="19"/>
      <c r="AR20" s="86"/>
      <c r="AS20" s="19"/>
      <c r="AT20" s="19"/>
      <c r="AU20" s="86"/>
      <c r="AV20" s="19"/>
      <c r="AW20" s="19"/>
      <c r="AX20" s="86"/>
      <c r="AY20" s="86"/>
      <c r="AZ20" s="19"/>
      <c r="BA20" s="19"/>
      <c r="BB20" s="19"/>
      <c r="BC20" s="19"/>
      <c r="BD20" s="19"/>
      <c r="BE20" s="86"/>
      <c r="BF20" s="86"/>
      <c r="BG20" s="86"/>
      <c r="BH20" s="19"/>
      <c r="BI20" s="19"/>
      <c r="BJ20" s="86"/>
      <c r="BK20" s="86"/>
      <c r="BL20" s="86"/>
      <c r="BM20" s="86"/>
      <c r="BN20" s="86"/>
      <c r="BO20" s="19"/>
      <c r="BP20" s="19"/>
      <c r="BQ20" s="19"/>
      <c r="BR20" s="19"/>
      <c r="BS20" s="85"/>
    </row>
    <row r="21" spans="1:71" x14ac:dyDescent="0.25">
      <c r="A21" s="19"/>
      <c r="B21" s="86"/>
      <c r="C21" s="19"/>
      <c r="D21" s="86"/>
      <c r="E21" s="19"/>
      <c r="F21" s="19"/>
      <c r="G21" s="19"/>
      <c r="H21" s="19"/>
      <c r="I21" s="86"/>
      <c r="J21" s="86"/>
      <c r="K21" s="86"/>
      <c r="L21" s="86"/>
      <c r="M21" s="19"/>
      <c r="N21" s="19"/>
      <c r="O21" s="86"/>
      <c r="P21" s="19"/>
      <c r="Q21" s="19"/>
      <c r="R21" s="19"/>
      <c r="S21" s="86"/>
      <c r="T21" s="19"/>
      <c r="U21" s="19"/>
      <c r="V21" s="19"/>
      <c r="W21" s="19"/>
      <c r="X21" s="19"/>
      <c r="Y21" s="86"/>
      <c r="Z21" s="86"/>
      <c r="AA21" s="19"/>
      <c r="AB21" s="19"/>
      <c r="AC21" s="86"/>
      <c r="AD21" s="86"/>
      <c r="AE21" s="19"/>
      <c r="AF21" s="19"/>
      <c r="AG21" s="86"/>
      <c r="AH21" s="86"/>
      <c r="AI21" s="19"/>
      <c r="AJ21" s="19"/>
      <c r="AK21" s="86"/>
      <c r="AL21" s="19"/>
      <c r="AM21" s="19"/>
      <c r="AN21" s="86"/>
      <c r="AO21" s="86"/>
      <c r="AP21" s="19"/>
      <c r="AQ21" s="19"/>
      <c r="AR21" s="86"/>
      <c r="AS21" s="19"/>
      <c r="AT21" s="19"/>
      <c r="AU21" s="86"/>
      <c r="AV21" s="19"/>
      <c r="AW21" s="19"/>
      <c r="AX21" s="86"/>
      <c r="AY21" s="86"/>
      <c r="AZ21" s="19"/>
      <c r="BA21" s="19"/>
      <c r="BB21" s="19"/>
      <c r="BC21" s="19"/>
      <c r="BD21" s="19"/>
      <c r="BE21" s="86"/>
      <c r="BF21" s="86"/>
      <c r="BG21" s="86"/>
      <c r="BH21" s="19"/>
      <c r="BI21" s="19"/>
      <c r="BJ21" s="86"/>
      <c r="BK21" s="86"/>
      <c r="BL21" s="86"/>
      <c r="BM21" s="86"/>
      <c r="BN21" s="86"/>
      <c r="BO21" s="19"/>
      <c r="BP21" s="19"/>
      <c r="BQ21" s="19"/>
      <c r="BR21" s="19"/>
      <c r="BS21" s="85"/>
    </row>
    <row r="22" spans="1:71" x14ac:dyDescent="0.25">
      <c r="A22" s="19"/>
      <c r="B22" s="86"/>
      <c r="C22" s="19"/>
      <c r="D22" s="86"/>
      <c r="E22" s="19"/>
      <c r="F22" s="19"/>
      <c r="G22" s="19"/>
      <c r="H22" s="19"/>
      <c r="I22" s="86"/>
      <c r="J22" s="86"/>
      <c r="K22" s="86"/>
      <c r="L22" s="86"/>
      <c r="M22" s="19"/>
      <c r="N22" s="19"/>
      <c r="O22" s="86"/>
      <c r="P22" s="19"/>
      <c r="Q22" s="19"/>
      <c r="R22" s="19"/>
      <c r="S22" s="86"/>
      <c r="T22" s="19"/>
      <c r="U22" s="19"/>
      <c r="V22" s="19"/>
      <c r="W22" s="19"/>
      <c r="X22" s="19"/>
      <c r="Y22" s="86"/>
      <c r="Z22" s="86"/>
      <c r="AA22" s="19"/>
      <c r="AB22" s="19"/>
      <c r="AC22" s="86"/>
      <c r="AD22" s="86"/>
      <c r="AE22" s="19"/>
      <c r="AF22" s="19"/>
      <c r="AG22" s="86"/>
      <c r="AH22" s="86"/>
      <c r="AI22" s="19"/>
      <c r="AJ22" s="19"/>
      <c r="AK22" s="86"/>
      <c r="AL22" s="19"/>
      <c r="AM22" s="19"/>
      <c r="AN22" s="86"/>
      <c r="AO22" s="86"/>
      <c r="AP22" s="19"/>
      <c r="AQ22" s="19"/>
      <c r="AR22" s="86"/>
      <c r="AS22" s="19"/>
      <c r="AT22" s="19"/>
      <c r="AU22" s="86"/>
      <c r="AV22" s="19"/>
      <c r="AW22" s="19"/>
      <c r="AX22" s="86"/>
      <c r="AY22" s="86"/>
      <c r="AZ22" s="19"/>
      <c r="BA22" s="19"/>
      <c r="BB22" s="19"/>
      <c r="BC22" s="19"/>
      <c r="BD22" s="19"/>
      <c r="BE22" s="86"/>
      <c r="BF22" s="86"/>
      <c r="BG22" s="86"/>
      <c r="BH22" s="19"/>
      <c r="BI22" s="19"/>
      <c r="BJ22" s="86"/>
      <c r="BK22" s="86"/>
      <c r="BL22" s="86"/>
      <c r="BM22" s="86"/>
      <c r="BN22" s="86"/>
      <c r="BO22" s="19"/>
      <c r="BP22" s="19"/>
      <c r="BQ22" s="19"/>
      <c r="BR22" s="19"/>
      <c r="BS22" s="85"/>
    </row>
    <row r="23" spans="1:71" x14ac:dyDescent="0.25">
      <c r="A23" s="19"/>
      <c r="B23" s="86"/>
      <c r="C23" s="19"/>
      <c r="D23" s="86"/>
      <c r="E23" s="19"/>
      <c r="F23" s="19"/>
      <c r="G23" s="19"/>
      <c r="H23" s="19"/>
      <c r="I23" s="86"/>
      <c r="J23" s="86"/>
      <c r="K23" s="86"/>
      <c r="L23" s="86"/>
      <c r="M23" s="19"/>
      <c r="N23" s="19"/>
      <c r="O23" s="86"/>
      <c r="P23" s="19"/>
      <c r="Q23" s="19"/>
      <c r="R23" s="19"/>
      <c r="S23" s="86"/>
      <c r="T23" s="19"/>
      <c r="U23" s="19"/>
      <c r="V23" s="19"/>
      <c r="W23" s="19"/>
      <c r="X23" s="19"/>
      <c r="Y23" s="86"/>
      <c r="Z23" s="86"/>
      <c r="AA23" s="19"/>
      <c r="AB23" s="19"/>
      <c r="AC23" s="86"/>
      <c r="AD23" s="86"/>
      <c r="AE23" s="19"/>
      <c r="AF23" s="19"/>
      <c r="AG23" s="86"/>
      <c r="AH23" s="86"/>
      <c r="AI23" s="19"/>
      <c r="AJ23" s="19"/>
      <c r="AK23" s="86"/>
      <c r="AL23" s="19"/>
      <c r="AM23" s="19"/>
      <c r="AN23" s="86"/>
      <c r="AO23" s="86"/>
      <c r="AP23" s="19"/>
      <c r="AQ23" s="19"/>
      <c r="AR23" s="86"/>
      <c r="AS23" s="19"/>
      <c r="AT23" s="19"/>
      <c r="AU23" s="86"/>
      <c r="AV23" s="19"/>
      <c r="AW23" s="19"/>
      <c r="AX23" s="86"/>
      <c r="AY23" s="86"/>
      <c r="AZ23" s="19"/>
      <c r="BA23" s="19"/>
      <c r="BB23" s="19"/>
      <c r="BC23" s="19"/>
      <c r="BD23" s="19"/>
      <c r="BE23" s="86"/>
      <c r="BF23" s="86"/>
      <c r="BG23" s="86"/>
      <c r="BH23" s="19"/>
      <c r="BI23" s="19"/>
      <c r="BJ23" s="86"/>
      <c r="BK23" s="86"/>
      <c r="BL23" s="86"/>
      <c r="BM23" s="86"/>
      <c r="BN23" s="86"/>
      <c r="BO23" s="19"/>
      <c r="BP23" s="19"/>
      <c r="BQ23" s="19"/>
      <c r="BR23" s="19"/>
      <c r="BS23" s="85"/>
    </row>
    <row r="24" spans="1:71" x14ac:dyDescent="0.25">
      <c r="A24" s="19"/>
      <c r="B24" s="86"/>
      <c r="C24" s="19"/>
      <c r="D24" s="86"/>
      <c r="E24" s="19"/>
      <c r="F24" s="19"/>
      <c r="G24" s="19"/>
      <c r="H24" s="19"/>
      <c r="I24" s="86"/>
      <c r="J24" s="86"/>
      <c r="K24" s="86"/>
      <c r="L24" s="86"/>
      <c r="M24" s="19"/>
      <c r="N24" s="19"/>
      <c r="O24" s="86"/>
      <c r="P24" s="19"/>
      <c r="Q24" s="19"/>
      <c r="R24" s="19"/>
      <c r="S24" s="86"/>
      <c r="T24" s="19"/>
      <c r="U24" s="19"/>
      <c r="V24" s="19"/>
      <c r="W24" s="19"/>
      <c r="X24" s="19"/>
      <c r="Y24" s="86"/>
      <c r="Z24" s="86"/>
      <c r="AA24" s="19"/>
      <c r="AB24" s="19"/>
      <c r="AC24" s="86"/>
      <c r="AD24" s="86"/>
      <c r="AE24" s="19"/>
      <c r="AF24" s="19"/>
      <c r="AG24" s="86"/>
      <c r="AH24" s="86"/>
      <c r="AI24" s="19"/>
      <c r="AJ24" s="19"/>
      <c r="AK24" s="86"/>
      <c r="AL24" s="19"/>
      <c r="AM24" s="19"/>
      <c r="AN24" s="86"/>
      <c r="AO24" s="86"/>
      <c r="AP24" s="19"/>
      <c r="AQ24" s="19"/>
      <c r="AR24" s="86"/>
      <c r="AS24" s="19"/>
      <c r="AT24" s="19"/>
      <c r="AU24" s="86"/>
      <c r="AV24" s="19"/>
      <c r="AW24" s="19"/>
      <c r="AX24" s="86"/>
      <c r="AY24" s="86"/>
      <c r="AZ24" s="19"/>
      <c r="BA24" s="19"/>
      <c r="BB24" s="19"/>
      <c r="BC24" s="19"/>
      <c r="BD24" s="19"/>
      <c r="BE24" s="86"/>
      <c r="BF24" s="86"/>
      <c r="BG24" s="86"/>
      <c r="BH24" s="19"/>
      <c r="BI24" s="19"/>
      <c r="BJ24" s="86"/>
      <c r="BK24" s="86"/>
      <c r="BL24" s="86"/>
      <c r="BM24" s="86"/>
      <c r="BN24" s="86"/>
      <c r="BO24" s="19"/>
      <c r="BP24" s="19"/>
      <c r="BQ24" s="19"/>
      <c r="BR24" s="19"/>
      <c r="BS24" s="85"/>
    </row>
    <row r="25" spans="1:71" x14ac:dyDescent="0.25">
      <c r="A25" s="19"/>
      <c r="B25" s="86"/>
      <c r="C25" s="19"/>
      <c r="D25" s="86"/>
      <c r="E25" s="19"/>
      <c r="F25" s="19"/>
      <c r="G25" s="19"/>
      <c r="H25" s="19"/>
      <c r="I25" s="86"/>
      <c r="J25" s="86"/>
      <c r="K25" s="86"/>
      <c r="L25" s="86"/>
      <c r="M25" s="19"/>
      <c r="N25" s="19"/>
      <c r="O25" s="86"/>
      <c r="P25" s="19"/>
      <c r="Q25" s="19"/>
      <c r="R25" s="19"/>
      <c r="S25" s="86"/>
      <c r="T25" s="19"/>
      <c r="U25" s="19"/>
      <c r="V25" s="19"/>
      <c r="W25" s="19"/>
      <c r="X25" s="19"/>
      <c r="Y25" s="86"/>
      <c r="Z25" s="86"/>
      <c r="AA25" s="19"/>
      <c r="AB25" s="19"/>
      <c r="AC25" s="86"/>
      <c r="AD25" s="86"/>
      <c r="AE25" s="19"/>
      <c r="AF25" s="19"/>
      <c r="AG25" s="86"/>
      <c r="AH25" s="86"/>
      <c r="AI25" s="19"/>
      <c r="AJ25" s="19"/>
      <c r="AK25" s="86"/>
      <c r="AL25" s="19"/>
      <c r="AM25" s="19"/>
      <c r="AN25" s="86"/>
      <c r="AO25" s="86"/>
      <c r="AP25" s="19"/>
      <c r="AQ25" s="19"/>
      <c r="AR25" s="86"/>
      <c r="AS25" s="19"/>
      <c r="AT25" s="19"/>
      <c r="AU25" s="86"/>
      <c r="AV25" s="19"/>
      <c r="AW25" s="19"/>
      <c r="AX25" s="86"/>
      <c r="AY25" s="86"/>
      <c r="AZ25" s="19"/>
      <c r="BA25" s="19"/>
      <c r="BB25" s="19"/>
      <c r="BC25" s="19"/>
      <c r="BD25" s="19"/>
      <c r="BE25" s="86"/>
      <c r="BF25" s="86"/>
      <c r="BG25" s="86"/>
      <c r="BH25" s="19"/>
      <c r="BI25" s="19"/>
      <c r="BJ25" s="86"/>
      <c r="BK25" s="86"/>
      <c r="BL25" s="86"/>
      <c r="BM25" s="86"/>
      <c r="BN25" s="86"/>
      <c r="BO25" s="19"/>
      <c r="BP25" s="19"/>
      <c r="BQ25" s="19"/>
      <c r="BR25" s="19"/>
      <c r="BS25" s="85"/>
    </row>
    <row r="26" spans="1:71" x14ac:dyDescent="0.25">
      <c r="A26" s="19"/>
      <c r="B26" s="86"/>
      <c r="C26" s="19"/>
      <c r="D26" s="86"/>
      <c r="E26" s="19"/>
      <c r="F26" s="19"/>
      <c r="G26" s="19"/>
      <c r="H26" s="19"/>
      <c r="I26" s="86"/>
      <c r="J26" s="86"/>
      <c r="K26" s="86"/>
      <c r="L26" s="86"/>
      <c r="M26" s="19"/>
      <c r="N26" s="19"/>
      <c r="O26" s="86"/>
      <c r="P26" s="19"/>
      <c r="Q26" s="19"/>
      <c r="R26" s="19"/>
      <c r="S26" s="86"/>
      <c r="T26" s="19"/>
      <c r="U26" s="19"/>
      <c r="V26" s="19"/>
      <c r="W26" s="19"/>
      <c r="X26" s="19"/>
      <c r="Y26" s="86"/>
      <c r="Z26" s="86"/>
      <c r="AA26" s="19"/>
      <c r="AB26" s="19"/>
      <c r="AC26" s="86"/>
      <c r="AD26" s="86"/>
      <c r="AE26" s="19"/>
      <c r="AF26" s="19"/>
      <c r="AG26" s="86"/>
      <c r="AH26" s="86"/>
      <c r="AI26" s="19"/>
      <c r="AJ26" s="19"/>
      <c r="AK26" s="86"/>
      <c r="AL26" s="19"/>
      <c r="AM26" s="19"/>
      <c r="AN26" s="86"/>
      <c r="AO26" s="86"/>
      <c r="AP26" s="19"/>
      <c r="AQ26" s="19"/>
      <c r="AR26" s="86"/>
      <c r="AS26" s="19"/>
      <c r="AT26" s="19"/>
      <c r="AU26" s="86"/>
      <c r="AV26" s="19"/>
      <c r="AW26" s="19"/>
      <c r="AX26" s="86"/>
      <c r="AY26" s="86"/>
      <c r="AZ26" s="19"/>
      <c r="BA26" s="19"/>
      <c r="BB26" s="19"/>
      <c r="BC26" s="19"/>
      <c r="BD26" s="19"/>
      <c r="BE26" s="86"/>
      <c r="BF26" s="86"/>
      <c r="BG26" s="86"/>
      <c r="BH26" s="19"/>
      <c r="BI26" s="19"/>
      <c r="BJ26" s="86"/>
      <c r="BK26" s="86"/>
      <c r="BL26" s="86"/>
      <c r="BM26" s="86"/>
      <c r="BN26" s="86"/>
      <c r="BO26" s="19"/>
      <c r="BP26" s="19"/>
      <c r="BQ26" s="19"/>
      <c r="BR26" s="19"/>
      <c r="BS26" s="85"/>
    </row>
    <row r="27" spans="1:71" x14ac:dyDescent="0.25">
      <c r="A27" s="19"/>
      <c r="B27" s="86"/>
      <c r="C27" s="19"/>
      <c r="D27" s="86"/>
      <c r="E27" s="19"/>
      <c r="F27" s="19"/>
      <c r="G27" s="19"/>
      <c r="H27" s="19"/>
      <c r="I27" s="86"/>
      <c r="J27" s="86"/>
      <c r="K27" s="86"/>
      <c r="L27" s="86"/>
      <c r="M27" s="19"/>
      <c r="N27" s="19"/>
      <c r="O27" s="86"/>
      <c r="P27" s="19"/>
      <c r="Q27" s="19"/>
      <c r="R27" s="19"/>
      <c r="S27" s="86"/>
      <c r="T27" s="19"/>
      <c r="U27" s="19"/>
      <c r="V27" s="19"/>
      <c r="W27" s="19"/>
      <c r="X27" s="19"/>
      <c r="Y27" s="86"/>
      <c r="Z27" s="86"/>
      <c r="AA27" s="19"/>
      <c r="AB27" s="19"/>
      <c r="AC27" s="86"/>
      <c r="AD27" s="86"/>
      <c r="AE27" s="19"/>
      <c r="AF27" s="19"/>
      <c r="AG27" s="86"/>
      <c r="AH27" s="86"/>
      <c r="AI27" s="19"/>
      <c r="AJ27" s="19"/>
      <c r="AK27" s="86"/>
      <c r="AL27" s="19"/>
      <c r="AM27" s="19"/>
      <c r="AN27" s="86"/>
      <c r="AO27" s="86"/>
      <c r="AP27" s="19"/>
      <c r="AQ27" s="19"/>
      <c r="AR27" s="86"/>
      <c r="AS27" s="19"/>
      <c r="AT27" s="19"/>
      <c r="AU27" s="86"/>
      <c r="AV27" s="19"/>
      <c r="AW27" s="19"/>
      <c r="AX27" s="86"/>
      <c r="AY27" s="86"/>
      <c r="AZ27" s="19"/>
      <c r="BA27" s="19"/>
      <c r="BB27" s="19"/>
      <c r="BC27" s="19"/>
      <c r="BD27" s="19"/>
      <c r="BE27" s="86"/>
      <c r="BF27" s="86"/>
      <c r="BG27" s="86"/>
      <c r="BH27" s="19"/>
      <c r="BI27" s="19"/>
      <c r="BJ27" s="86"/>
      <c r="BK27" s="86"/>
      <c r="BL27" s="86"/>
      <c r="BM27" s="86"/>
      <c r="BN27" s="86"/>
      <c r="BO27" s="19"/>
      <c r="BP27" s="19"/>
      <c r="BQ27" s="19"/>
      <c r="BR27" s="19"/>
      <c r="BS27" s="85"/>
    </row>
    <row r="28" spans="1:71" x14ac:dyDescent="0.25">
      <c r="A28" s="19"/>
      <c r="B28" s="86"/>
      <c r="C28" s="19"/>
      <c r="D28" s="86"/>
      <c r="E28" s="19"/>
      <c r="F28" s="19"/>
      <c r="G28" s="19"/>
      <c r="H28" s="19"/>
      <c r="I28" s="86"/>
      <c r="J28" s="86"/>
      <c r="K28" s="86"/>
      <c r="L28" s="86"/>
      <c r="M28" s="19"/>
      <c r="N28" s="19"/>
      <c r="O28" s="86"/>
      <c r="P28" s="19"/>
      <c r="Q28" s="19"/>
      <c r="R28" s="19"/>
      <c r="S28" s="86"/>
      <c r="T28" s="19"/>
      <c r="U28" s="19"/>
      <c r="V28" s="19"/>
      <c r="W28" s="19"/>
      <c r="X28" s="19"/>
      <c r="Y28" s="86"/>
      <c r="Z28" s="86"/>
      <c r="AA28" s="19"/>
      <c r="AB28" s="19"/>
      <c r="AC28" s="86"/>
      <c r="AD28" s="86"/>
      <c r="AE28" s="19"/>
      <c r="AF28" s="19"/>
      <c r="AG28" s="86"/>
      <c r="AH28" s="86"/>
      <c r="AI28" s="19"/>
      <c r="AJ28" s="19"/>
      <c r="AK28" s="86"/>
      <c r="AL28" s="19"/>
      <c r="AM28" s="19"/>
      <c r="AN28" s="86"/>
      <c r="AO28" s="86"/>
      <c r="AP28" s="19"/>
      <c r="AQ28" s="19"/>
      <c r="AR28" s="86"/>
      <c r="AS28" s="19"/>
      <c r="AT28" s="19"/>
      <c r="AU28" s="86"/>
      <c r="AV28" s="19"/>
      <c r="AW28" s="19"/>
      <c r="AX28" s="86"/>
      <c r="AY28" s="86"/>
      <c r="AZ28" s="19"/>
      <c r="BA28" s="19"/>
      <c r="BB28" s="19"/>
      <c r="BC28" s="19"/>
      <c r="BD28" s="19"/>
      <c r="BE28" s="86"/>
      <c r="BF28" s="86"/>
      <c r="BG28" s="86"/>
      <c r="BH28" s="19"/>
      <c r="BI28" s="19"/>
      <c r="BJ28" s="86"/>
      <c r="BK28" s="86"/>
      <c r="BL28" s="86"/>
      <c r="BM28" s="86"/>
      <c r="BN28" s="86"/>
      <c r="BO28" s="19"/>
      <c r="BP28" s="19"/>
      <c r="BQ28" s="19"/>
      <c r="BR28" s="19"/>
      <c r="BS28" s="85"/>
    </row>
    <row r="29" spans="1:71" x14ac:dyDescent="0.25">
      <c r="A29" s="19"/>
      <c r="B29" s="86"/>
      <c r="C29" s="19"/>
      <c r="D29" s="86"/>
      <c r="E29" s="19"/>
      <c r="F29" s="19"/>
      <c r="G29" s="19"/>
      <c r="H29" s="19"/>
      <c r="I29" s="86"/>
      <c r="J29" s="86"/>
      <c r="K29" s="86"/>
      <c r="L29" s="86"/>
      <c r="M29" s="19"/>
      <c r="N29" s="19"/>
      <c r="O29" s="86"/>
      <c r="P29" s="19"/>
      <c r="Q29" s="19"/>
      <c r="R29" s="19"/>
      <c r="S29" s="86"/>
      <c r="T29" s="19"/>
      <c r="U29" s="19"/>
      <c r="V29" s="19"/>
      <c r="W29" s="19"/>
      <c r="X29" s="19"/>
      <c r="Y29" s="86"/>
      <c r="Z29" s="86"/>
      <c r="AA29" s="19"/>
      <c r="AB29" s="19"/>
      <c r="AC29" s="86"/>
      <c r="AD29" s="86"/>
      <c r="AE29" s="19"/>
      <c r="AF29" s="19"/>
      <c r="AG29" s="86"/>
      <c r="AH29" s="86"/>
      <c r="AI29" s="19"/>
      <c r="AJ29" s="19"/>
      <c r="AK29" s="86"/>
      <c r="AL29" s="19"/>
      <c r="AM29" s="19"/>
      <c r="AN29" s="86"/>
      <c r="AO29" s="86"/>
      <c r="AP29" s="19"/>
      <c r="AQ29" s="19"/>
      <c r="AR29" s="86"/>
      <c r="AS29" s="19"/>
      <c r="AT29" s="19"/>
      <c r="AU29" s="86"/>
      <c r="AV29" s="19"/>
      <c r="AW29" s="19"/>
      <c r="AX29" s="86"/>
      <c r="AY29" s="86"/>
      <c r="AZ29" s="19"/>
      <c r="BA29" s="19"/>
      <c r="BB29" s="19"/>
      <c r="BC29" s="19"/>
      <c r="BD29" s="19"/>
      <c r="BE29" s="86"/>
      <c r="BF29" s="86"/>
      <c r="BG29" s="86"/>
      <c r="BH29" s="19"/>
      <c r="BI29" s="19"/>
      <c r="BJ29" s="86"/>
      <c r="BK29" s="86"/>
      <c r="BL29" s="86"/>
      <c r="BM29" s="86"/>
      <c r="BN29" s="86"/>
      <c r="BO29" s="19"/>
      <c r="BP29" s="19"/>
      <c r="BQ29" s="19"/>
      <c r="BR29" s="19"/>
      <c r="BS29" s="85"/>
    </row>
    <row r="30" spans="1:71" x14ac:dyDescent="0.25">
      <c r="A30" s="19"/>
      <c r="B30" s="86"/>
      <c r="C30" s="19"/>
      <c r="D30" s="86"/>
      <c r="E30" s="19"/>
      <c r="F30" s="19"/>
      <c r="G30" s="19"/>
      <c r="H30" s="19"/>
      <c r="I30" s="86"/>
      <c r="J30" s="86"/>
      <c r="K30" s="86"/>
      <c r="L30" s="86"/>
      <c r="M30" s="19"/>
      <c r="N30" s="19"/>
      <c r="O30" s="86"/>
      <c r="P30" s="19"/>
      <c r="Q30" s="19"/>
      <c r="R30" s="19"/>
      <c r="S30" s="86"/>
      <c r="T30" s="19"/>
      <c r="U30" s="19"/>
      <c r="V30" s="19"/>
      <c r="W30" s="19"/>
      <c r="X30" s="19"/>
      <c r="Y30" s="86"/>
      <c r="Z30" s="86"/>
      <c r="AA30" s="19"/>
      <c r="AB30" s="19"/>
      <c r="AC30" s="86"/>
      <c r="AD30" s="86"/>
      <c r="AE30" s="19"/>
      <c r="AF30" s="19"/>
      <c r="AG30" s="86"/>
      <c r="AH30" s="86"/>
      <c r="AI30" s="19"/>
      <c r="AJ30" s="19"/>
      <c r="AK30" s="86"/>
      <c r="AL30" s="19"/>
      <c r="AM30" s="19"/>
      <c r="AN30" s="86"/>
      <c r="AO30" s="86"/>
      <c r="AP30" s="19"/>
      <c r="AQ30" s="19"/>
      <c r="AR30" s="86"/>
      <c r="AS30" s="19"/>
      <c r="AT30" s="19"/>
      <c r="AU30" s="86"/>
      <c r="AV30" s="19"/>
      <c r="AW30" s="19"/>
      <c r="AX30" s="86"/>
      <c r="AY30" s="86"/>
      <c r="AZ30" s="19"/>
      <c r="BA30" s="19"/>
      <c r="BB30" s="19"/>
      <c r="BC30" s="19"/>
      <c r="BD30" s="19"/>
      <c r="BE30" s="86"/>
      <c r="BF30" s="86"/>
      <c r="BG30" s="86"/>
      <c r="BH30" s="19"/>
      <c r="BI30" s="19"/>
      <c r="BJ30" s="86"/>
      <c r="BK30" s="86"/>
      <c r="BL30" s="86"/>
      <c r="BM30" s="86"/>
      <c r="BN30" s="86"/>
      <c r="BO30" s="19"/>
      <c r="BP30" s="19"/>
      <c r="BQ30" s="19"/>
      <c r="BR30" s="19"/>
      <c r="BS30" s="85"/>
    </row>
    <row r="31" spans="1:71" x14ac:dyDescent="0.25">
      <c r="A31" s="19"/>
      <c r="B31" s="86"/>
      <c r="C31" s="19"/>
      <c r="D31" s="86"/>
      <c r="E31" s="19"/>
      <c r="F31" s="19"/>
      <c r="G31" s="19"/>
      <c r="H31" s="19"/>
      <c r="I31" s="86"/>
      <c r="J31" s="86"/>
      <c r="K31" s="86"/>
      <c r="L31" s="86"/>
      <c r="M31" s="19"/>
      <c r="N31" s="19"/>
      <c r="O31" s="86"/>
      <c r="P31" s="19"/>
      <c r="Q31" s="19"/>
      <c r="R31" s="19"/>
      <c r="S31" s="86"/>
      <c r="T31" s="19"/>
      <c r="U31" s="19"/>
      <c r="V31" s="19"/>
      <c r="W31" s="19"/>
      <c r="X31" s="19"/>
      <c r="Y31" s="86"/>
      <c r="Z31" s="86"/>
      <c r="AA31" s="19"/>
      <c r="AB31" s="19"/>
      <c r="AC31" s="86"/>
      <c r="AD31" s="86"/>
      <c r="AE31" s="19"/>
      <c r="AF31" s="19"/>
      <c r="AG31" s="86"/>
      <c r="AH31" s="86"/>
      <c r="AI31" s="19"/>
      <c r="AJ31" s="19"/>
      <c r="AK31" s="86"/>
      <c r="AL31" s="19"/>
      <c r="AM31" s="19"/>
      <c r="AN31" s="86"/>
      <c r="AO31" s="86"/>
      <c r="AP31" s="19"/>
      <c r="AQ31" s="19"/>
      <c r="AR31" s="86"/>
      <c r="AS31" s="19"/>
      <c r="AT31" s="19"/>
      <c r="AU31" s="86"/>
      <c r="AV31" s="19"/>
      <c r="AW31" s="19"/>
      <c r="AX31" s="86"/>
      <c r="AY31" s="86"/>
      <c r="AZ31" s="19"/>
      <c r="BA31" s="19"/>
      <c r="BB31" s="19"/>
      <c r="BC31" s="19"/>
      <c r="BD31" s="19"/>
      <c r="BE31" s="86"/>
      <c r="BF31" s="86"/>
      <c r="BG31" s="86"/>
      <c r="BH31" s="19"/>
      <c r="BI31" s="19"/>
      <c r="BJ31" s="86"/>
      <c r="BK31" s="86"/>
      <c r="BL31" s="86"/>
      <c r="BM31" s="86"/>
      <c r="BN31" s="86"/>
      <c r="BO31" s="19"/>
      <c r="BP31" s="19"/>
      <c r="BQ31" s="19"/>
      <c r="BR31" s="19"/>
      <c r="BS31" s="85"/>
    </row>
    <row r="32" spans="1:71" x14ac:dyDescent="0.25">
      <c r="A32" s="19"/>
      <c r="B32" s="86"/>
      <c r="C32" s="19"/>
      <c r="D32" s="86"/>
      <c r="E32" s="19"/>
      <c r="F32" s="19"/>
      <c r="G32" s="19"/>
      <c r="H32" s="19"/>
      <c r="I32" s="86"/>
      <c r="J32" s="86"/>
      <c r="K32" s="86"/>
      <c r="L32" s="86"/>
      <c r="M32" s="19"/>
      <c r="N32" s="19"/>
      <c r="O32" s="86"/>
      <c r="P32" s="19"/>
      <c r="Q32" s="19"/>
      <c r="R32" s="19"/>
      <c r="S32" s="86"/>
      <c r="T32" s="19"/>
      <c r="U32" s="19"/>
      <c r="V32" s="19"/>
      <c r="W32" s="19"/>
      <c r="X32" s="19"/>
      <c r="Y32" s="86"/>
      <c r="Z32" s="86"/>
      <c r="AA32" s="19"/>
      <c r="AB32" s="19"/>
      <c r="AC32" s="86"/>
      <c r="AD32" s="86"/>
      <c r="AE32" s="19"/>
      <c r="AF32" s="19"/>
      <c r="AG32" s="86"/>
      <c r="AH32" s="86"/>
      <c r="AI32" s="19"/>
      <c r="AJ32" s="19"/>
      <c r="AK32" s="86"/>
      <c r="AL32" s="19"/>
      <c r="AM32" s="19"/>
      <c r="AN32" s="86"/>
      <c r="AO32" s="86"/>
      <c r="AP32" s="19"/>
      <c r="AQ32" s="19"/>
      <c r="AR32" s="86"/>
      <c r="AS32" s="19"/>
      <c r="AT32" s="19"/>
      <c r="AU32" s="86"/>
      <c r="AV32" s="19"/>
      <c r="AW32" s="19"/>
      <c r="AX32" s="86"/>
      <c r="AY32" s="86"/>
      <c r="AZ32" s="19"/>
      <c r="BA32" s="19"/>
      <c r="BB32" s="19"/>
      <c r="BC32" s="19"/>
      <c r="BD32" s="19"/>
      <c r="BE32" s="86"/>
      <c r="BF32" s="86"/>
      <c r="BG32" s="86"/>
      <c r="BH32" s="19"/>
      <c r="BI32" s="19"/>
      <c r="BJ32" s="86"/>
      <c r="BK32" s="86"/>
      <c r="BL32" s="86"/>
      <c r="BM32" s="86"/>
      <c r="BN32" s="86"/>
      <c r="BO32" s="19"/>
      <c r="BP32" s="19"/>
      <c r="BQ32" s="19"/>
      <c r="BR32" s="19"/>
      <c r="BS32" s="85"/>
    </row>
    <row r="33" spans="1:71" x14ac:dyDescent="0.25">
      <c r="A33" s="19"/>
      <c r="B33" s="86"/>
      <c r="C33" s="19"/>
      <c r="D33" s="86"/>
      <c r="E33" s="19"/>
      <c r="F33" s="19"/>
      <c r="G33" s="19"/>
      <c r="H33" s="19"/>
      <c r="I33" s="86"/>
      <c r="J33" s="86"/>
      <c r="K33" s="86"/>
      <c r="L33" s="86"/>
      <c r="M33" s="19"/>
      <c r="N33" s="19"/>
      <c r="O33" s="86"/>
      <c r="P33" s="19"/>
      <c r="Q33" s="19"/>
      <c r="R33" s="19"/>
      <c r="S33" s="86"/>
      <c r="T33" s="19"/>
      <c r="U33" s="19"/>
      <c r="V33" s="19"/>
      <c r="W33" s="19"/>
      <c r="X33" s="19"/>
      <c r="Y33" s="86"/>
      <c r="Z33" s="86"/>
      <c r="AA33" s="19"/>
      <c r="AB33" s="19"/>
      <c r="AC33" s="86"/>
      <c r="AD33" s="86"/>
      <c r="AE33" s="19"/>
      <c r="AF33" s="19"/>
      <c r="AG33" s="86"/>
      <c r="AH33" s="86"/>
      <c r="AI33" s="19"/>
      <c r="AJ33" s="19"/>
      <c r="AK33" s="86"/>
      <c r="AL33" s="19"/>
      <c r="AM33" s="19"/>
      <c r="AN33" s="86"/>
      <c r="AO33" s="86"/>
      <c r="AP33" s="19"/>
      <c r="AQ33" s="19"/>
      <c r="AR33" s="86"/>
      <c r="AS33" s="19"/>
      <c r="AT33" s="19"/>
      <c r="AU33" s="86"/>
      <c r="AV33" s="19"/>
      <c r="AW33" s="19"/>
      <c r="AX33" s="86"/>
      <c r="AY33" s="86"/>
      <c r="AZ33" s="19"/>
      <c r="BA33" s="19"/>
      <c r="BB33" s="19"/>
      <c r="BC33" s="19"/>
      <c r="BD33" s="19"/>
      <c r="BE33" s="86"/>
      <c r="BF33" s="86"/>
      <c r="BG33" s="86"/>
      <c r="BH33" s="19"/>
      <c r="BI33" s="19"/>
      <c r="BJ33" s="86"/>
      <c r="BK33" s="86"/>
      <c r="BL33" s="86"/>
      <c r="BM33" s="86"/>
      <c r="BN33" s="86"/>
      <c r="BO33" s="19"/>
      <c r="BP33" s="19"/>
      <c r="BQ33" s="19"/>
      <c r="BR33" s="19"/>
      <c r="BS33" s="85"/>
    </row>
    <row r="34" spans="1:71" x14ac:dyDescent="0.25">
      <c r="A34" s="19"/>
      <c r="B34" s="86"/>
      <c r="C34" s="19"/>
      <c r="D34" s="86"/>
      <c r="E34" s="19"/>
      <c r="F34" s="19"/>
      <c r="G34" s="19"/>
      <c r="H34" s="19"/>
      <c r="I34" s="86"/>
      <c r="J34" s="86"/>
      <c r="K34" s="86"/>
      <c r="L34" s="86"/>
      <c r="M34" s="19"/>
      <c r="N34" s="19"/>
      <c r="O34" s="86"/>
      <c r="P34" s="19"/>
      <c r="Q34" s="19"/>
      <c r="R34" s="19"/>
      <c r="S34" s="86"/>
      <c r="T34" s="19"/>
      <c r="U34" s="19"/>
      <c r="V34" s="19"/>
      <c r="W34" s="19"/>
      <c r="X34" s="19"/>
      <c r="Y34" s="86"/>
      <c r="Z34" s="86"/>
      <c r="AA34" s="19"/>
      <c r="AB34" s="19"/>
      <c r="AC34" s="86"/>
      <c r="AD34" s="86"/>
      <c r="AE34" s="19"/>
      <c r="AF34" s="19"/>
      <c r="AG34" s="86"/>
      <c r="AH34" s="86"/>
      <c r="AI34" s="19"/>
      <c r="AJ34" s="19"/>
      <c r="AK34" s="86"/>
      <c r="AL34" s="19"/>
      <c r="AM34" s="19"/>
      <c r="AN34" s="86"/>
      <c r="AO34" s="86"/>
      <c r="AP34" s="19"/>
      <c r="AQ34" s="19"/>
      <c r="AR34" s="86"/>
      <c r="AS34" s="19"/>
      <c r="AT34" s="19"/>
      <c r="AU34" s="86"/>
      <c r="AV34" s="19"/>
      <c r="AW34" s="19"/>
      <c r="AX34" s="86"/>
      <c r="AY34" s="86"/>
      <c r="AZ34" s="19"/>
      <c r="BA34" s="19"/>
      <c r="BB34" s="19"/>
      <c r="BC34" s="19"/>
      <c r="BD34" s="19"/>
      <c r="BE34" s="86"/>
      <c r="BF34" s="86"/>
      <c r="BG34" s="86"/>
      <c r="BH34" s="19"/>
      <c r="BI34" s="19"/>
      <c r="BJ34" s="86"/>
      <c r="BK34" s="86"/>
      <c r="BL34" s="86"/>
      <c r="BM34" s="86"/>
      <c r="BN34" s="86"/>
      <c r="BO34" s="19"/>
      <c r="BP34" s="19"/>
      <c r="BQ34" s="19"/>
      <c r="BR34" s="19"/>
      <c r="BS34" s="85"/>
    </row>
    <row r="35" spans="1:71" x14ac:dyDescent="0.25">
      <c r="A35" s="19"/>
      <c r="B35" s="86"/>
      <c r="C35" s="19"/>
      <c r="D35" s="86"/>
      <c r="E35" s="19"/>
      <c r="F35" s="19"/>
      <c r="G35" s="19"/>
      <c r="H35" s="19"/>
      <c r="I35" s="86"/>
      <c r="J35" s="86"/>
      <c r="K35" s="86"/>
      <c r="L35" s="86"/>
      <c r="M35" s="19"/>
      <c r="N35" s="19"/>
      <c r="O35" s="86"/>
      <c r="P35" s="19"/>
      <c r="Q35" s="19"/>
      <c r="R35" s="19"/>
      <c r="S35" s="86"/>
      <c r="T35" s="19"/>
      <c r="U35" s="19"/>
      <c r="V35" s="19"/>
      <c r="W35" s="19"/>
      <c r="X35" s="19"/>
      <c r="Y35" s="86"/>
      <c r="Z35" s="86"/>
      <c r="AA35" s="19"/>
      <c r="AB35" s="19"/>
      <c r="AC35" s="86"/>
      <c r="AD35" s="86"/>
      <c r="AE35" s="19"/>
      <c r="AF35" s="19"/>
      <c r="AG35" s="86"/>
      <c r="AH35" s="86"/>
      <c r="AI35" s="19"/>
      <c r="AJ35" s="19"/>
      <c r="AK35" s="86"/>
      <c r="AL35" s="19"/>
      <c r="AM35" s="19"/>
      <c r="AN35" s="86"/>
      <c r="AO35" s="86"/>
      <c r="AP35" s="19"/>
      <c r="AQ35" s="19"/>
      <c r="AR35" s="86"/>
      <c r="AS35" s="19"/>
      <c r="AT35" s="19"/>
      <c r="AU35" s="86"/>
      <c r="AV35" s="19"/>
      <c r="AW35" s="19"/>
      <c r="AX35" s="86"/>
      <c r="AY35" s="86"/>
      <c r="AZ35" s="19"/>
      <c r="BA35" s="19"/>
      <c r="BB35" s="19"/>
      <c r="BC35" s="19"/>
      <c r="BD35" s="19"/>
      <c r="BE35" s="86"/>
      <c r="BF35" s="86"/>
      <c r="BG35" s="86"/>
      <c r="BH35" s="19"/>
      <c r="BI35" s="19"/>
      <c r="BJ35" s="86"/>
      <c r="BK35" s="86"/>
      <c r="BL35" s="86"/>
      <c r="BM35" s="86"/>
      <c r="BN35" s="86"/>
      <c r="BO35" s="19"/>
      <c r="BP35" s="19"/>
      <c r="BQ35" s="19"/>
      <c r="BR35" s="19"/>
      <c r="BS35" s="85"/>
    </row>
    <row r="36" spans="1:71" x14ac:dyDescent="0.25">
      <c r="A36" s="19"/>
      <c r="B36" s="86"/>
      <c r="C36" s="19"/>
      <c r="D36" s="86"/>
      <c r="E36" s="19"/>
      <c r="F36" s="19"/>
      <c r="G36" s="19"/>
      <c r="H36" s="19"/>
      <c r="I36" s="86"/>
      <c r="J36" s="86"/>
      <c r="K36" s="86"/>
      <c r="L36" s="86"/>
      <c r="M36" s="19"/>
      <c r="N36" s="19"/>
      <c r="O36" s="86"/>
      <c r="P36" s="19"/>
      <c r="Q36" s="19"/>
      <c r="R36" s="19"/>
      <c r="S36" s="86"/>
      <c r="T36" s="19"/>
      <c r="U36" s="19"/>
      <c r="V36" s="19"/>
      <c r="W36" s="19"/>
      <c r="X36" s="19"/>
      <c r="Y36" s="86"/>
      <c r="Z36" s="86"/>
      <c r="AA36" s="19"/>
      <c r="AB36" s="19"/>
      <c r="AC36" s="86"/>
      <c r="AD36" s="86"/>
      <c r="AE36" s="19"/>
      <c r="AF36" s="19"/>
      <c r="AG36" s="86"/>
      <c r="AH36" s="86"/>
      <c r="AI36" s="19"/>
      <c r="AJ36" s="19"/>
      <c r="AK36" s="86"/>
      <c r="AL36" s="19"/>
      <c r="AM36" s="19"/>
      <c r="AN36" s="86"/>
      <c r="AO36" s="86"/>
      <c r="AP36" s="19"/>
      <c r="AQ36" s="19"/>
      <c r="AR36" s="86"/>
      <c r="AS36" s="19"/>
      <c r="AT36" s="19"/>
      <c r="AU36" s="86"/>
      <c r="AV36" s="19"/>
      <c r="AW36" s="19"/>
      <c r="AX36" s="86"/>
      <c r="AY36" s="86"/>
      <c r="AZ36" s="19"/>
      <c r="BA36" s="19"/>
      <c r="BB36" s="19"/>
      <c r="BC36" s="19"/>
      <c r="BD36" s="19"/>
      <c r="BE36" s="86"/>
      <c r="BF36" s="86"/>
      <c r="BG36" s="86"/>
      <c r="BH36" s="19"/>
      <c r="BI36" s="19"/>
      <c r="BJ36" s="86"/>
      <c r="BK36" s="86"/>
      <c r="BL36" s="86"/>
      <c r="BM36" s="86"/>
      <c r="BN36" s="86"/>
      <c r="BO36" s="19"/>
      <c r="BP36" s="19"/>
      <c r="BQ36" s="19"/>
      <c r="BR36" s="19"/>
      <c r="BS36" s="85"/>
    </row>
    <row r="37" spans="1:71" x14ac:dyDescent="0.25">
      <c r="A37" s="19"/>
      <c r="B37" s="86"/>
      <c r="C37" s="19"/>
      <c r="D37" s="86"/>
      <c r="E37" s="19"/>
      <c r="F37" s="19"/>
      <c r="G37" s="19"/>
      <c r="H37" s="19"/>
      <c r="I37" s="86"/>
      <c r="J37" s="86"/>
      <c r="K37" s="86"/>
      <c r="L37" s="86"/>
      <c r="M37" s="19"/>
      <c r="N37" s="19"/>
      <c r="O37" s="86"/>
      <c r="P37" s="19"/>
      <c r="Q37" s="19"/>
      <c r="R37" s="19"/>
      <c r="S37" s="86"/>
      <c r="T37" s="19"/>
      <c r="U37" s="19"/>
      <c r="V37" s="19"/>
      <c r="W37" s="19"/>
      <c r="X37" s="19"/>
      <c r="Y37" s="86"/>
      <c r="Z37" s="86"/>
      <c r="AA37" s="19"/>
      <c r="AB37" s="19"/>
      <c r="AC37" s="86"/>
      <c r="AD37" s="86"/>
      <c r="AE37" s="19"/>
      <c r="AF37" s="19"/>
      <c r="AG37" s="86"/>
      <c r="AH37" s="86"/>
      <c r="AI37" s="19"/>
      <c r="AJ37" s="19"/>
      <c r="AK37" s="86"/>
      <c r="AL37" s="19"/>
      <c r="AM37" s="19"/>
      <c r="AN37" s="86"/>
      <c r="AO37" s="86"/>
      <c r="AP37" s="19"/>
      <c r="AQ37" s="19"/>
      <c r="AR37" s="86"/>
      <c r="AS37" s="19"/>
      <c r="AT37" s="19"/>
      <c r="AU37" s="86"/>
      <c r="AV37" s="19"/>
      <c r="AW37" s="19"/>
      <c r="AX37" s="86"/>
      <c r="AY37" s="86"/>
      <c r="AZ37" s="19"/>
      <c r="BA37" s="19"/>
      <c r="BB37" s="19"/>
      <c r="BC37" s="19"/>
      <c r="BD37" s="19"/>
      <c r="BE37" s="86"/>
      <c r="BF37" s="86"/>
      <c r="BG37" s="86"/>
      <c r="BH37" s="19"/>
      <c r="BI37" s="19"/>
      <c r="BJ37" s="86"/>
      <c r="BK37" s="86"/>
      <c r="BL37" s="86"/>
      <c r="BM37" s="86"/>
      <c r="BN37" s="86"/>
      <c r="BO37" s="19"/>
      <c r="BP37" s="19"/>
      <c r="BQ37" s="19"/>
      <c r="BR37" s="19"/>
      <c r="BS37" s="85"/>
    </row>
    <row r="38" spans="1:71" x14ac:dyDescent="0.25">
      <c r="A38" s="19"/>
      <c r="B38" s="86"/>
      <c r="C38" s="19"/>
      <c r="D38" s="86"/>
      <c r="E38" s="19"/>
      <c r="F38" s="19"/>
      <c r="G38" s="19"/>
      <c r="H38" s="19"/>
      <c r="I38" s="86"/>
      <c r="J38" s="86"/>
      <c r="K38" s="86"/>
      <c r="L38" s="86"/>
      <c r="M38" s="19"/>
      <c r="N38" s="19"/>
      <c r="O38" s="86"/>
      <c r="P38" s="19"/>
      <c r="Q38" s="19"/>
      <c r="R38" s="19"/>
      <c r="S38" s="86"/>
      <c r="T38" s="19"/>
      <c r="U38" s="19"/>
      <c r="V38" s="19"/>
      <c r="W38" s="19"/>
      <c r="X38" s="19"/>
      <c r="Y38" s="86"/>
      <c r="Z38" s="86"/>
      <c r="AA38" s="19"/>
      <c r="AB38" s="19"/>
      <c r="AC38" s="86"/>
      <c r="AD38" s="86"/>
      <c r="AE38" s="19"/>
      <c r="AF38" s="19"/>
      <c r="AG38" s="86"/>
      <c r="AH38" s="86"/>
      <c r="AI38" s="19"/>
      <c r="AJ38" s="19"/>
      <c r="AK38" s="86"/>
      <c r="AL38" s="19"/>
      <c r="AM38" s="19"/>
      <c r="AN38" s="86"/>
      <c r="AO38" s="86"/>
      <c r="AP38" s="19"/>
      <c r="AQ38" s="19"/>
      <c r="AR38" s="86"/>
      <c r="AS38" s="19"/>
      <c r="AT38" s="19"/>
      <c r="AU38" s="86"/>
      <c r="AV38" s="19"/>
      <c r="AW38" s="19"/>
      <c r="AX38" s="86"/>
      <c r="AY38" s="86"/>
      <c r="AZ38" s="19"/>
      <c r="BA38" s="19"/>
      <c r="BB38" s="19"/>
      <c r="BC38" s="19"/>
      <c r="BD38" s="19"/>
      <c r="BE38" s="86"/>
      <c r="BF38" s="86"/>
      <c r="BG38" s="86"/>
      <c r="BH38" s="19"/>
      <c r="BI38" s="19"/>
      <c r="BJ38" s="86"/>
      <c r="BK38" s="86"/>
      <c r="BL38" s="86"/>
      <c r="BM38" s="86"/>
      <c r="BN38" s="86"/>
      <c r="BO38" s="19"/>
      <c r="BP38" s="19"/>
      <c r="BQ38" s="19"/>
      <c r="BR38" s="19"/>
      <c r="BS38" s="85"/>
    </row>
    <row r="39" spans="1:71" x14ac:dyDescent="0.25">
      <c r="A39" s="19"/>
      <c r="B39" s="86"/>
      <c r="C39" s="19"/>
      <c r="D39" s="86"/>
      <c r="E39" s="19"/>
      <c r="F39" s="19"/>
      <c r="G39" s="19"/>
      <c r="H39" s="19"/>
      <c r="I39" s="86"/>
      <c r="J39" s="86"/>
      <c r="K39" s="86"/>
      <c r="L39" s="86"/>
      <c r="M39" s="19"/>
      <c r="N39" s="19"/>
      <c r="O39" s="86"/>
      <c r="P39" s="19"/>
      <c r="Q39" s="19"/>
      <c r="R39" s="19"/>
      <c r="S39" s="86"/>
      <c r="T39" s="19"/>
      <c r="U39" s="19"/>
      <c r="V39" s="19"/>
      <c r="W39" s="19"/>
      <c r="X39" s="19"/>
      <c r="Y39" s="86"/>
      <c r="Z39" s="86"/>
      <c r="AA39" s="19"/>
      <c r="AB39" s="19"/>
      <c r="AC39" s="86"/>
      <c r="AD39" s="86"/>
      <c r="AE39" s="19"/>
      <c r="AF39" s="19"/>
      <c r="AG39" s="86"/>
      <c r="AH39" s="86"/>
      <c r="AI39" s="19"/>
      <c r="AJ39" s="19"/>
      <c r="AK39" s="86"/>
      <c r="AL39" s="19"/>
      <c r="AM39" s="19"/>
      <c r="AN39" s="86"/>
      <c r="AO39" s="86"/>
      <c r="AP39" s="19"/>
      <c r="AQ39" s="19"/>
      <c r="AR39" s="86"/>
      <c r="AS39" s="19"/>
      <c r="AT39" s="19"/>
      <c r="AU39" s="86"/>
      <c r="AV39" s="19"/>
      <c r="AW39" s="19"/>
      <c r="AX39" s="86"/>
      <c r="AY39" s="86"/>
      <c r="AZ39" s="19"/>
      <c r="BA39" s="19"/>
      <c r="BB39" s="19"/>
      <c r="BC39" s="19"/>
      <c r="BD39" s="19"/>
      <c r="BE39" s="86"/>
      <c r="BF39" s="86"/>
      <c r="BG39" s="86"/>
      <c r="BH39" s="19"/>
      <c r="BI39" s="19"/>
      <c r="BJ39" s="86"/>
      <c r="BK39" s="86"/>
      <c r="BL39" s="86"/>
      <c r="BM39" s="86"/>
      <c r="BN39" s="86"/>
      <c r="BO39" s="19"/>
      <c r="BP39" s="19"/>
      <c r="BQ39" s="19"/>
      <c r="BR39" s="19"/>
      <c r="BS39" s="85"/>
    </row>
    <row r="40" spans="1:71" x14ac:dyDescent="0.25">
      <c r="A40" s="19"/>
      <c r="B40" s="86"/>
      <c r="C40" s="19"/>
      <c r="D40" s="86"/>
      <c r="E40" s="19"/>
      <c r="F40" s="19"/>
      <c r="G40" s="19"/>
      <c r="H40" s="19"/>
      <c r="I40" s="86"/>
      <c r="J40" s="86"/>
      <c r="K40" s="86"/>
      <c r="L40" s="86"/>
      <c r="M40" s="19"/>
      <c r="N40" s="19"/>
      <c r="O40" s="86"/>
      <c r="P40" s="19"/>
      <c r="Q40" s="19"/>
      <c r="R40" s="19"/>
      <c r="S40" s="86"/>
      <c r="T40" s="19"/>
      <c r="U40" s="19"/>
      <c r="V40" s="19"/>
      <c r="W40" s="19"/>
      <c r="X40" s="19"/>
      <c r="Y40" s="86"/>
      <c r="Z40" s="86"/>
      <c r="AA40" s="19"/>
      <c r="AB40" s="19"/>
      <c r="AC40" s="86"/>
      <c r="AD40" s="86"/>
      <c r="AE40" s="19"/>
      <c r="AF40" s="19"/>
      <c r="AG40" s="86"/>
      <c r="AH40" s="86"/>
      <c r="AI40" s="19"/>
      <c r="AJ40" s="19"/>
      <c r="AK40" s="86"/>
      <c r="AL40" s="19"/>
      <c r="AM40" s="19"/>
      <c r="AN40" s="86"/>
      <c r="AO40" s="86"/>
      <c r="AP40" s="19"/>
      <c r="AQ40" s="19"/>
      <c r="AR40" s="86"/>
      <c r="AS40" s="19"/>
      <c r="AT40" s="19"/>
      <c r="AU40" s="86"/>
      <c r="AV40" s="19"/>
      <c r="AW40" s="19"/>
      <c r="AX40" s="86"/>
      <c r="AY40" s="86"/>
      <c r="AZ40" s="19"/>
      <c r="BA40" s="19"/>
      <c r="BB40" s="19"/>
      <c r="BC40" s="19"/>
      <c r="BD40" s="19"/>
      <c r="BE40" s="86"/>
      <c r="BF40" s="86"/>
      <c r="BG40" s="86"/>
      <c r="BH40" s="19"/>
      <c r="BI40" s="19"/>
      <c r="BJ40" s="86"/>
      <c r="BK40" s="86"/>
      <c r="BL40" s="86"/>
      <c r="BM40" s="86"/>
      <c r="BN40" s="86"/>
      <c r="BO40" s="19"/>
      <c r="BP40" s="19"/>
      <c r="BQ40" s="19"/>
      <c r="BR40" s="19"/>
      <c r="BS40" s="85"/>
    </row>
    <row r="41" spans="1:71" x14ac:dyDescent="0.25">
      <c r="A41" s="19"/>
      <c r="B41" s="86"/>
      <c r="C41" s="19"/>
      <c r="D41" s="86"/>
      <c r="E41" s="19"/>
      <c r="F41" s="19"/>
      <c r="G41" s="19"/>
      <c r="H41" s="19"/>
      <c r="I41" s="86"/>
      <c r="J41" s="86"/>
      <c r="K41" s="86"/>
      <c r="L41" s="86"/>
      <c r="M41" s="19"/>
      <c r="N41" s="19"/>
      <c r="O41" s="86"/>
      <c r="P41" s="19"/>
      <c r="Q41" s="19"/>
      <c r="R41" s="19"/>
      <c r="S41" s="86"/>
      <c r="T41" s="19"/>
      <c r="U41" s="19"/>
      <c r="V41" s="19"/>
      <c r="W41" s="19"/>
      <c r="X41" s="19"/>
      <c r="Y41" s="86"/>
      <c r="Z41" s="86"/>
      <c r="AA41" s="19"/>
      <c r="AB41" s="19"/>
      <c r="AC41" s="86"/>
      <c r="AD41" s="86"/>
      <c r="AE41" s="19"/>
      <c r="AF41" s="19"/>
      <c r="AG41" s="86"/>
      <c r="AH41" s="86"/>
      <c r="AI41" s="19"/>
      <c r="AJ41" s="19"/>
      <c r="AK41" s="86"/>
      <c r="AL41" s="19"/>
      <c r="AM41" s="19"/>
      <c r="AN41" s="86"/>
      <c r="AO41" s="86"/>
      <c r="AP41" s="19"/>
      <c r="AQ41" s="19"/>
      <c r="AR41" s="86"/>
      <c r="AS41" s="19"/>
      <c r="AT41" s="19"/>
      <c r="AU41" s="86"/>
      <c r="AV41" s="19"/>
      <c r="AW41" s="19"/>
      <c r="AX41" s="86"/>
      <c r="AY41" s="86"/>
      <c r="AZ41" s="19"/>
      <c r="BA41" s="19"/>
      <c r="BB41" s="19"/>
      <c r="BC41" s="19"/>
      <c r="BD41" s="19"/>
      <c r="BE41" s="86"/>
      <c r="BF41" s="86"/>
      <c r="BG41" s="86"/>
      <c r="BH41" s="19"/>
      <c r="BI41" s="19"/>
      <c r="BJ41" s="86"/>
      <c r="BK41" s="86"/>
      <c r="BL41" s="86"/>
      <c r="BM41" s="86"/>
      <c r="BN41" s="86"/>
      <c r="BO41" s="19"/>
      <c r="BP41" s="19"/>
      <c r="BQ41" s="19"/>
      <c r="BR41" s="19"/>
      <c r="BS41" s="85"/>
    </row>
    <row r="42" spans="1:71" x14ac:dyDescent="0.25">
      <c r="A42" s="19"/>
      <c r="B42" s="86"/>
      <c r="C42" s="19"/>
      <c r="D42" s="86"/>
      <c r="E42" s="19"/>
      <c r="F42" s="19"/>
      <c r="G42" s="19"/>
      <c r="H42" s="19"/>
      <c r="I42" s="86"/>
      <c r="J42" s="86"/>
      <c r="K42" s="86"/>
      <c r="L42" s="86"/>
      <c r="M42" s="19"/>
      <c r="N42" s="19"/>
      <c r="O42" s="86"/>
      <c r="P42" s="19"/>
      <c r="Q42" s="19"/>
      <c r="R42" s="19"/>
      <c r="S42" s="86"/>
      <c r="T42" s="19"/>
      <c r="U42" s="19"/>
      <c r="V42" s="19"/>
      <c r="W42" s="19"/>
      <c r="X42" s="19"/>
      <c r="Y42" s="86"/>
      <c r="Z42" s="86"/>
      <c r="AA42" s="19"/>
      <c r="AB42" s="19"/>
      <c r="AC42" s="86"/>
      <c r="AD42" s="86"/>
      <c r="AE42" s="19"/>
      <c r="AF42" s="19"/>
      <c r="AG42" s="86"/>
      <c r="AH42" s="86"/>
      <c r="AI42" s="19"/>
      <c r="AJ42" s="19"/>
      <c r="AK42" s="86"/>
      <c r="AL42" s="19"/>
      <c r="AM42" s="19"/>
      <c r="AN42" s="86"/>
      <c r="AO42" s="86"/>
      <c r="AP42" s="19"/>
      <c r="AQ42" s="19"/>
      <c r="AR42" s="86"/>
      <c r="AS42" s="19"/>
      <c r="AT42" s="19"/>
      <c r="AU42" s="86"/>
      <c r="AV42" s="19"/>
      <c r="AW42" s="19"/>
      <c r="AX42" s="86"/>
      <c r="AY42" s="86"/>
      <c r="AZ42" s="19"/>
      <c r="BA42" s="19"/>
      <c r="BB42" s="19"/>
      <c r="BC42" s="19"/>
      <c r="BD42" s="19"/>
      <c r="BE42" s="86"/>
      <c r="BF42" s="86"/>
      <c r="BG42" s="86"/>
      <c r="BH42" s="19"/>
      <c r="BI42" s="19"/>
      <c r="BJ42" s="86"/>
      <c r="BK42" s="86"/>
      <c r="BL42" s="86"/>
      <c r="BM42" s="86"/>
      <c r="BN42" s="86"/>
      <c r="BO42" s="19"/>
      <c r="BP42" s="19"/>
      <c r="BQ42" s="19"/>
      <c r="BR42" s="19"/>
      <c r="BS42" s="85"/>
    </row>
    <row r="43" spans="1:71" x14ac:dyDescent="0.25">
      <c r="A43" s="19"/>
      <c r="B43" s="86"/>
      <c r="C43" s="19"/>
      <c r="D43" s="86"/>
      <c r="E43" s="19"/>
      <c r="F43" s="19"/>
      <c r="G43" s="19"/>
      <c r="H43" s="19"/>
      <c r="I43" s="86"/>
      <c r="J43" s="86"/>
      <c r="K43" s="86"/>
      <c r="L43" s="86"/>
      <c r="M43" s="19"/>
      <c r="N43" s="19"/>
      <c r="O43" s="86"/>
      <c r="P43" s="19"/>
      <c r="Q43" s="19"/>
      <c r="R43" s="19"/>
      <c r="S43" s="86"/>
      <c r="T43" s="19"/>
      <c r="U43" s="19"/>
      <c r="V43" s="19"/>
      <c r="W43" s="19"/>
      <c r="X43" s="19"/>
      <c r="Y43" s="86"/>
      <c r="Z43" s="86"/>
      <c r="AA43" s="19"/>
      <c r="AB43" s="19"/>
      <c r="AC43" s="86"/>
      <c r="AD43" s="86"/>
      <c r="AE43" s="19"/>
      <c r="AF43" s="19"/>
      <c r="AG43" s="86"/>
      <c r="AH43" s="86"/>
      <c r="AI43" s="19"/>
      <c r="AJ43" s="19"/>
      <c r="AK43" s="86"/>
      <c r="AL43" s="19"/>
      <c r="AM43" s="19"/>
      <c r="AN43" s="86"/>
      <c r="AO43" s="86"/>
      <c r="AP43" s="19"/>
      <c r="AQ43" s="19"/>
      <c r="AR43" s="86"/>
      <c r="AS43" s="19"/>
      <c r="AT43" s="19"/>
      <c r="AU43" s="86"/>
      <c r="AV43" s="19"/>
      <c r="AW43" s="19"/>
      <c r="AX43" s="86"/>
      <c r="AY43" s="86"/>
      <c r="AZ43" s="19"/>
      <c r="BA43" s="19"/>
      <c r="BB43" s="19"/>
      <c r="BC43" s="19"/>
      <c r="BD43" s="19"/>
      <c r="BE43" s="86"/>
      <c r="BF43" s="86"/>
      <c r="BG43" s="86"/>
      <c r="BH43" s="19"/>
      <c r="BI43" s="19"/>
      <c r="BJ43" s="86"/>
      <c r="BK43" s="86"/>
      <c r="BL43" s="86"/>
      <c r="BM43" s="86"/>
      <c r="BN43" s="86"/>
      <c r="BO43" s="19"/>
      <c r="BP43" s="19"/>
      <c r="BQ43" s="19"/>
      <c r="BR43" s="19"/>
      <c r="BS43" s="85"/>
    </row>
    <row r="44" spans="1:71" x14ac:dyDescent="0.25">
      <c r="A44" s="19"/>
      <c r="B44" s="86"/>
      <c r="C44" s="19"/>
      <c r="D44" s="86"/>
      <c r="E44" s="19"/>
      <c r="F44" s="19"/>
      <c r="G44" s="19"/>
      <c r="H44" s="19"/>
      <c r="I44" s="86"/>
      <c r="J44" s="86"/>
      <c r="K44" s="86"/>
      <c r="L44" s="86"/>
      <c r="M44" s="19"/>
      <c r="N44" s="19"/>
      <c r="O44" s="86"/>
      <c r="P44" s="19"/>
      <c r="Q44" s="19"/>
      <c r="R44" s="19"/>
      <c r="S44" s="86"/>
      <c r="T44" s="19"/>
      <c r="U44" s="19"/>
      <c r="V44" s="19"/>
      <c r="W44" s="19"/>
      <c r="X44" s="19"/>
      <c r="Y44" s="86"/>
      <c r="Z44" s="86"/>
      <c r="AA44" s="19"/>
      <c r="AB44" s="19"/>
      <c r="AC44" s="86"/>
      <c r="AD44" s="86"/>
      <c r="AE44" s="19"/>
      <c r="AF44" s="19"/>
      <c r="AG44" s="86"/>
      <c r="AH44" s="86"/>
      <c r="AI44" s="19"/>
      <c r="AJ44" s="19"/>
      <c r="AK44" s="86"/>
      <c r="AL44" s="19"/>
      <c r="AM44" s="19"/>
      <c r="AN44" s="86"/>
      <c r="AO44" s="86"/>
      <c r="AP44" s="19"/>
      <c r="AQ44" s="19"/>
      <c r="AR44" s="86"/>
      <c r="AS44" s="19"/>
      <c r="AT44" s="19"/>
      <c r="AU44" s="86"/>
      <c r="AV44" s="19"/>
      <c r="AW44" s="19"/>
      <c r="AX44" s="86"/>
      <c r="AY44" s="86"/>
      <c r="AZ44" s="19"/>
      <c r="BA44" s="19"/>
      <c r="BB44" s="19"/>
      <c r="BC44" s="19"/>
      <c r="BD44" s="19"/>
      <c r="BE44" s="86"/>
      <c r="BF44" s="86"/>
      <c r="BG44" s="86"/>
      <c r="BH44" s="19"/>
      <c r="BI44" s="19"/>
      <c r="BJ44" s="86"/>
      <c r="BK44" s="86"/>
      <c r="BL44" s="86"/>
      <c r="BM44" s="86"/>
      <c r="BN44" s="86"/>
      <c r="BO44" s="19"/>
      <c r="BP44" s="19"/>
      <c r="BQ44" s="19"/>
      <c r="BR44" s="19"/>
      <c r="BS44" s="85"/>
    </row>
    <row r="45" spans="1:71" x14ac:dyDescent="0.25">
      <c r="A45" s="19"/>
      <c r="B45" s="86"/>
      <c r="C45" s="19"/>
      <c r="D45" s="86"/>
      <c r="E45" s="19"/>
      <c r="F45" s="19"/>
      <c r="G45" s="19"/>
      <c r="H45" s="19"/>
      <c r="I45" s="86"/>
      <c r="J45" s="86"/>
      <c r="K45" s="86"/>
      <c r="L45" s="86"/>
      <c r="M45" s="19"/>
      <c r="N45" s="19"/>
      <c r="O45" s="86"/>
      <c r="P45" s="19"/>
      <c r="Q45" s="19"/>
      <c r="R45" s="19"/>
      <c r="S45" s="86"/>
      <c r="T45" s="19"/>
      <c r="U45" s="19"/>
      <c r="V45" s="19"/>
      <c r="W45" s="19"/>
      <c r="X45" s="19"/>
      <c r="Y45" s="86"/>
      <c r="Z45" s="86"/>
      <c r="AA45" s="19"/>
      <c r="AB45" s="19"/>
      <c r="AC45" s="86"/>
      <c r="AD45" s="86"/>
      <c r="AE45" s="19"/>
      <c r="AF45" s="19"/>
      <c r="AG45" s="86"/>
      <c r="AH45" s="86"/>
      <c r="AI45" s="19"/>
      <c r="AJ45" s="19"/>
      <c r="AK45" s="86"/>
      <c r="AL45" s="19"/>
      <c r="AM45" s="19"/>
      <c r="AN45" s="86"/>
      <c r="AO45" s="86"/>
      <c r="AP45" s="19"/>
      <c r="AQ45" s="19"/>
      <c r="AR45" s="86"/>
      <c r="AS45" s="19"/>
      <c r="AT45" s="19"/>
      <c r="AU45" s="86"/>
      <c r="AV45" s="19"/>
      <c r="AW45" s="19"/>
      <c r="AX45" s="86"/>
      <c r="AY45" s="86"/>
      <c r="AZ45" s="19"/>
      <c r="BA45" s="19"/>
      <c r="BB45" s="19"/>
      <c r="BC45" s="19"/>
      <c r="BD45" s="19"/>
      <c r="BE45" s="86"/>
      <c r="BF45" s="86"/>
      <c r="BG45" s="86"/>
      <c r="BH45" s="19"/>
      <c r="BI45" s="19"/>
      <c r="BJ45" s="86"/>
      <c r="BK45" s="86"/>
      <c r="BL45" s="86"/>
      <c r="BM45" s="86"/>
      <c r="BN45" s="86"/>
      <c r="BO45" s="19"/>
      <c r="BP45" s="19"/>
      <c r="BQ45" s="19"/>
      <c r="BR45" s="19"/>
      <c r="BS45" s="85"/>
    </row>
    <row r="46" spans="1:71" x14ac:dyDescent="0.25">
      <c r="A46" s="19"/>
      <c r="B46" s="86"/>
      <c r="C46" s="19"/>
      <c r="D46" s="86"/>
      <c r="E46" s="19"/>
      <c r="F46" s="19"/>
      <c r="G46" s="19"/>
      <c r="H46" s="19"/>
      <c r="I46" s="86"/>
      <c r="J46" s="86"/>
      <c r="K46" s="86"/>
      <c r="L46" s="86"/>
      <c r="M46" s="19"/>
      <c r="N46" s="19"/>
      <c r="O46" s="86"/>
      <c r="P46" s="19"/>
      <c r="Q46" s="19"/>
      <c r="R46" s="19"/>
      <c r="S46" s="86"/>
      <c r="T46" s="19"/>
      <c r="U46" s="19"/>
      <c r="V46" s="19"/>
      <c r="W46" s="19"/>
      <c r="X46" s="19"/>
      <c r="Y46" s="86"/>
      <c r="Z46" s="86"/>
      <c r="AA46" s="19"/>
      <c r="AB46" s="19"/>
      <c r="AC46" s="86"/>
      <c r="AD46" s="86"/>
      <c r="AE46" s="19"/>
      <c r="AF46" s="19"/>
      <c r="AG46" s="86"/>
      <c r="AH46" s="86"/>
      <c r="AI46" s="19"/>
      <c r="AJ46" s="19"/>
      <c r="AK46" s="86"/>
      <c r="AL46" s="19"/>
      <c r="AM46" s="19"/>
      <c r="AN46" s="86"/>
      <c r="AO46" s="86"/>
      <c r="AP46" s="19"/>
      <c r="AQ46" s="19"/>
      <c r="AR46" s="86"/>
      <c r="AS46" s="19"/>
      <c r="AT46" s="19"/>
      <c r="AU46" s="86"/>
      <c r="AV46" s="19"/>
      <c r="AW46" s="19"/>
      <c r="AX46" s="86"/>
      <c r="AY46" s="86"/>
      <c r="AZ46" s="19"/>
      <c r="BA46" s="19"/>
      <c r="BB46" s="19"/>
      <c r="BC46" s="19"/>
      <c r="BD46" s="19"/>
      <c r="BE46" s="86"/>
      <c r="BF46" s="86"/>
      <c r="BG46" s="86"/>
      <c r="BH46" s="19"/>
      <c r="BI46" s="19"/>
      <c r="BJ46" s="86"/>
      <c r="BK46" s="86"/>
      <c r="BL46" s="86"/>
      <c r="BM46" s="86"/>
      <c r="BN46" s="86"/>
      <c r="BO46" s="19"/>
      <c r="BP46" s="19"/>
      <c r="BQ46" s="19"/>
      <c r="BR46" s="19"/>
      <c r="BS46" s="85"/>
    </row>
    <row r="47" spans="1:71" x14ac:dyDescent="0.25">
      <c r="A47" s="19"/>
      <c r="B47" s="86"/>
      <c r="C47" s="19"/>
      <c r="D47" s="86"/>
      <c r="E47" s="19"/>
      <c r="F47" s="19"/>
      <c r="G47" s="19"/>
      <c r="H47" s="19"/>
      <c r="I47" s="86"/>
      <c r="J47" s="86"/>
      <c r="K47" s="86"/>
      <c r="L47" s="86"/>
      <c r="M47" s="19"/>
      <c r="N47" s="19"/>
      <c r="O47" s="86"/>
      <c r="P47" s="19"/>
      <c r="Q47" s="19"/>
      <c r="R47" s="19"/>
      <c r="S47" s="86"/>
      <c r="T47" s="19"/>
      <c r="U47" s="19"/>
      <c r="V47" s="19"/>
      <c r="W47" s="19"/>
      <c r="X47" s="19"/>
      <c r="Y47" s="86"/>
      <c r="Z47" s="86"/>
      <c r="AA47" s="19"/>
      <c r="AB47" s="19"/>
      <c r="AC47" s="86"/>
      <c r="AD47" s="86"/>
      <c r="AE47" s="19"/>
      <c r="AF47" s="19"/>
      <c r="AG47" s="86"/>
      <c r="AH47" s="86"/>
      <c r="AI47" s="19"/>
      <c r="AJ47" s="19"/>
      <c r="AK47" s="86"/>
      <c r="AL47" s="19"/>
      <c r="AM47" s="19"/>
      <c r="AN47" s="86"/>
      <c r="AO47" s="86"/>
      <c r="AP47" s="19"/>
      <c r="AQ47" s="19"/>
      <c r="AR47" s="86"/>
      <c r="AS47" s="19"/>
      <c r="AT47" s="19"/>
      <c r="AU47" s="86"/>
      <c r="AV47" s="19"/>
      <c r="AW47" s="19"/>
      <c r="AX47" s="86"/>
      <c r="AY47" s="86"/>
      <c r="AZ47" s="19"/>
      <c r="BA47" s="19"/>
      <c r="BB47" s="19"/>
      <c r="BC47" s="19"/>
      <c r="BD47" s="19"/>
      <c r="BE47" s="86"/>
      <c r="BF47" s="86"/>
      <c r="BG47" s="86"/>
      <c r="BH47" s="19"/>
      <c r="BI47" s="19"/>
      <c r="BJ47" s="86"/>
      <c r="BK47" s="86"/>
      <c r="BL47" s="86"/>
      <c r="BM47" s="86"/>
      <c r="BN47" s="86"/>
      <c r="BO47" s="19"/>
      <c r="BP47" s="19"/>
      <c r="BQ47" s="19"/>
      <c r="BR47" s="19"/>
      <c r="BS47" s="85"/>
    </row>
    <row r="48" spans="1:71" x14ac:dyDescent="0.25">
      <c r="A48" s="19"/>
      <c r="B48" s="86"/>
      <c r="C48" s="19"/>
      <c r="D48" s="86"/>
      <c r="E48" s="19"/>
      <c r="F48" s="19"/>
      <c r="G48" s="19"/>
      <c r="H48" s="19"/>
      <c r="I48" s="86"/>
      <c r="J48" s="86"/>
      <c r="K48" s="86"/>
      <c r="L48" s="86"/>
      <c r="M48" s="19"/>
      <c r="N48" s="19"/>
      <c r="O48" s="86"/>
      <c r="P48" s="19"/>
      <c r="Q48" s="19"/>
      <c r="R48" s="19"/>
      <c r="S48" s="86"/>
      <c r="T48" s="19"/>
      <c r="U48" s="19"/>
      <c r="V48" s="19"/>
      <c r="W48" s="19"/>
      <c r="X48" s="19"/>
      <c r="Y48" s="86"/>
      <c r="Z48" s="86"/>
      <c r="AA48" s="19"/>
      <c r="AB48" s="19"/>
      <c r="AC48" s="86"/>
      <c r="AD48" s="86"/>
      <c r="AE48" s="19"/>
      <c r="AF48" s="19"/>
      <c r="AG48" s="86"/>
      <c r="AH48" s="86"/>
      <c r="AI48" s="19"/>
      <c r="AJ48" s="19"/>
      <c r="AK48" s="86"/>
      <c r="AL48" s="19"/>
      <c r="AM48" s="19"/>
      <c r="AN48" s="86"/>
      <c r="AO48" s="86"/>
      <c r="AP48" s="19"/>
      <c r="AQ48" s="19"/>
      <c r="AR48" s="86"/>
      <c r="AS48" s="19"/>
      <c r="AT48" s="19"/>
      <c r="AU48" s="86"/>
      <c r="AV48" s="19"/>
      <c r="AW48" s="19"/>
      <c r="AX48" s="86"/>
      <c r="AY48" s="86"/>
      <c r="AZ48" s="19"/>
      <c r="BA48" s="19"/>
      <c r="BB48" s="19"/>
      <c r="BC48" s="19"/>
      <c r="BD48" s="19"/>
      <c r="BE48" s="86"/>
      <c r="BF48" s="86"/>
      <c r="BG48" s="86"/>
      <c r="BH48" s="19"/>
      <c r="BI48" s="19"/>
      <c r="BJ48" s="86"/>
      <c r="BK48" s="86"/>
      <c r="BL48" s="86"/>
      <c r="BM48" s="86"/>
      <c r="BN48" s="86"/>
      <c r="BO48" s="19"/>
      <c r="BP48" s="19"/>
      <c r="BQ48" s="19"/>
      <c r="BR48" s="19"/>
      <c r="BS48" s="85"/>
    </row>
    <row r="49" spans="1:71" x14ac:dyDescent="0.25">
      <c r="A49" s="19"/>
      <c r="B49" s="86"/>
      <c r="C49" s="19"/>
      <c r="D49" s="86"/>
      <c r="E49" s="19"/>
      <c r="F49" s="19"/>
      <c r="G49" s="19"/>
      <c r="H49" s="19"/>
      <c r="I49" s="86"/>
      <c r="J49" s="86"/>
      <c r="K49" s="86"/>
      <c r="L49" s="86"/>
      <c r="M49" s="19"/>
      <c r="N49" s="19"/>
      <c r="O49" s="86"/>
      <c r="P49" s="19"/>
      <c r="Q49" s="19"/>
      <c r="R49" s="19"/>
      <c r="S49" s="86"/>
      <c r="T49" s="19"/>
      <c r="U49" s="19"/>
      <c r="V49" s="19"/>
      <c r="W49" s="19"/>
      <c r="X49" s="19"/>
      <c r="Y49" s="86"/>
      <c r="Z49" s="86"/>
      <c r="AA49" s="19"/>
      <c r="AB49" s="19"/>
      <c r="AC49" s="86"/>
      <c r="AD49" s="86"/>
      <c r="AE49" s="19"/>
      <c r="AF49" s="19"/>
      <c r="AG49" s="86"/>
      <c r="AH49" s="86"/>
      <c r="AI49" s="19"/>
      <c r="AJ49" s="19"/>
      <c r="AK49" s="86"/>
      <c r="AL49" s="19"/>
      <c r="AM49" s="19"/>
      <c r="AN49" s="86"/>
      <c r="AO49" s="86"/>
      <c r="AP49" s="19"/>
      <c r="AQ49" s="19"/>
      <c r="AR49" s="86"/>
      <c r="AS49" s="19"/>
      <c r="AT49" s="19"/>
      <c r="AU49" s="86"/>
      <c r="AV49" s="19"/>
      <c r="AW49" s="19"/>
      <c r="AX49" s="86"/>
      <c r="AY49" s="86"/>
      <c r="AZ49" s="19"/>
      <c r="BA49" s="19"/>
      <c r="BB49" s="19"/>
      <c r="BC49" s="19"/>
      <c r="BD49" s="19"/>
      <c r="BE49" s="86"/>
      <c r="BF49" s="86"/>
      <c r="BG49" s="86"/>
      <c r="BH49" s="19"/>
      <c r="BI49" s="19"/>
      <c r="BJ49" s="86"/>
      <c r="BK49" s="86"/>
      <c r="BL49" s="86"/>
      <c r="BM49" s="86"/>
      <c r="BN49" s="86"/>
      <c r="BO49" s="19"/>
      <c r="BP49" s="19"/>
      <c r="BQ49" s="19"/>
      <c r="BR49" s="19"/>
      <c r="BS49" s="85"/>
    </row>
    <row r="50" spans="1:71" x14ac:dyDescent="0.25">
      <c r="A50" s="19"/>
      <c r="B50" s="86"/>
      <c r="C50" s="19"/>
      <c r="D50" s="86"/>
      <c r="E50" s="19"/>
      <c r="F50" s="19"/>
      <c r="G50" s="19"/>
      <c r="H50" s="19"/>
      <c r="I50" s="86"/>
      <c r="J50" s="86"/>
      <c r="K50" s="86"/>
      <c r="L50" s="86"/>
      <c r="M50" s="19"/>
      <c r="N50" s="19"/>
      <c r="O50" s="86"/>
      <c r="P50" s="19"/>
      <c r="Q50" s="19"/>
      <c r="R50" s="19"/>
      <c r="S50" s="86"/>
      <c r="T50" s="19"/>
      <c r="U50" s="19"/>
      <c r="V50" s="19"/>
      <c r="W50" s="19"/>
      <c r="X50" s="19"/>
      <c r="Y50" s="86"/>
      <c r="Z50" s="86"/>
      <c r="AA50" s="19"/>
      <c r="AB50" s="19"/>
      <c r="AC50" s="86"/>
      <c r="AD50" s="86"/>
      <c r="AE50" s="19"/>
      <c r="AF50" s="19"/>
      <c r="AG50" s="86"/>
      <c r="AH50" s="86"/>
      <c r="AI50" s="19"/>
      <c r="AJ50" s="19"/>
      <c r="AK50" s="86"/>
      <c r="AL50" s="19"/>
      <c r="AM50" s="19"/>
      <c r="AN50" s="86"/>
      <c r="AO50" s="86"/>
      <c r="AP50" s="19"/>
      <c r="AQ50" s="19"/>
      <c r="AR50" s="86"/>
      <c r="AS50" s="19"/>
      <c r="AT50" s="19"/>
      <c r="AU50" s="86"/>
      <c r="AV50" s="19"/>
      <c r="AW50" s="19"/>
      <c r="AX50" s="86"/>
      <c r="AY50" s="86"/>
      <c r="AZ50" s="19"/>
      <c r="BA50" s="19"/>
      <c r="BB50" s="19"/>
      <c r="BC50" s="19"/>
      <c r="BD50" s="19"/>
      <c r="BE50" s="86"/>
      <c r="BF50" s="86"/>
      <c r="BG50" s="86"/>
      <c r="BH50" s="19"/>
      <c r="BI50" s="19"/>
      <c r="BJ50" s="86"/>
      <c r="BK50" s="86"/>
      <c r="BL50" s="86"/>
      <c r="BM50" s="86"/>
      <c r="BN50" s="86"/>
      <c r="BO50" s="19"/>
      <c r="BP50" s="19"/>
      <c r="BQ50" s="19"/>
      <c r="BR50" s="19"/>
      <c r="BS50" s="85"/>
    </row>
    <row r="51" spans="1:71" x14ac:dyDescent="0.25">
      <c r="A51" s="19"/>
      <c r="B51" s="86"/>
      <c r="C51" s="19"/>
      <c r="D51" s="86"/>
      <c r="E51" s="19"/>
      <c r="F51" s="19"/>
      <c r="G51" s="19"/>
      <c r="H51" s="19"/>
      <c r="I51" s="86"/>
      <c r="J51" s="86"/>
      <c r="K51" s="86"/>
      <c r="L51" s="86"/>
      <c r="M51" s="19"/>
      <c r="N51" s="19"/>
      <c r="O51" s="86"/>
      <c r="P51" s="19"/>
      <c r="Q51" s="19"/>
      <c r="R51" s="19"/>
      <c r="S51" s="86"/>
      <c r="T51" s="19"/>
      <c r="U51" s="19"/>
      <c r="V51" s="19"/>
      <c r="W51" s="19"/>
      <c r="X51" s="19"/>
      <c r="Y51" s="86"/>
      <c r="Z51" s="86"/>
      <c r="AA51" s="19"/>
      <c r="AB51" s="19"/>
      <c r="AC51" s="86"/>
      <c r="AD51" s="86"/>
      <c r="AE51" s="19"/>
      <c r="AF51" s="19"/>
      <c r="AG51" s="86"/>
      <c r="AH51" s="86"/>
      <c r="AI51" s="19"/>
      <c r="AJ51" s="19"/>
      <c r="AK51" s="86"/>
      <c r="AL51" s="19"/>
      <c r="AM51" s="19"/>
      <c r="AN51" s="86"/>
      <c r="AO51" s="86"/>
      <c r="AP51" s="19"/>
      <c r="AQ51" s="19"/>
      <c r="AR51" s="86"/>
      <c r="AS51" s="19"/>
      <c r="AT51" s="19"/>
      <c r="AU51" s="86"/>
      <c r="AV51" s="19"/>
      <c r="AW51" s="19"/>
      <c r="AX51" s="86"/>
      <c r="AY51" s="86"/>
      <c r="AZ51" s="19"/>
      <c r="BA51" s="19"/>
      <c r="BB51" s="19"/>
      <c r="BC51" s="19"/>
      <c r="BD51" s="19"/>
      <c r="BE51" s="86"/>
      <c r="BF51" s="86"/>
      <c r="BG51" s="86"/>
      <c r="BH51" s="19"/>
      <c r="BI51" s="19"/>
      <c r="BJ51" s="86"/>
      <c r="BK51" s="86"/>
      <c r="BL51" s="86"/>
      <c r="BM51" s="86"/>
      <c r="BN51" s="86"/>
      <c r="BO51" s="19"/>
      <c r="BP51" s="19"/>
      <c r="BQ51" s="19"/>
      <c r="BR51" s="19"/>
      <c r="BS51" s="85"/>
    </row>
    <row r="52" spans="1:71" x14ac:dyDescent="0.25">
      <c r="A52" s="19"/>
      <c r="B52" s="86"/>
      <c r="C52" s="19"/>
      <c r="D52" s="86"/>
      <c r="E52" s="19"/>
      <c r="F52" s="19"/>
      <c r="G52" s="19"/>
      <c r="H52" s="19"/>
      <c r="I52" s="86"/>
      <c r="J52" s="86"/>
      <c r="K52" s="86"/>
      <c r="L52" s="86"/>
      <c r="M52" s="19"/>
      <c r="N52" s="19"/>
      <c r="O52" s="86"/>
      <c r="P52" s="19"/>
      <c r="Q52" s="19"/>
      <c r="R52" s="19"/>
      <c r="S52" s="86"/>
      <c r="T52" s="19"/>
      <c r="U52" s="19"/>
      <c r="V52" s="19"/>
      <c r="W52" s="19"/>
      <c r="X52" s="19"/>
      <c r="Y52" s="86"/>
      <c r="Z52" s="86"/>
      <c r="AA52" s="19"/>
      <c r="AB52" s="19"/>
      <c r="AC52" s="86"/>
      <c r="AD52" s="86"/>
      <c r="AE52" s="19"/>
      <c r="AF52" s="19"/>
      <c r="AG52" s="86"/>
      <c r="AH52" s="86"/>
      <c r="AI52" s="19"/>
      <c r="AJ52" s="19"/>
      <c r="AK52" s="86"/>
      <c r="AL52" s="19"/>
      <c r="AM52" s="19"/>
      <c r="AN52" s="86"/>
      <c r="AO52" s="86"/>
      <c r="AP52" s="19"/>
      <c r="AQ52" s="19"/>
      <c r="AR52" s="86"/>
      <c r="AS52" s="19"/>
      <c r="AT52" s="19"/>
      <c r="AU52" s="86"/>
      <c r="AV52" s="19"/>
      <c r="AW52" s="19"/>
      <c r="AX52" s="86"/>
      <c r="AY52" s="86"/>
      <c r="AZ52" s="19"/>
      <c r="BA52" s="19"/>
      <c r="BB52" s="19"/>
      <c r="BC52" s="19"/>
      <c r="BD52" s="19"/>
      <c r="BE52" s="86"/>
      <c r="BF52" s="86"/>
      <c r="BG52" s="86"/>
      <c r="BH52" s="19"/>
      <c r="BI52" s="19"/>
      <c r="BJ52" s="86"/>
      <c r="BK52" s="86"/>
      <c r="BL52" s="86"/>
      <c r="BM52" s="86"/>
      <c r="BN52" s="86"/>
      <c r="BO52" s="19"/>
      <c r="BP52" s="19"/>
      <c r="BQ52" s="19"/>
      <c r="BR52" s="19"/>
      <c r="BS52" s="85"/>
    </row>
    <row r="53" spans="1:71" x14ac:dyDescent="0.25">
      <c r="A53" s="19"/>
      <c r="B53" s="86"/>
      <c r="C53" s="19"/>
      <c r="D53" s="86"/>
      <c r="E53" s="19"/>
      <c r="F53" s="19"/>
      <c r="G53" s="19"/>
      <c r="H53" s="19"/>
      <c r="I53" s="86"/>
      <c r="J53" s="86"/>
      <c r="K53" s="86"/>
      <c r="L53" s="86"/>
      <c r="M53" s="19"/>
      <c r="N53" s="19"/>
      <c r="O53" s="86"/>
      <c r="P53" s="19"/>
      <c r="Q53" s="19"/>
      <c r="R53" s="19"/>
      <c r="S53" s="86"/>
      <c r="T53" s="19"/>
      <c r="U53" s="19"/>
      <c r="V53" s="19"/>
      <c r="W53" s="19"/>
      <c r="X53" s="19"/>
      <c r="Y53" s="86"/>
      <c r="Z53" s="86"/>
      <c r="AA53" s="19"/>
      <c r="AB53" s="19"/>
      <c r="AC53" s="86"/>
      <c r="AD53" s="86"/>
      <c r="AE53" s="19"/>
      <c r="AF53" s="19"/>
      <c r="AG53" s="86"/>
      <c r="AH53" s="86"/>
      <c r="AI53" s="19"/>
      <c r="AJ53" s="19"/>
      <c r="AK53" s="86"/>
      <c r="AL53" s="19"/>
      <c r="AM53" s="19"/>
      <c r="AN53" s="86"/>
      <c r="AO53" s="86"/>
      <c r="AP53" s="19"/>
      <c r="AQ53" s="19"/>
      <c r="AR53" s="86"/>
      <c r="AS53" s="19"/>
      <c r="AT53" s="19"/>
      <c r="AU53" s="86"/>
      <c r="AV53" s="19"/>
      <c r="AW53" s="19"/>
      <c r="AX53" s="86"/>
      <c r="AY53" s="86"/>
      <c r="AZ53" s="19"/>
      <c r="BA53" s="19"/>
      <c r="BB53" s="19"/>
      <c r="BC53" s="19"/>
      <c r="BD53" s="19"/>
      <c r="BE53" s="86"/>
      <c r="BF53" s="86"/>
      <c r="BG53" s="86"/>
      <c r="BH53" s="19"/>
      <c r="BI53" s="19"/>
      <c r="BJ53" s="86"/>
      <c r="BK53" s="86"/>
      <c r="BL53" s="86"/>
      <c r="BM53" s="86"/>
      <c r="BN53" s="86"/>
      <c r="BO53" s="19"/>
      <c r="BP53" s="19"/>
      <c r="BQ53" s="19"/>
      <c r="BR53" s="19"/>
      <c r="BS53" s="85"/>
    </row>
    <row r="54" spans="1:71" x14ac:dyDescent="0.25">
      <c r="A54" s="19"/>
      <c r="B54" s="86"/>
      <c r="C54" s="19"/>
      <c r="D54" s="86"/>
      <c r="E54" s="19"/>
      <c r="F54" s="19"/>
      <c r="G54" s="19"/>
      <c r="H54" s="19"/>
      <c r="I54" s="86"/>
      <c r="J54" s="86"/>
      <c r="K54" s="86"/>
      <c r="L54" s="86"/>
      <c r="M54" s="19"/>
      <c r="N54" s="19"/>
      <c r="O54" s="86"/>
      <c r="P54" s="19"/>
      <c r="Q54" s="19"/>
      <c r="R54" s="19"/>
      <c r="S54" s="86"/>
      <c r="T54" s="19"/>
      <c r="U54" s="19"/>
      <c r="V54" s="19"/>
      <c r="W54" s="19"/>
      <c r="X54" s="19"/>
      <c r="Y54" s="86"/>
      <c r="Z54" s="86"/>
      <c r="AA54" s="19"/>
      <c r="AB54" s="19"/>
      <c r="AC54" s="86"/>
      <c r="AD54" s="86"/>
      <c r="AE54" s="19"/>
      <c r="AF54" s="19"/>
      <c r="AG54" s="86"/>
      <c r="AH54" s="86"/>
      <c r="AI54" s="19"/>
      <c r="AJ54" s="19"/>
      <c r="AK54" s="86"/>
      <c r="AL54" s="19"/>
      <c r="AM54" s="19"/>
      <c r="AN54" s="86"/>
      <c r="AO54" s="86"/>
      <c r="AP54" s="19"/>
      <c r="AQ54" s="19"/>
      <c r="AR54" s="86"/>
      <c r="AS54" s="19"/>
      <c r="AT54" s="19"/>
      <c r="AU54" s="86"/>
      <c r="AV54" s="19"/>
      <c r="AW54" s="19"/>
      <c r="AX54" s="86"/>
      <c r="AY54" s="86"/>
      <c r="AZ54" s="19"/>
      <c r="BA54" s="19"/>
      <c r="BB54" s="19"/>
      <c r="BC54" s="19"/>
      <c r="BD54" s="19"/>
      <c r="BE54" s="86"/>
      <c r="BF54" s="86"/>
      <c r="BG54" s="86"/>
      <c r="BH54" s="19"/>
      <c r="BI54" s="19"/>
      <c r="BJ54" s="86"/>
      <c r="BK54" s="86"/>
      <c r="BL54" s="86"/>
      <c r="BM54" s="86"/>
      <c r="BN54" s="86"/>
      <c r="BO54" s="19"/>
      <c r="BP54" s="19"/>
      <c r="BQ54" s="19"/>
      <c r="BR54" s="19"/>
      <c r="BS54" s="85"/>
    </row>
    <row r="55" spans="1:71" x14ac:dyDescent="0.25">
      <c r="A55" s="19"/>
      <c r="B55" s="86"/>
      <c r="C55" s="19"/>
      <c r="D55" s="86"/>
      <c r="E55" s="19"/>
      <c r="F55" s="19"/>
      <c r="G55" s="19"/>
      <c r="H55" s="19"/>
      <c r="I55" s="86"/>
      <c r="J55" s="86"/>
      <c r="K55" s="86"/>
      <c r="L55" s="86"/>
      <c r="M55" s="19"/>
      <c r="N55" s="19"/>
      <c r="O55" s="86"/>
      <c r="P55" s="19"/>
      <c r="Q55" s="19"/>
      <c r="R55" s="19"/>
      <c r="S55" s="86"/>
      <c r="T55" s="19"/>
      <c r="U55" s="19"/>
      <c r="V55" s="19"/>
      <c r="W55" s="19"/>
      <c r="X55" s="19"/>
      <c r="Y55" s="86"/>
      <c r="Z55" s="86"/>
      <c r="AA55" s="19"/>
      <c r="AB55" s="19"/>
      <c r="AC55" s="86"/>
      <c r="AD55" s="86"/>
      <c r="AE55" s="19"/>
      <c r="AF55" s="19"/>
      <c r="AG55" s="86"/>
      <c r="AH55" s="86"/>
      <c r="AI55" s="19"/>
      <c r="AJ55" s="19"/>
      <c r="AK55" s="86"/>
      <c r="AL55" s="19"/>
      <c r="AM55" s="19"/>
      <c r="AN55" s="86"/>
      <c r="AO55" s="86"/>
      <c r="AP55" s="19"/>
      <c r="AQ55" s="19"/>
      <c r="AR55" s="86"/>
      <c r="AS55" s="19"/>
      <c r="AT55" s="19"/>
      <c r="AU55" s="86"/>
      <c r="AV55" s="19"/>
      <c r="AW55" s="19"/>
      <c r="AX55" s="86"/>
      <c r="AY55" s="86"/>
      <c r="AZ55" s="19"/>
      <c r="BA55" s="19"/>
      <c r="BB55" s="19"/>
      <c r="BC55" s="19"/>
      <c r="BD55" s="19"/>
      <c r="BE55" s="86"/>
      <c r="BF55" s="86"/>
      <c r="BG55" s="86"/>
      <c r="BH55" s="19"/>
      <c r="BI55" s="19"/>
      <c r="BJ55" s="86"/>
      <c r="BK55" s="86"/>
      <c r="BL55" s="86"/>
      <c r="BM55" s="86"/>
      <c r="BN55" s="86"/>
      <c r="BO55" s="19"/>
      <c r="BP55" s="19"/>
      <c r="BQ55" s="19"/>
      <c r="BR55" s="19"/>
      <c r="BS55" s="85"/>
    </row>
    <row r="56" spans="1:71" x14ac:dyDescent="0.25">
      <c r="A56" s="19"/>
      <c r="B56" s="86"/>
      <c r="C56" s="19"/>
      <c r="D56" s="86"/>
      <c r="E56" s="19"/>
      <c r="F56" s="19"/>
      <c r="G56" s="19"/>
      <c r="H56" s="19"/>
      <c r="I56" s="86"/>
      <c r="J56" s="86"/>
      <c r="K56" s="86"/>
      <c r="L56" s="86"/>
      <c r="M56" s="19"/>
      <c r="N56" s="19"/>
      <c r="O56" s="86"/>
      <c r="P56" s="19"/>
      <c r="Q56" s="19"/>
      <c r="R56" s="19"/>
      <c r="S56" s="86"/>
      <c r="T56" s="19"/>
      <c r="U56" s="19"/>
      <c r="V56" s="19"/>
      <c r="W56" s="19"/>
      <c r="X56" s="19"/>
      <c r="Y56" s="86"/>
      <c r="Z56" s="86"/>
      <c r="AA56" s="19"/>
      <c r="AB56" s="19"/>
      <c r="AC56" s="86"/>
      <c r="AD56" s="86"/>
      <c r="AE56" s="19"/>
      <c r="AF56" s="19"/>
      <c r="AG56" s="86"/>
      <c r="AH56" s="86"/>
      <c r="AI56" s="19"/>
      <c r="AJ56" s="19"/>
      <c r="AK56" s="86"/>
      <c r="AL56" s="19"/>
      <c r="AM56" s="19"/>
      <c r="AN56" s="86"/>
      <c r="AO56" s="86"/>
      <c r="AP56" s="19"/>
      <c r="AQ56" s="19"/>
      <c r="AR56" s="86"/>
      <c r="AS56" s="19"/>
      <c r="AT56" s="19"/>
      <c r="AU56" s="86"/>
      <c r="AV56" s="19"/>
      <c r="AW56" s="19"/>
      <c r="AX56" s="86"/>
      <c r="AY56" s="86"/>
      <c r="AZ56" s="19"/>
      <c r="BA56" s="19"/>
      <c r="BB56" s="19"/>
      <c r="BC56" s="19"/>
      <c r="BD56" s="19"/>
      <c r="BE56" s="86"/>
      <c r="BF56" s="86"/>
      <c r="BG56" s="86"/>
      <c r="BH56" s="19"/>
      <c r="BI56" s="19"/>
      <c r="BJ56" s="86"/>
      <c r="BK56" s="86"/>
      <c r="BL56" s="86"/>
      <c r="BM56" s="86"/>
      <c r="BN56" s="86"/>
      <c r="BO56" s="19"/>
      <c r="BP56" s="19"/>
      <c r="BQ56" s="19"/>
      <c r="BR56" s="19"/>
      <c r="BS56" s="85"/>
    </row>
    <row r="57" spans="1:71" x14ac:dyDescent="0.25">
      <c r="A57" s="19"/>
      <c r="B57" s="86"/>
      <c r="C57" s="19"/>
      <c r="D57" s="86"/>
      <c r="E57" s="19"/>
      <c r="F57" s="19"/>
      <c r="G57" s="19"/>
      <c r="H57" s="19"/>
      <c r="I57" s="86"/>
      <c r="J57" s="86"/>
      <c r="K57" s="86"/>
      <c r="L57" s="86"/>
      <c r="M57" s="19"/>
      <c r="N57" s="19"/>
      <c r="O57" s="86"/>
      <c r="P57" s="19"/>
      <c r="Q57" s="19"/>
      <c r="R57" s="19"/>
      <c r="S57" s="86"/>
      <c r="T57" s="19"/>
      <c r="U57" s="19"/>
      <c r="V57" s="19"/>
      <c r="W57" s="19"/>
      <c r="X57" s="19"/>
      <c r="Y57" s="86"/>
      <c r="Z57" s="86"/>
      <c r="AA57" s="19"/>
      <c r="AB57" s="19"/>
      <c r="AC57" s="86"/>
      <c r="AD57" s="86"/>
      <c r="AE57" s="19"/>
      <c r="AF57" s="19"/>
      <c r="AG57" s="86"/>
      <c r="AH57" s="86"/>
      <c r="AI57" s="19"/>
      <c r="AJ57" s="19"/>
      <c r="AK57" s="86"/>
      <c r="AL57" s="19"/>
      <c r="AM57" s="19"/>
      <c r="AN57" s="86"/>
      <c r="AO57" s="86"/>
      <c r="AP57" s="19"/>
      <c r="AQ57" s="19"/>
      <c r="AR57" s="86"/>
      <c r="AS57" s="19"/>
      <c r="AT57" s="19"/>
      <c r="AU57" s="86"/>
      <c r="AV57" s="19"/>
      <c r="AW57" s="19"/>
      <c r="AX57" s="86"/>
      <c r="AY57" s="86"/>
      <c r="AZ57" s="19"/>
      <c r="BA57" s="19"/>
      <c r="BB57" s="19"/>
      <c r="BC57" s="19"/>
      <c r="BD57" s="19"/>
      <c r="BE57" s="86"/>
      <c r="BF57" s="86"/>
      <c r="BG57" s="86"/>
      <c r="BH57" s="19"/>
      <c r="BI57" s="19"/>
      <c r="BJ57" s="86"/>
      <c r="BK57" s="86"/>
      <c r="BL57" s="86"/>
      <c r="BM57" s="86"/>
      <c r="BN57" s="86"/>
      <c r="BO57" s="19"/>
      <c r="BP57" s="19"/>
      <c r="BQ57" s="19"/>
      <c r="BR57" s="19"/>
      <c r="BS57" s="85"/>
    </row>
    <row r="58" spans="1:71" x14ac:dyDescent="0.25">
      <c r="A58" s="19"/>
      <c r="B58" s="86"/>
      <c r="C58" s="19"/>
      <c r="D58" s="86"/>
      <c r="E58" s="19"/>
      <c r="F58" s="19"/>
      <c r="G58" s="19"/>
      <c r="H58" s="19"/>
      <c r="I58" s="86"/>
      <c r="J58" s="86"/>
      <c r="K58" s="86"/>
      <c r="L58" s="86"/>
      <c r="M58" s="19"/>
      <c r="N58" s="19"/>
      <c r="O58" s="86"/>
      <c r="P58" s="19"/>
      <c r="Q58" s="19"/>
      <c r="R58" s="19"/>
      <c r="S58" s="86"/>
      <c r="T58" s="19"/>
      <c r="U58" s="19"/>
      <c r="V58" s="19"/>
      <c r="W58" s="19"/>
      <c r="X58" s="19"/>
      <c r="Y58" s="86"/>
      <c r="Z58" s="86"/>
      <c r="AA58" s="19"/>
      <c r="AB58" s="19"/>
      <c r="AC58" s="86"/>
      <c r="AD58" s="86"/>
      <c r="AE58" s="19"/>
      <c r="AF58" s="19"/>
      <c r="AG58" s="86"/>
      <c r="AH58" s="86"/>
      <c r="AI58" s="19"/>
      <c r="AJ58" s="19"/>
      <c r="AK58" s="86"/>
      <c r="AL58" s="19"/>
      <c r="AM58" s="19"/>
      <c r="AN58" s="86"/>
      <c r="AO58" s="86"/>
      <c r="AP58" s="19"/>
      <c r="AQ58" s="19"/>
      <c r="AR58" s="86"/>
      <c r="AS58" s="19"/>
      <c r="AT58" s="19"/>
      <c r="AU58" s="86"/>
      <c r="AV58" s="19"/>
      <c r="AW58" s="19"/>
      <c r="AX58" s="86"/>
      <c r="AY58" s="86"/>
      <c r="AZ58" s="19"/>
      <c r="BA58" s="19"/>
      <c r="BB58" s="19"/>
      <c r="BC58" s="19"/>
      <c r="BD58" s="19"/>
      <c r="BE58" s="86"/>
      <c r="BF58" s="86"/>
      <c r="BG58" s="86"/>
      <c r="BH58" s="19"/>
      <c r="BI58" s="19"/>
      <c r="BJ58" s="86"/>
      <c r="BK58" s="86"/>
      <c r="BL58" s="86"/>
      <c r="BM58" s="86"/>
      <c r="BN58" s="86"/>
      <c r="BO58" s="19"/>
      <c r="BP58" s="19"/>
      <c r="BQ58" s="19"/>
      <c r="BR58" s="19"/>
      <c r="BS58" s="85"/>
    </row>
    <row r="59" spans="1:71" x14ac:dyDescent="0.25">
      <c r="A59" s="19"/>
      <c r="B59" s="86"/>
      <c r="C59" s="19"/>
      <c r="D59" s="86"/>
      <c r="E59" s="19"/>
      <c r="F59" s="19"/>
      <c r="G59" s="19"/>
      <c r="H59" s="19"/>
      <c r="I59" s="86"/>
      <c r="J59" s="86"/>
      <c r="K59" s="86"/>
      <c r="L59" s="86"/>
      <c r="M59" s="19"/>
      <c r="N59" s="19"/>
      <c r="O59" s="86"/>
      <c r="P59" s="19"/>
      <c r="Q59" s="19"/>
      <c r="R59" s="19"/>
      <c r="S59" s="86"/>
      <c r="T59" s="19"/>
      <c r="U59" s="19"/>
      <c r="V59" s="19"/>
      <c r="W59" s="19"/>
      <c r="X59" s="19"/>
      <c r="Y59" s="86"/>
      <c r="Z59" s="86"/>
      <c r="AA59" s="19"/>
      <c r="AB59" s="19"/>
      <c r="AC59" s="86"/>
      <c r="AD59" s="86"/>
      <c r="AE59" s="19"/>
      <c r="AF59" s="19"/>
      <c r="AG59" s="86"/>
      <c r="AH59" s="86"/>
      <c r="AI59" s="19"/>
      <c r="AJ59" s="19"/>
      <c r="AK59" s="86"/>
      <c r="AL59" s="19"/>
      <c r="AM59" s="19"/>
      <c r="AN59" s="86"/>
      <c r="AO59" s="86"/>
      <c r="AP59" s="19"/>
      <c r="AQ59" s="19"/>
      <c r="AR59" s="86"/>
      <c r="AS59" s="19"/>
      <c r="AT59" s="19"/>
      <c r="AU59" s="86"/>
      <c r="AV59" s="19"/>
      <c r="AW59" s="19"/>
      <c r="AX59" s="86"/>
      <c r="AY59" s="86"/>
      <c r="AZ59" s="19"/>
      <c r="BA59" s="19"/>
      <c r="BB59" s="19"/>
      <c r="BC59" s="19"/>
      <c r="BD59" s="19"/>
      <c r="BE59" s="86"/>
      <c r="BF59" s="86"/>
      <c r="BG59" s="86"/>
      <c r="BH59" s="19"/>
      <c r="BI59" s="19"/>
      <c r="BJ59" s="86"/>
      <c r="BK59" s="86"/>
      <c r="BL59" s="86"/>
      <c r="BM59" s="86"/>
      <c r="BN59" s="86"/>
      <c r="BO59" s="19"/>
      <c r="BP59" s="19"/>
      <c r="BQ59" s="19"/>
      <c r="BR59" s="19"/>
      <c r="BS59" s="85"/>
    </row>
    <row r="60" spans="1:71" x14ac:dyDescent="0.25">
      <c r="A60" s="19"/>
      <c r="B60" s="86"/>
      <c r="C60" s="19"/>
      <c r="D60" s="86"/>
      <c r="E60" s="19"/>
      <c r="F60" s="19"/>
      <c r="G60" s="19"/>
      <c r="H60" s="19"/>
      <c r="I60" s="86"/>
      <c r="J60" s="86"/>
      <c r="K60" s="86"/>
      <c r="L60" s="86"/>
      <c r="M60" s="19"/>
      <c r="N60" s="19"/>
      <c r="O60" s="86"/>
      <c r="P60" s="19"/>
      <c r="Q60" s="19"/>
      <c r="R60" s="19"/>
      <c r="S60" s="86"/>
      <c r="T60" s="19"/>
      <c r="U60" s="19"/>
      <c r="V60" s="19"/>
      <c r="W60" s="19"/>
      <c r="X60" s="19"/>
      <c r="Y60" s="86"/>
      <c r="Z60" s="86"/>
      <c r="AA60" s="19"/>
      <c r="AB60" s="19"/>
      <c r="AC60" s="86"/>
      <c r="AD60" s="86"/>
      <c r="AE60" s="19"/>
      <c r="AF60" s="19"/>
      <c r="AG60" s="86"/>
      <c r="AH60" s="86"/>
      <c r="AI60" s="19"/>
      <c r="AJ60" s="19"/>
      <c r="AK60" s="86"/>
      <c r="AL60" s="19"/>
      <c r="AM60" s="19"/>
      <c r="AN60" s="86"/>
      <c r="AO60" s="86"/>
      <c r="AP60" s="19"/>
      <c r="AQ60" s="19"/>
      <c r="AR60" s="86"/>
      <c r="AS60" s="19"/>
      <c r="AT60" s="19"/>
      <c r="AU60" s="86"/>
      <c r="AV60" s="19"/>
      <c r="AW60" s="19"/>
      <c r="AX60" s="86"/>
      <c r="AY60" s="86"/>
      <c r="AZ60" s="19"/>
      <c r="BA60" s="19"/>
      <c r="BB60" s="19"/>
      <c r="BC60" s="19"/>
      <c r="BD60" s="19"/>
      <c r="BE60" s="86"/>
      <c r="BF60" s="86"/>
      <c r="BG60" s="86"/>
      <c r="BH60" s="19"/>
      <c r="BI60" s="19"/>
      <c r="BJ60" s="86"/>
      <c r="BK60" s="86"/>
      <c r="BL60" s="86"/>
      <c r="BM60" s="86"/>
      <c r="BN60" s="86"/>
      <c r="BO60" s="19"/>
      <c r="BP60" s="19"/>
      <c r="BQ60" s="19"/>
      <c r="BR60" s="19"/>
      <c r="BS60" s="85"/>
    </row>
    <row r="61" spans="1:71" x14ac:dyDescent="0.25">
      <c r="A61" s="19"/>
      <c r="B61" s="86"/>
      <c r="C61" s="19"/>
      <c r="D61" s="86"/>
      <c r="E61" s="19"/>
      <c r="F61" s="19"/>
      <c r="G61" s="19"/>
      <c r="H61" s="19"/>
      <c r="I61" s="86"/>
      <c r="J61" s="86"/>
      <c r="K61" s="86"/>
      <c r="L61" s="86"/>
      <c r="M61" s="19"/>
      <c r="N61" s="19"/>
      <c r="O61" s="86"/>
      <c r="P61" s="19"/>
      <c r="Q61" s="19"/>
      <c r="R61" s="19"/>
      <c r="S61" s="86"/>
      <c r="T61" s="19"/>
      <c r="U61" s="19"/>
      <c r="V61" s="19"/>
      <c r="W61" s="19"/>
      <c r="X61" s="19"/>
      <c r="Y61" s="86"/>
      <c r="Z61" s="86"/>
      <c r="AA61" s="19"/>
      <c r="AB61" s="19"/>
      <c r="AC61" s="86"/>
      <c r="AD61" s="86"/>
      <c r="AE61" s="19"/>
      <c r="AF61" s="19"/>
      <c r="AG61" s="86"/>
      <c r="AH61" s="86"/>
      <c r="AI61" s="19"/>
      <c r="AJ61" s="19"/>
      <c r="AK61" s="86"/>
      <c r="AL61" s="19"/>
      <c r="AM61" s="19"/>
      <c r="AN61" s="86"/>
      <c r="AO61" s="86"/>
      <c r="AP61" s="19"/>
      <c r="AQ61" s="19"/>
      <c r="AR61" s="86"/>
      <c r="AS61" s="19"/>
      <c r="AT61" s="19"/>
      <c r="AU61" s="86"/>
      <c r="AV61" s="19"/>
      <c r="AW61" s="19"/>
      <c r="AX61" s="86"/>
      <c r="AY61" s="86"/>
      <c r="AZ61" s="19"/>
      <c r="BA61" s="19"/>
      <c r="BB61" s="19"/>
      <c r="BC61" s="19"/>
      <c r="BD61" s="19"/>
      <c r="BE61" s="86"/>
      <c r="BF61" s="86"/>
      <c r="BG61" s="86"/>
      <c r="BH61" s="19"/>
      <c r="BI61" s="19"/>
      <c r="BJ61" s="86"/>
      <c r="BK61" s="86"/>
      <c r="BL61" s="86"/>
      <c r="BM61" s="86"/>
      <c r="BN61" s="86"/>
      <c r="BO61" s="19"/>
      <c r="BP61" s="19"/>
      <c r="BQ61" s="19"/>
      <c r="BR61" s="19"/>
      <c r="BS61" s="85"/>
    </row>
    <row r="62" spans="1:71" x14ac:dyDescent="0.25">
      <c r="A62" s="19"/>
      <c r="B62" s="86"/>
      <c r="C62" s="19"/>
      <c r="D62" s="86"/>
      <c r="E62" s="19"/>
      <c r="F62" s="19"/>
      <c r="G62" s="19"/>
      <c r="H62" s="19"/>
      <c r="I62" s="86"/>
      <c r="J62" s="86"/>
      <c r="K62" s="86"/>
      <c r="L62" s="86"/>
      <c r="M62" s="19"/>
      <c r="N62" s="19"/>
      <c r="O62" s="86"/>
      <c r="P62" s="19"/>
      <c r="Q62" s="19"/>
      <c r="R62" s="19"/>
      <c r="S62" s="86"/>
      <c r="T62" s="19"/>
      <c r="U62" s="19"/>
      <c r="V62" s="19"/>
      <c r="W62" s="19"/>
      <c r="X62" s="19"/>
      <c r="Y62" s="86"/>
      <c r="Z62" s="86"/>
      <c r="AA62" s="19"/>
      <c r="AB62" s="19"/>
      <c r="AC62" s="86"/>
      <c r="AD62" s="86"/>
      <c r="AE62" s="19"/>
      <c r="AF62" s="19"/>
      <c r="AG62" s="86"/>
      <c r="AH62" s="86"/>
      <c r="AI62" s="19"/>
      <c r="AJ62" s="19"/>
      <c r="AK62" s="86"/>
      <c r="AL62" s="19"/>
      <c r="AM62" s="19"/>
      <c r="AN62" s="86"/>
      <c r="AO62" s="86"/>
      <c r="AP62" s="19"/>
      <c r="AQ62" s="19"/>
      <c r="AR62" s="86"/>
      <c r="AS62" s="19"/>
      <c r="AT62" s="19"/>
      <c r="AU62" s="86"/>
      <c r="AV62" s="19"/>
      <c r="AW62" s="19"/>
      <c r="AX62" s="86"/>
      <c r="AY62" s="86"/>
      <c r="AZ62" s="19"/>
      <c r="BA62" s="19"/>
      <c r="BB62" s="19"/>
      <c r="BC62" s="19"/>
      <c r="BD62" s="19"/>
      <c r="BE62" s="86"/>
      <c r="BF62" s="86"/>
      <c r="BG62" s="86"/>
      <c r="BH62" s="19"/>
      <c r="BI62" s="19"/>
      <c r="BJ62" s="86"/>
      <c r="BK62" s="86"/>
      <c r="BL62" s="86"/>
      <c r="BM62" s="86"/>
      <c r="BN62" s="86"/>
      <c r="BO62" s="19"/>
      <c r="BP62" s="19"/>
      <c r="BQ62" s="19"/>
      <c r="BR62" s="19"/>
      <c r="BS62" s="85"/>
    </row>
    <row r="63" spans="1:71" x14ac:dyDescent="0.25">
      <c r="A63" s="19"/>
      <c r="B63" s="86"/>
      <c r="C63" s="19"/>
      <c r="D63" s="86"/>
      <c r="E63" s="19"/>
      <c r="F63" s="19"/>
      <c r="G63" s="19"/>
      <c r="H63" s="19"/>
      <c r="I63" s="86"/>
      <c r="J63" s="86"/>
      <c r="K63" s="86"/>
      <c r="L63" s="86"/>
      <c r="M63" s="19"/>
      <c r="N63" s="19"/>
      <c r="O63" s="86"/>
      <c r="P63" s="19"/>
      <c r="Q63" s="19"/>
      <c r="R63" s="19"/>
      <c r="S63" s="86"/>
      <c r="T63" s="19"/>
      <c r="U63" s="19"/>
      <c r="V63" s="19"/>
      <c r="W63" s="19"/>
      <c r="X63" s="19"/>
      <c r="Y63" s="86"/>
      <c r="Z63" s="86"/>
      <c r="AA63" s="19"/>
      <c r="AB63" s="19"/>
      <c r="AC63" s="86"/>
      <c r="AD63" s="86"/>
      <c r="AE63" s="19"/>
      <c r="AF63" s="19"/>
      <c r="AG63" s="86"/>
      <c r="AH63" s="86"/>
      <c r="AI63" s="19"/>
      <c r="AJ63" s="19"/>
      <c r="AK63" s="86"/>
      <c r="AL63" s="19"/>
      <c r="AM63" s="19"/>
      <c r="AN63" s="86"/>
      <c r="AO63" s="86"/>
      <c r="AP63" s="19"/>
      <c r="AQ63" s="19"/>
      <c r="AR63" s="86"/>
      <c r="AS63" s="19"/>
      <c r="AT63" s="19"/>
      <c r="AU63" s="86"/>
      <c r="AV63" s="19"/>
      <c r="AW63" s="19"/>
      <c r="AX63" s="86"/>
      <c r="AY63" s="86"/>
      <c r="AZ63" s="19"/>
      <c r="BA63" s="19"/>
      <c r="BB63" s="19"/>
      <c r="BC63" s="19"/>
      <c r="BD63" s="19"/>
      <c r="BE63" s="86"/>
      <c r="BF63" s="86"/>
      <c r="BG63" s="86"/>
      <c r="BH63" s="19"/>
      <c r="BI63" s="19"/>
      <c r="BJ63" s="86"/>
      <c r="BK63" s="86"/>
      <c r="BL63" s="86"/>
      <c r="BM63" s="86"/>
      <c r="BN63" s="86"/>
      <c r="BO63" s="19"/>
      <c r="BP63" s="19"/>
      <c r="BQ63" s="19"/>
      <c r="BR63" s="19"/>
      <c r="BS63" s="85"/>
    </row>
    <row r="64" spans="1:71" x14ac:dyDescent="0.25">
      <c r="A64" s="19"/>
      <c r="B64" s="86"/>
      <c r="C64" s="19"/>
      <c r="D64" s="86"/>
      <c r="E64" s="19"/>
      <c r="F64" s="19"/>
      <c r="G64" s="19"/>
      <c r="H64" s="19"/>
      <c r="I64" s="86"/>
      <c r="J64" s="86"/>
      <c r="K64" s="86"/>
      <c r="L64" s="86"/>
      <c r="M64" s="19"/>
      <c r="N64" s="19"/>
      <c r="O64" s="86"/>
      <c r="P64" s="19"/>
      <c r="Q64" s="19"/>
      <c r="R64" s="19"/>
      <c r="S64" s="86"/>
      <c r="T64" s="19"/>
      <c r="U64" s="19"/>
      <c r="V64" s="19"/>
      <c r="W64" s="19"/>
      <c r="X64" s="19"/>
      <c r="Y64" s="86"/>
      <c r="Z64" s="86"/>
      <c r="AA64" s="19"/>
      <c r="AB64" s="19"/>
      <c r="AC64" s="86"/>
      <c r="AD64" s="86"/>
      <c r="AE64" s="19"/>
      <c r="AF64" s="19"/>
      <c r="AG64" s="86"/>
      <c r="AH64" s="86"/>
      <c r="AI64" s="19"/>
      <c r="AJ64" s="19"/>
      <c r="AK64" s="86"/>
      <c r="AL64" s="19"/>
      <c r="AM64" s="19"/>
      <c r="AN64" s="86"/>
      <c r="AO64" s="86"/>
      <c r="AP64" s="19"/>
      <c r="AQ64" s="19"/>
      <c r="AR64" s="86"/>
      <c r="AS64" s="19"/>
      <c r="AT64" s="19"/>
      <c r="AU64" s="86"/>
      <c r="AV64" s="19"/>
      <c r="AW64" s="19"/>
      <c r="AX64" s="86"/>
      <c r="AY64" s="86"/>
      <c r="AZ64" s="19"/>
      <c r="BA64" s="19"/>
      <c r="BB64" s="19"/>
      <c r="BC64" s="19"/>
      <c r="BD64" s="19"/>
      <c r="BE64" s="86"/>
      <c r="BF64" s="86"/>
      <c r="BG64" s="86"/>
      <c r="BH64" s="19"/>
      <c r="BI64" s="19"/>
      <c r="BJ64" s="86"/>
      <c r="BK64" s="86"/>
      <c r="BL64" s="86"/>
      <c r="BM64" s="86"/>
      <c r="BN64" s="86"/>
      <c r="BO64" s="19"/>
      <c r="BP64" s="19"/>
      <c r="BQ64" s="19"/>
      <c r="BR64" s="19"/>
      <c r="BS64" s="85"/>
    </row>
    <row r="65" spans="1:71" x14ac:dyDescent="0.25">
      <c r="A65" s="19"/>
      <c r="B65" s="86"/>
      <c r="C65" s="19"/>
      <c r="D65" s="86"/>
      <c r="E65" s="19"/>
      <c r="F65" s="19"/>
      <c r="G65" s="19"/>
      <c r="H65" s="19"/>
      <c r="I65" s="86"/>
      <c r="J65" s="86"/>
      <c r="K65" s="86"/>
      <c r="L65" s="86"/>
      <c r="M65" s="19"/>
      <c r="N65" s="19"/>
      <c r="O65" s="86"/>
      <c r="P65" s="19"/>
      <c r="Q65" s="19"/>
      <c r="R65" s="19"/>
      <c r="S65" s="86"/>
      <c r="T65" s="19"/>
      <c r="U65" s="19"/>
      <c r="V65" s="19"/>
      <c r="W65" s="19"/>
      <c r="X65" s="19"/>
      <c r="Y65" s="86"/>
      <c r="Z65" s="86"/>
      <c r="AA65" s="19"/>
      <c r="AB65" s="19"/>
      <c r="AC65" s="86"/>
      <c r="AD65" s="86"/>
      <c r="AE65" s="19"/>
      <c r="AF65" s="19"/>
      <c r="AG65" s="86"/>
      <c r="AH65" s="86"/>
      <c r="AI65" s="19"/>
      <c r="AJ65" s="19"/>
      <c r="AK65" s="86"/>
      <c r="AL65" s="19"/>
      <c r="AM65" s="19"/>
      <c r="AN65" s="86"/>
      <c r="AO65" s="86"/>
      <c r="AP65" s="19"/>
      <c r="AQ65" s="19"/>
      <c r="AR65" s="86"/>
      <c r="AS65" s="19"/>
      <c r="AT65" s="19"/>
      <c r="AU65" s="86"/>
      <c r="AV65" s="19"/>
      <c r="AW65" s="19"/>
      <c r="AX65" s="86"/>
      <c r="AY65" s="86"/>
      <c r="AZ65" s="19"/>
      <c r="BA65" s="19"/>
      <c r="BB65" s="19"/>
      <c r="BC65" s="19"/>
      <c r="BD65" s="19"/>
      <c r="BE65" s="86"/>
      <c r="BF65" s="86"/>
      <c r="BG65" s="86"/>
      <c r="BH65" s="19"/>
      <c r="BI65" s="19"/>
      <c r="BJ65" s="86"/>
      <c r="BK65" s="86"/>
      <c r="BL65" s="86"/>
      <c r="BM65" s="86"/>
      <c r="BN65" s="86"/>
      <c r="BO65" s="19"/>
      <c r="BP65" s="19"/>
      <c r="BQ65" s="19"/>
      <c r="BR65" s="19"/>
      <c r="BS65" s="85"/>
    </row>
    <row r="66" spans="1:71" x14ac:dyDescent="0.25">
      <c r="A66" s="19"/>
      <c r="B66" s="86"/>
      <c r="C66" s="19"/>
      <c r="D66" s="86"/>
      <c r="E66" s="19"/>
      <c r="F66" s="19"/>
      <c r="G66" s="19"/>
      <c r="H66" s="19"/>
      <c r="I66" s="86"/>
      <c r="J66" s="86"/>
      <c r="K66" s="86"/>
      <c r="L66" s="86"/>
      <c r="M66" s="19"/>
      <c r="N66" s="19"/>
      <c r="O66" s="86"/>
      <c r="P66" s="19"/>
      <c r="Q66" s="19"/>
      <c r="R66" s="19"/>
      <c r="S66" s="86"/>
      <c r="T66" s="19"/>
      <c r="U66" s="19"/>
      <c r="V66" s="19"/>
      <c r="W66" s="19"/>
      <c r="X66" s="19"/>
      <c r="Y66" s="86"/>
      <c r="Z66" s="86"/>
      <c r="AA66" s="19"/>
      <c r="AB66" s="19"/>
      <c r="AC66" s="86"/>
      <c r="AD66" s="86"/>
      <c r="AE66" s="19"/>
      <c r="AF66" s="19"/>
      <c r="AG66" s="86"/>
      <c r="AH66" s="86"/>
      <c r="AI66" s="19"/>
      <c r="AJ66" s="19"/>
      <c r="AK66" s="86"/>
      <c r="AL66" s="19"/>
      <c r="AM66" s="19"/>
      <c r="AN66" s="86"/>
      <c r="AO66" s="86"/>
      <c r="AP66" s="19"/>
      <c r="AQ66" s="19"/>
      <c r="AR66" s="86"/>
      <c r="AS66" s="19"/>
      <c r="AT66" s="19"/>
      <c r="AU66" s="86"/>
      <c r="AV66" s="19"/>
      <c r="AW66" s="19"/>
      <c r="AX66" s="86"/>
      <c r="AY66" s="86"/>
      <c r="AZ66" s="19"/>
      <c r="BA66" s="19"/>
      <c r="BB66" s="19"/>
      <c r="BC66" s="19"/>
      <c r="BD66" s="19"/>
      <c r="BE66" s="86"/>
      <c r="BF66" s="86"/>
      <c r="BG66" s="86"/>
      <c r="BH66" s="19"/>
      <c r="BI66" s="19"/>
      <c r="BJ66" s="86"/>
      <c r="BK66" s="86"/>
      <c r="BL66" s="86"/>
      <c r="BM66" s="86"/>
      <c r="BN66" s="86"/>
      <c r="BO66" s="19"/>
      <c r="BP66" s="19"/>
      <c r="BQ66" s="19"/>
      <c r="BR66" s="19"/>
      <c r="BS66" s="85"/>
    </row>
    <row r="67" spans="1:71" x14ac:dyDescent="0.25">
      <c r="A67" s="19"/>
      <c r="B67" s="86"/>
      <c r="C67" s="19"/>
      <c r="D67" s="86"/>
      <c r="E67" s="19"/>
      <c r="F67" s="19"/>
      <c r="G67" s="19"/>
      <c r="H67" s="19"/>
      <c r="I67" s="86"/>
      <c r="J67" s="86"/>
      <c r="K67" s="86"/>
      <c r="L67" s="86"/>
      <c r="M67" s="19"/>
      <c r="N67" s="19"/>
      <c r="O67" s="86"/>
      <c r="P67" s="19"/>
      <c r="Q67" s="19"/>
      <c r="R67" s="19"/>
      <c r="S67" s="86"/>
      <c r="T67" s="19"/>
      <c r="U67" s="19"/>
      <c r="V67" s="19"/>
      <c r="W67" s="19"/>
      <c r="X67" s="19"/>
      <c r="Y67" s="86"/>
      <c r="Z67" s="86"/>
      <c r="AA67" s="19"/>
      <c r="AB67" s="19"/>
      <c r="AC67" s="86"/>
      <c r="AD67" s="86"/>
      <c r="AE67" s="19"/>
      <c r="AF67" s="19"/>
      <c r="AG67" s="86"/>
      <c r="AH67" s="86"/>
      <c r="AI67" s="19"/>
      <c r="AJ67" s="19"/>
      <c r="AK67" s="86"/>
      <c r="AL67" s="19"/>
      <c r="AM67" s="19"/>
      <c r="AN67" s="86"/>
      <c r="AO67" s="86"/>
      <c r="AP67" s="19"/>
      <c r="AQ67" s="19"/>
      <c r="AR67" s="86"/>
      <c r="AS67" s="19"/>
      <c r="AT67" s="19"/>
      <c r="AU67" s="86"/>
      <c r="AV67" s="19"/>
      <c r="AW67" s="19"/>
      <c r="AX67" s="86"/>
      <c r="AY67" s="86"/>
      <c r="AZ67" s="19"/>
      <c r="BA67" s="19"/>
      <c r="BB67" s="19"/>
      <c r="BC67" s="19"/>
      <c r="BD67" s="19"/>
      <c r="BE67" s="86"/>
      <c r="BF67" s="86"/>
      <c r="BG67" s="86"/>
      <c r="BH67" s="19"/>
      <c r="BI67" s="19"/>
      <c r="BJ67" s="86"/>
      <c r="BK67" s="86"/>
      <c r="BL67" s="86"/>
      <c r="BM67" s="86"/>
      <c r="BN67" s="86"/>
      <c r="BO67" s="19"/>
      <c r="BP67" s="19"/>
      <c r="BQ67" s="19"/>
      <c r="BR67" s="19"/>
      <c r="BS67" s="85"/>
    </row>
    <row r="68" spans="1:71" x14ac:dyDescent="0.25">
      <c r="A68" s="19"/>
      <c r="B68" s="86"/>
      <c r="C68" s="19"/>
      <c r="D68" s="86"/>
      <c r="E68" s="19"/>
      <c r="F68" s="19"/>
      <c r="G68" s="19"/>
      <c r="H68" s="19"/>
      <c r="I68" s="86"/>
      <c r="J68" s="86"/>
      <c r="K68" s="86"/>
      <c r="L68" s="86"/>
      <c r="M68" s="19"/>
      <c r="N68" s="19"/>
      <c r="O68" s="86"/>
      <c r="P68" s="19"/>
      <c r="Q68" s="19"/>
      <c r="R68" s="19"/>
      <c r="S68" s="86"/>
      <c r="T68" s="19"/>
      <c r="U68" s="19"/>
      <c r="V68" s="19"/>
      <c r="W68" s="19"/>
      <c r="X68" s="19"/>
      <c r="Y68" s="86"/>
      <c r="Z68" s="86"/>
      <c r="AA68" s="19"/>
      <c r="AB68" s="19"/>
      <c r="AC68" s="86"/>
      <c r="AD68" s="86"/>
      <c r="AE68" s="19"/>
      <c r="AF68" s="19"/>
      <c r="AG68" s="86"/>
      <c r="AH68" s="86"/>
      <c r="AI68" s="19"/>
      <c r="AJ68" s="19"/>
      <c r="AK68" s="86"/>
      <c r="AL68" s="19"/>
      <c r="AM68" s="19"/>
      <c r="AN68" s="86"/>
      <c r="AO68" s="86"/>
      <c r="AP68" s="19"/>
      <c r="AQ68" s="19"/>
      <c r="AR68" s="86"/>
      <c r="AS68" s="19"/>
      <c r="AT68" s="19"/>
      <c r="AU68" s="86"/>
      <c r="AV68" s="19"/>
      <c r="AW68" s="19"/>
      <c r="AX68" s="86"/>
      <c r="AY68" s="86"/>
      <c r="AZ68" s="19"/>
      <c r="BA68" s="19"/>
      <c r="BB68" s="19"/>
      <c r="BC68" s="19"/>
      <c r="BD68" s="19"/>
      <c r="BE68" s="86"/>
      <c r="BF68" s="86"/>
      <c r="BG68" s="86"/>
      <c r="BH68" s="19"/>
      <c r="BI68" s="19"/>
      <c r="BJ68" s="86"/>
      <c r="BK68" s="86"/>
      <c r="BL68" s="86"/>
      <c r="BM68" s="86"/>
      <c r="BN68" s="86"/>
      <c r="BO68" s="19"/>
      <c r="BP68" s="19"/>
      <c r="BQ68" s="19"/>
      <c r="BR68" s="19"/>
      <c r="BS68" s="85"/>
    </row>
    <row r="69" spans="1:71" x14ac:dyDescent="0.25">
      <c r="A69" s="19"/>
      <c r="B69" s="86"/>
      <c r="C69" s="19"/>
      <c r="D69" s="86"/>
      <c r="E69" s="19"/>
      <c r="F69" s="19"/>
      <c r="G69" s="19"/>
      <c r="H69" s="19"/>
      <c r="I69" s="86"/>
      <c r="J69" s="86"/>
      <c r="K69" s="86"/>
      <c r="L69" s="86"/>
      <c r="M69" s="19"/>
      <c r="N69" s="19"/>
      <c r="O69" s="86"/>
      <c r="P69" s="19"/>
      <c r="Q69" s="19"/>
      <c r="R69" s="19"/>
      <c r="S69" s="86"/>
      <c r="T69" s="19"/>
      <c r="U69" s="19"/>
      <c r="V69" s="19"/>
      <c r="W69" s="19"/>
      <c r="X69" s="19"/>
      <c r="Y69" s="86"/>
      <c r="Z69" s="86"/>
      <c r="AA69" s="19"/>
      <c r="AB69" s="19"/>
      <c r="AC69" s="86"/>
      <c r="AD69" s="86"/>
      <c r="AE69" s="19"/>
      <c r="AF69" s="19"/>
      <c r="AG69" s="86"/>
      <c r="AH69" s="86"/>
      <c r="AI69" s="19"/>
      <c r="AJ69" s="19"/>
      <c r="AK69" s="86"/>
      <c r="AL69" s="19"/>
      <c r="AM69" s="19"/>
      <c r="AN69" s="86"/>
      <c r="AO69" s="86"/>
      <c r="AP69" s="19"/>
      <c r="AQ69" s="19"/>
      <c r="AR69" s="86"/>
      <c r="AS69" s="19"/>
      <c r="AT69" s="19"/>
      <c r="AU69" s="86"/>
      <c r="AV69" s="19"/>
      <c r="AW69" s="19"/>
      <c r="AX69" s="86"/>
      <c r="AY69" s="86"/>
      <c r="AZ69" s="19"/>
      <c r="BA69" s="19"/>
      <c r="BB69" s="19"/>
      <c r="BC69" s="19"/>
      <c r="BD69" s="19"/>
      <c r="BE69" s="86"/>
      <c r="BF69" s="86"/>
      <c r="BG69" s="86"/>
      <c r="BH69" s="19"/>
      <c r="BI69" s="19"/>
      <c r="BJ69" s="86"/>
      <c r="BK69" s="86"/>
      <c r="BL69" s="86"/>
      <c r="BM69" s="86"/>
      <c r="BN69" s="86"/>
      <c r="BO69" s="19"/>
      <c r="BP69" s="19"/>
      <c r="BQ69" s="19"/>
      <c r="BR69" s="19"/>
      <c r="BS69" s="85"/>
    </row>
    <row r="70" spans="1:71" x14ac:dyDescent="0.25">
      <c r="A70" s="19"/>
      <c r="B70" s="86"/>
      <c r="C70" s="19"/>
      <c r="D70" s="86"/>
      <c r="E70" s="19"/>
      <c r="F70" s="19"/>
      <c r="G70" s="19"/>
      <c r="H70" s="19"/>
      <c r="I70" s="86"/>
      <c r="J70" s="86"/>
      <c r="K70" s="86"/>
      <c r="L70" s="86"/>
      <c r="M70" s="19"/>
      <c r="N70" s="19"/>
      <c r="O70" s="86"/>
      <c r="P70" s="19"/>
      <c r="Q70" s="19"/>
      <c r="R70" s="19"/>
      <c r="S70" s="86"/>
      <c r="T70" s="19"/>
      <c r="U70" s="19"/>
      <c r="V70" s="19"/>
      <c r="W70" s="19"/>
      <c r="X70" s="19"/>
      <c r="Y70" s="86"/>
      <c r="Z70" s="86"/>
      <c r="AA70" s="19"/>
      <c r="AB70" s="19"/>
      <c r="AC70" s="86"/>
      <c r="AD70" s="86"/>
      <c r="AE70" s="19"/>
      <c r="AF70" s="19"/>
      <c r="AG70" s="86"/>
      <c r="AH70" s="86"/>
      <c r="AI70" s="19"/>
      <c r="AJ70" s="19"/>
      <c r="AK70" s="86"/>
      <c r="AL70" s="19"/>
      <c r="AM70" s="19"/>
      <c r="AN70" s="86"/>
      <c r="AO70" s="86"/>
      <c r="AP70" s="19"/>
      <c r="AQ70" s="19"/>
      <c r="AR70" s="86"/>
      <c r="AS70" s="19"/>
      <c r="AT70" s="19"/>
      <c r="AU70" s="86"/>
      <c r="AV70" s="19"/>
      <c r="AW70" s="19"/>
      <c r="AX70" s="86"/>
      <c r="AY70" s="86"/>
      <c r="AZ70" s="19"/>
      <c r="BA70" s="19"/>
      <c r="BB70" s="19"/>
      <c r="BC70" s="19"/>
      <c r="BD70" s="19"/>
      <c r="BE70" s="86"/>
      <c r="BF70" s="86"/>
      <c r="BG70" s="86"/>
      <c r="BH70" s="19"/>
      <c r="BI70" s="19"/>
      <c r="BJ70" s="86"/>
      <c r="BK70" s="86"/>
      <c r="BL70" s="86"/>
      <c r="BM70" s="86"/>
      <c r="BN70" s="86"/>
      <c r="BO70" s="19"/>
      <c r="BP70" s="19"/>
      <c r="BQ70" s="19"/>
      <c r="BR70" s="19"/>
      <c r="BS70" s="85"/>
    </row>
    <row r="71" spans="1:71" x14ac:dyDescent="0.25">
      <c r="A71" s="19"/>
      <c r="B71" s="86"/>
      <c r="C71" s="19"/>
      <c r="D71" s="86"/>
      <c r="E71" s="19"/>
      <c r="F71" s="19"/>
      <c r="G71" s="19"/>
      <c r="H71" s="19"/>
      <c r="I71" s="86"/>
      <c r="J71" s="86"/>
      <c r="K71" s="86"/>
      <c r="L71" s="86"/>
      <c r="M71" s="19"/>
      <c r="N71" s="19"/>
      <c r="O71" s="86"/>
      <c r="P71" s="19"/>
      <c r="Q71" s="19"/>
      <c r="R71" s="19"/>
      <c r="S71" s="86"/>
      <c r="T71" s="19"/>
      <c r="U71" s="19"/>
      <c r="V71" s="19"/>
      <c r="W71" s="19"/>
      <c r="X71" s="19"/>
      <c r="Y71" s="86"/>
      <c r="Z71" s="86"/>
      <c r="AA71" s="19"/>
      <c r="AB71" s="19"/>
      <c r="AC71" s="86"/>
      <c r="AD71" s="86"/>
      <c r="AE71" s="19"/>
      <c r="AF71" s="19"/>
      <c r="AG71" s="86"/>
      <c r="AH71" s="86"/>
      <c r="AI71" s="19"/>
      <c r="AJ71" s="19"/>
      <c r="AK71" s="86"/>
      <c r="AL71" s="19"/>
      <c r="AM71" s="19"/>
      <c r="AN71" s="86"/>
      <c r="AO71" s="86"/>
      <c r="AP71" s="19"/>
      <c r="AQ71" s="19"/>
      <c r="AR71" s="86"/>
      <c r="AS71" s="19"/>
      <c r="AT71" s="19"/>
      <c r="AU71" s="86"/>
      <c r="AV71" s="19"/>
      <c r="AW71" s="19"/>
      <c r="AX71" s="86"/>
      <c r="AY71" s="86"/>
      <c r="AZ71" s="19"/>
      <c r="BA71" s="19"/>
      <c r="BB71" s="19"/>
      <c r="BC71" s="19"/>
      <c r="BD71" s="19"/>
      <c r="BE71" s="86"/>
      <c r="BF71" s="86"/>
      <c r="BG71" s="86"/>
      <c r="BH71" s="19"/>
      <c r="BI71" s="19"/>
      <c r="BJ71" s="86"/>
      <c r="BK71" s="86"/>
      <c r="BL71" s="86"/>
      <c r="BM71" s="86"/>
      <c r="BN71" s="86"/>
      <c r="BO71" s="19"/>
      <c r="BP71" s="19"/>
      <c r="BQ71" s="19"/>
      <c r="BR71" s="19"/>
      <c r="BS71" s="85"/>
    </row>
    <row r="72" spans="1:71" x14ac:dyDescent="0.25">
      <c r="A72" s="19"/>
      <c r="B72" s="86"/>
      <c r="C72" s="19"/>
      <c r="D72" s="86"/>
      <c r="E72" s="19"/>
      <c r="F72" s="19"/>
      <c r="G72" s="19"/>
      <c r="H72" s="19"/>
      <c r="I72" s="86"/>
      <c r="J72" s="86"/>
      <c r="K72" s="86"/>
      <c r="L72" s="86"/>
      <c r="M72" s="19"/>
      <c r="N72" s="19"/>
      <c r="O72" s="86"/>
      <c r="P72" s="19"/>
      <c r="Q72" s="19"/>
      <c r="R72" s="19"/>
      <c r="S72" s="86"/>
      <c r="T72" s="19"/>
      <c r="U72" s="19"/>
      <c r="V72" s="19"/>
      <c r="W72" s="19"/>
      <c r="X72" s="19"/>
      <c r="Y72" s="86"/>
      <c r="Z72" s="86"/>
      <c r="AA72" s="19"/>
      <c r="AB72" s="19"/>
      <c r="AC72" s="86"/>
      <c r="AD72" s="86"/>
      <c r="AE72" s="19"/>
      <c r="AF72" s="19"/>
      <c r="AG72" s="86"/>
      <c r="AH72" s="86"/>
      <c r="AI72" s="19"/>
      <c r="AJ72" s="19"/>
      <c r="AK72" s="86"/>
      <c r="AL72" s="19"/>
      <c r="AM72" s="19"/>
      <c r="AN72" s="86"/>
      <c r="AO72" s="86"/>
      <c r="AP72" s="19"/>
      <c r="AQ72" s="19"/>
      <c r="AR72" s="86"/>
      <c r="AS72" s="19"/>
      <c r="AT72" s="19"/>
      <c r="AU72" s="86"/>
      <c r="AV72" s="19"/>
      <c r="AW72" s="19"/>
      <c r="AX72" s="86"/>
      <c r="AY72" s="86"/>
      <c r="AZ72" s="19"/>
      <c r="BA72" s="19"/>
      <c r="BB72" s="19"/>
      <c r="BC72" s="19"/>
      <c r="BD72" s="19"/>
      <c r="BE72" s="86"/>
      <c r="BF72" s="86"/>
      <c r="BG72" s="86"/>
      <c r="BH72" s="19"/>
      <c r="BI72" s="19"/>
      <c r="BJ72" s="86"/>
      <c r="BK72" s="86"/>
      <c r="BL72" s="86"/>
      <c r="BM72" s="86"/>
      <c r="BN72" s="86"/>
      <c r="BO72" s="19"/>
      <c r="BP72" s="19"/>
      <c r="BQ72" s="19"/>
      <c r="BR72" s="19"/>
      <c r="BS72" s="85"/>
    </row>
    <row r="73" spans="1:71" x14ac:dyDescent="0.25">
      <c r="A73" s="19"/>
      <c r="B73" s="86"/>
      <c r="C73" s="19"/>
      <c r="D73" s="86"/>
      <c r="E73" s="19"/>
      <c r="F73" s="19"/>
      <c r="G73" s="19"/>
      <c r="H73" s="19"/>
      <c r="I73" s="86"/>
      <c r="J73" s="86"/>
      <c r="K73" s="86"/>
      <c r="L73" s="86"/>
      <c r="M73" s="19"/>
      <c r="N73" s="19"/>
      <c r="O73" s="86"/>
      <c r="P73" s="19"/>
      <c r="Q73" s="19"/>
      <c r="R73" s="19"/>
      <c r="S73" s="86"/>
      <c r="T73" s="19"/>
      <c r="U73" s="19"/>
      <c r="V73" s="19"/>
      <c r="W73" s="19"/>
      <c r="X73" s="19"/>
      <c r="Y73" s="86"/>
      <c r="Z73" s="86"/>
      <c r="AA73" s="19"/>
      <c r="AB73" s="19"/>
      <c r="AC73" s="86"/>
      <c r="AD73" s="86"/>
      <c r="AE73" s="19"/>
      <c r="AF73" s="19"/>
      <c r="AG73" s="86"/>
      <c r="AH73" s="86"/>
      <c r="AI73" s="19"/>
      <c r="AJ73" s="19"/>
      <c r="AK73" s="86"/>
      <c r="AL73" s="19"/>
      <c r="AM73" s="19"/>
      <c r="AN73" s="86"/>
      <c r="AO73" s="86"/>
      <c r="AP73" s="19"/>
      <c r="AQ73" s="19"/>
      <c r="AR73" s="86"/>
      <c r="AS73" s="19"/>
      <c r="AT73" s="19"/>
      <c r="AU73" s="86"/>
      <c r="AV73" s="19"/>
      <c r="AW73" s="19"/>
      <c r="AX73" s="86"/>
      <c r="AY73" s="86"/>
      <c r="AZ73" s="19"/>
      <c r="BA73" s="19"/>
      <c r="BB73" s="19"/>
      <c r="BC73" s="19"/>
      <c r="BD73" s="19"/>
      <c r="BE73" s="86"/>
      <c r="BF73" s="86"/>
      <c r="BG73" s="86"/>
      <c r="BH73" s="19"/>
      <c r="BI73" s="19"/>
      <c r="BJ73" s="86"/>
      <c r="BK73" s="86"/>
      <c r="BL73" s="86"/>
      <c r="BM73" s="86"/>
      <c r="BN73" s="86"/>
      <c r="BO73" s="19"/>
      <c r="BP73" s="19"/>
      <c r="BQ73" s="19"/>
      <c r="BR73" s="19"/>
      <c r="BS73" s="85"/>
    </row>
    <row r="74" spans="1:71" x14ac:dyDescent="0.25">
      <c r="A74" s="19"/>
      <c r="B74" s="86"/>
      <c r="C74" s="19"/>
      <c r="D74" s="86"/>
      <c r="E74" s="19"/>
      <c r="F74" s="19"/>
      <c r="G74" s="19"/>
      <c r="H74" s="19"/>
      <c r="I74" s="86"/>
      <c r="J74" s="86"/>
      <c r="K74" s="86"/>
      <c r="L74" s="86"/>
      <c r="M74" s="19"/>
      <c r="N74" s="19"/>
      <c r="O74" s="86"/>
      <c r="P74" s="19"/>
      <c r="Q74" s="19"/>
      <c r="R74" s="19"/>
      <c r="S74" s="86"/>
      <c r="T74" s="19"/>
      <c r="U74" s="19"/>
      <c r="V74" s="19"/>
      <c r="W74" s="19"/>
      <c r="X74" s="19"/>
      <c r="Y74" s="86"/>
      <c r="Z74" s="86"/>
      <c r="AA74" s="19"/>
      <c r="AB74" s="19"/>
      <c r="AC74" s="86"/>
      <c r="AD74" s="86"/>
      <c r="AE74" s="19"/>
      <c r="AF74" s="19"/>
      <c r="AG74" s="86"/>
      <c r="AH74" s="86"/>
      <c r="AI74" s="19"/>
      <c r="AJ74" s="19"/>
      <c r="AK74" s="86"/>
      <c r="AL74" s="19"/>
      <c r="AM74" s="19"/>
      <c r="AN74" s="86"/>
      <c r="AO74" s="86"/>
      <c r="AP74" s="19"/>
      <c r="AQ74" s="19"/>
      <c r="AR74" s="86"/>
      <c r="AS74" s="19"/>
      <c r="AT74" s="19"/>
      <c r="AU74" s="86"/>
      <c r="AV74" s="19"/>
      <c r="AW74" s="19"/>
      <c r="AX74" s="86"/>
      <c r="AY74" s="86"/>
      <c r="AZ74" s="19"/>
      <c r="BA74" s="19"/>
      <c r="BB74" s="19"/>
      <c r="BC74" s="19"/>
      <c r="BD74" s="19"/>
      <c r="BE74" s="86"/>
      <c r="BF74" s="86"/>
      <c r="BG74" s="86"/>
      <c r="BH74" s="19"/>
      <c r="BI74" s="19"/>
      <c r="BJ74" s="86"/>
      <c r="BK74" s="86"/>
      <c r="BL74" s="86"/>
      <c r="BM74" s="86"/>
      <c r="BN74" s="86"/>
      <c r="BO74" s="19"/>
      <c r="BP74" s="19"/>
      <c r="BQ74" s="19"/>
      <c r="BR74" s="19"/>
      <c r="BS74" s="85"/>
    </row>
    <row r="75" spans="1:71" x14ac:dyDescent="0.25">
      <c r="A75" s="19"/>
      <c r="B75" s="86"/>
      <c r="C75" s="19"/>
      <c r="D75" s="86"/>
      <c r="E75" s="19"/>
      <c r="F75" s="19"/>
      <c r="G75" s="19"/>
      <c r="H75" s="19"/>
      <c r="I75" s="86"/>
      <c r="J75" s="86"/>
      <c r="K75" s="86"/>
      <c r="L75" s="86"/>
      <c r="M75" s="19"/>
      <c r="N75" s="19"/>
      <c r="O75" s="86"/>
      <c r="P75" s="19"/>
      <c r="Q75" s="19"/>
      <c r="R75" s="19"/>
      <c r="S75" s="86"/>
      <c r="T75" s="19"/>
      <c r="U75" s="19"/>
      <c r="V75" s="19"/>
      <c r="W75" s="19"/>
      <c r="X75" s="19"/>
      <c r="Y75" s="86"/>
      <c r="Z75" s="86"/>
      <c r="AA75" s="19"/>
      <c r="AB75" s="19"/>
      <c r="AC75" s="86"/>
      <c r="AD75" s="86"/>
      <c r="AE75" s="19"/>
      <c r="AF75" s="19"/>
      <c r="AG75" s="86"/>
      <c r="AH75" s="86"/>
      <c r="AI75" s="19"/>
      <c r="AJ75" s="19"/>
      <c r="AK75" s="86"/>
      <c r="AL75" s="19"/>
      <c r="AM75" s="19"/>
      <c r="AN75" s="86"/>
      <c r="AO75" s="86"/>
      <c r="AP75" s="19"/>
      <c r="AQ75" s="19"/>
      <c r="AR75" s="86"/>
      <c r="AS75" s="19"/>
      <c r="AT75" s="19"/>
      <c r="AU75" s="86"/>
      <c r="AV75" s="19"/>
      <c r="AW75" s="19"/>
      <c r="AX75" s="86"/>
      <c r="AY75" s="86"/>
      <c r="AZ75" s="19"/>
      <c r="BA75" s="19"/>
      <c r="BB75" s="19"/>
      <c r="BC75" s="19"/>
      <c r="BD75" s="19"/>
      <c r="BE75" s="86"/>
      <c r="BF75" s="86"/>
      <c r="BG75" s="86"/>
      <c r="BH75" s="19"/>
      <c r="BI75" s="19"/>
      <c r="BJ75" s="86"/>
      <c r="BK75" s="86"/>
      <c r="BL75" s="86"/>
      <c r="BM75" s="86"/>
      <c r="BN75" s="86"/>
      <c r="BO75" s="19"/>
      <c r="BP75" s="19"/>
      <c r="BQ75" s="19"/>
      <c r="BR75" s="19"/>
      <c r="BS75" s="85"/>
    </row>
    <row r="76" spans="1:71" x14ac:dyDescent="0.25">
      <c r="A76" s="19"/>
      <c r="B76" s="86"/>
      <c r="C76" s="19"/>
      <c r="D76" s="86"/>
      <c r="E76" s="19"/>
      <c r="F76" s="19"/>
      <c r="G76" s="19"/>
      <c r="H76" s="19"/>
      <c r="I76" s="86"/>
      <c r="J76" s="86"/>
      <c r="K76" s="86"/>
      <c r="L76" s="86"/>
      <c r="M76" s="19"/>
      <c r="N76" s="19"/>
      <c r="O76" s="86"/>
      <c r="P76" s="19"/>
      <c r="Q76" s="19"/>
      <c r="R76" s="19"/>
      <c r="S76" s="86"/>
      <c r="T76" s="19"/>
      <c r="U76" s="19"/>
      <c r="V76" s="19"/>
      <c r="W76" s="19"/>
      <c r="X76" s="19"/>
      <c r="Y76" s="86"/>
      <c r="Z76" s="86"/>
      <c r="AA76" s="19"/>
      <c r="AB76" s="19"/>
      <c r="AC76" s="86"/>
      <c r="AD76" s="86"/>
      <c r="AE76" s="19"/>
      <c r="AF76" s="19"/>
      <c r="AG76" s="86"/>
      <c r="AH76" s="86"/>
      <c r="AI76" s="19"/>
      <c r="AJ76" s="19"/>
      <c r="AK76" s="86"/>
      <c r="AL76" s="19"/>
      <c r="AM76" s="19"/>
      <c r="AN76" s="86"/>
      <c r="AO76" s="86"/>
      <c r="AP76" s="19"/>
      <c r="AQ76" s="19"/>
      <c r="AR76" s="86"/>
      <c r="AS76" s="19"/>
      <c r="AT76" s="19"/>
      <c r="AU76" s="86"/>
      <c r="AV76" s="19"/>
      <c r="AW76" s="19"/>
      <c r="AX76" s="86"/>
      <c r="AY76" s="86"/>
      <c r="AZ76" s="19"/>
      <c r="BA76" s="19"/>
      <c r="BB76" s="19"/>
      <c r="BC76" s="19"/>
      <c r="BD76" s="19"/>
      <c r="BE76" s="86"/>
      <c r="BF76" s="86"/>
      <c r="BG76" s="86"/>
      <c r="BH76" s="19"/>
      <c r="BI76" s="19"/>
      <c r="BJ76" s="86"/>
      <c r="BK76" s="86"/>
      <c r="BL76" s="86"/>
      <c r="BM76" s="86"/>
      <c r="BN76" s="86"/>
      <c r="BO76" s="19"/>
      <c r="BP76" s="19"/>
      <c r="BQ76" s="19"/>
      <c r="BR76" s="19"/>
      <c r="BS76" s="85"/>
    </row>
    <row r="77" spans="1:71" x14ac:dyDescent="0.25">
      <c r="A77" s="19"/>
      <c r="B77" s="86"/>
      <c r="C77" s="19"/>
      <c r="D77" s="86"/>
      <c r="E77" s="19"/>
      <c r="F77" s="19"/>
      <c r="G77" s="19"/>
      <c r="H77" s="19"/>
      <c r="I77" s="86"/>
      <c r="J77" s="86"/>
      <c r="K77" s="86"/>
      <c r="L77" s="86"/>
      <c r="M77" s="19"/>
      <c r="N77" s="19"/>
      <c r="O77" s="86"/>
      <c r="P77" s="19"/>
      <c r="Q77" s="19"/>
      <c r="R77" s="19"/>
      <c r="S77" s="86"/>
      <c r="T77" s="19"/>
      <c r="U77" s="19"/>
      <c r="V77" s="19"/>
      <c r="W77" s="19"/>
      <c r="X77" s="19"/>
      <c r="Y77" s="86"/>
      <c r="Z77" s="86"/>
      <c r="AA77" s="19"/>
      <c r="AB77" s="19"/>
      <c r="AC77" s="86"/>
      <c r="AD77" s="86"/>
      <c r="AE77" s="19"/>
      <c r="AF77" s="19"/>
      <c r="AG77" s="86"/>
      <c r="AH77" s="86"/>
      <c r="AI77" s="19"/>
      <c r="AJ77" s="19"/>
      <c r="AK77" s="86"/>
      <c r="AL77" s="19"/>
      <c r="AM77" s="19"/>
      <c r="AN77" s="86"/>
      <c r="AO77" s="86"/>
      <c r="AP77" s="19"/>
      <c r="AQ77" s="19"/>
      <c r="AR77" s="86"/>
      <c r="AS77" s="19"/>
      <c r="AT77" s="19"/>
      <c r="AU77" s="86"/>
      <c r="AV77" s="19"/>
      <c r="AW77" s="19"/>
      <c r="AX77" s="86"/>
      <c r="AY77" s="86"/>
      <c r="AZ77" s="19"/>
      <c r="BA77" s="19"/>
      <c r="BB77" s="19"/>
      <c r="BC77" s="19"/>
      <c r="BD77" s="19"/>
      <c r="BE77" s="86"/>
      <c r="BF77" s="86"/>
      <c r="BG77" s="86"/>
      <c r="BH77" s="19"/>
      <c r="BI77" s="19"/>
      <c r="BJ77" s="86"/>
      <c r="BK77" s="86"/>
      <c r="BL77" s="86"/>
      <c r="BM77" s="86"/>
      <c r="BN77" s="86"/>
      <c r="BO77" s="19"/>
      <c r="BP77" s="19"/>
      <c r="BQ77" s="19"/>
      <c r="BR77" s="19"/>
      <c r="BS77" s="85"/>
    </row>
    <row r="78" spans="1:71" x14ac:dyDescent="0.25">
      <c r="A78" s="19"/>
      <c r="B78" s="86"/>
      <c r="C78" s="19"/>
      <c r="D78" s="86"/>
      <c r="E78" s="19"/>
      <c r="F78" s="19"/>
      <c r="G78" s="19"/>
      <c r="H78" s="19"/>
      <c r="I78" s="86"/>
      <c r="J78" s="86"/>
      <c r="K78" s="86"/>
      <c r="L78" s="86"/>
      <c r="M78" s="19"/>
      <c r="N78" s="19"/>
      <c r="O78" s="86"/>
      <c r="P78" s="19"/>
      <c r="Q78" s="19"/>
      <c r="R78" s="19"/>
      <c r="S78" s="86"/>
      <c r="T78" s="19"/>
      <c r="U78" s="19"/>
      <c r="V78" s="19"/>
      <c r="W78" s="19"/>
      <c r="X78" s="19"/>
      <c r="Y78" s="86"/>
      <c r="Z78" s="86"/>
      <c r="AA78" s="19"/>
      <c r="AB78" s="19"/>
      <c r="AC78" s="86"/>
      <c r="AD78" s="86"/>
      <c r="AE78" s="19"/>
      <c r="AF78" s="19"/>
      <c r="AG78" s="86"/>
      <c r="AH78" s="86"/>
      <c r="AI78" s="19"/>
      <c r="AJ78" s="19"/>
      <c r="AK78" s="86"/>
      <c r="AL78" s="19"/>
      <c r="AM78" s="19"/>
      <c r="AN78" s="86"/>
      <c r="AO78" s="86"/>
      <c r="AP78" s="19"/>
      <c r="AQ78" s="19"/>
      <c r="AR78" s="86"/>
      <c r="AS78" s="19"/>
      <c r="AT78" s="19"/>
      <c r="AU78" s="86"/>
      <c r="AV78" s="19"/>
      <c r="AW78" s="19"/>
      <c r="AX78" s="86"/>
      <c r="AY78" s="86"/>
      <c r="AZ78" s="19"/>
      <c r="BA78" s="19"/>
      <c r="BB78" s="19"/>
      <c r="BC78" s="19"/>
      <c r="BD78" s="19"/>
      <c r="BE78" s="86"/>
      <c r="BF78" s="86"/>
      <c r="BG78" s="86"/>
      <c r="BH78" s="19"/>
      <c r="BI78" s="19"/>
      <c r="BJ78" s="86"/>
      <c r="BK78" s="86"/>
      <c r="BL78" s="86"/>
      <c r="BM78" s="86"/>
      <c r="BN78" s="86"/>
      <c r="BO78" s="19"/>
      <c r="BP78" s="19"/>
      <c r="BQ78" s="19"/>
      <c r="BR78" s="19"/>
      <c r="BS78" s="85"/>
    </row>
    <row r="79" spans="1:71" x14ac:dyDescent="0.25">
      <c r="A79" s="19"/>
      <c r="B79" s="86"/>
      <c r="C79" s="19"/>
      <c r="D79" s="86"/>
      <c r="E79" s="19"/>
      <c r="F79" s="19"/>
      <c r="G79" s="19"/>
      <c r="H79" s="19"/>
      <c r="I79" s="86"/>
      <c r="J79" s="86"/>
      <c r="K79" s="86"/>
      <c r="L79" s="86"/>
      <c r="M79" s="19"/>
      <c r="N79" s="19"/>
      <c r="O79" s="86"/>
      <c r="P79" s="19"/>
      <c r="Q79" s="19"/>
      <c r="R79" s="19"/>
      <c r="S79" s="86"/>
      <c r="T79" s="19"/>
      <c r="U79" s="19"/>
      <c r="V79" s="19"/>
      <c r="W79" s="19"/>
      <c r="X79" s="19"/>
      <c r="Y79" s="86"/>
      <c r="Z79" s="86"/>
      <c r="AA79" s="19"/>
      <c r="AB79" s="19"/>
      <c r="AC79" s="86"/>
      <c r="AD79" s="86"/>
      <c r="AE79" s="19"/>
      <c r="AF79" s="19"/>
      <c r="AG79" s="86"/>
      <c r="AH79" s="86"/>
      <c r="AI79" s="19"/>
      <c r="AJ79" s="19"/>
      <c r="AK79" s="86"/>
      <c r="AL79" s="19"/>
      <c r="AM79" s="19"/>
      <c r="AN79" s="86"/>
      <c r="AO79" s="86"/>
      <c r="AP79" s="19"/>
      <c r="AQ79" s="19"/>
      <c r="AR79" s="86"/>
      <c r="AS79" s="19"/>
      <c r="AT79" s="19"/>
      <c r="AU79" s="86"/>
      <c r="AV79" s="19"/>
      <c r="AW79" s="19"/>
      <c r="AX79" s="86"/>
      <c r="AY79" s="86"/>
      <c r="AZ79" s="19"/>
      <c r="BA79" s="19"/>
      <c r="BB79" s="19"/>
      <c r="BC79" s="19"/>
      <c r="BD79" s="19"/>
      <c r="BE79" s="86"/>
      <c r="BF79" s="86"/>
      <c r="BG79" s="86"/>
      <c r="BH79" s="19"/>
      <c r="BI79" s="19"/>
      <c r="BJ79" s="86"/>
      <c r="BK79" s="86"/>
      <c r="BL79" s="86"/>
      <c r="BM79" s="86"/>
      <c r="BN79" s="86"/>
      <c r="BO79" s="19"/>
      <c r="BP79" s="19"/>
      <c r="BQ79" s="19"/>
      <c r="BR79" s="19"/>
      <c r="BS79" s="85"/>
    </row>
    <row r="80" spans="1:71" x14ac:dyDescent="0.25">
      <c r="A80" s="19"/>
      <c r="B80" s="86"/>
      <c r="C80" s="19"/>
      <c r="D80" s="86"/>
      <c r="E80" s="19"/>
      <c r="F80" s="19"/>
      <c r="G80" s="19"/>
      <c r="H80" s="19"/>
      <c r="I80" s="86"/>
      <c r="J80" s="86"/>
      <c r="K80" s="86"/>
      <c r="L80" s="86"/>
      <c r="M80" s="19"/>
      <c r="N80" s="19"/>
      <c r="O80" s="86"/>
      <c r="P80" s="19"/>
      <c r="Q80" s="19"/>
      <c r="R80" s="19"/>
      <c r="S80" s="86"/>
      <c r="T80" s="19"/>
      <c r="U80" s="19"/>
      <c r="V80" s="19"/>
      <c r="W80" s="19"/>
      <c r="X80" s="19"/>
      <c r="Y80" s="86"/>
      <c r="Z80" s="86"/>
      <c r="AA80" s="19"/>
      <c r="AB80" s="19"/>
      <c r="AC80" s="86"/>
      <c r="AD80" s="86"/>
      <c r="AE80" s="19"/>
      <c r="AF80" s="19"/>
      <c r="AG80" s="86"/>
      <c r="AH80" s="86"/>
      <c r="AI80" s="19"/>
      <c r="AJ80" s="19"/>
      <c r="AK80" s="86"/>
      <c r="AL80" s="19"/>
      <c r="AM80" s="19"/>
      <c r="AN80" s="86"/>
      <c r="AO80" s="86"/>
      <c r="AP80" s="19"/>
      <c r="AQ80" s="19"/>
      <c r="AR80" s="86"/>
      <c r="AS80" s="19"/>
      <c r="AT80" s="19"/>
      <c r="AU80" s="86"/>
      <c r="AV80" s="19"/>
      <c r="AW80" s="19"/>
      <c r="AX80" s="86"/>
      <c r="AY80" s="86"/>
      <c r="AZ80" s="19"/>
      <c r="BA80" s="19"/>
      <c r="BB80" s="19"/>
      <c r="BC80" s="19"/>
      <c r="BD80" s="19"/>
      <c r="BE80" s="86"/>
      <c r="BF80" s="86"/>
      <c r="BG80" s="86"/>
      <c r="BH80" s="19"/>
      <c r="BI80" s="19"/>
      <c r="BJ80" s="86"/>
      <c r="BK80" s="86"/>
      <c r="BL80" s="86"/>
      <c r="BM80" s="86"/>
      <c r="BN80" s="86"/>
      <c r="BO80" s="19"/>
      <c r="BP80" s="19"/>
      <c r="BQ80" s="19"/>
      <c r="BR80" s="19"/>
      <c r="BS80" s="1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41B4-6279-40DE-889A-D30BDC99C0F9}">
  <sheetPr>
    <tabColor theme="1" tint="0.249977111117893"/>
  </sheetPr>
  <dimension ref="A1:BS18"/>
  <sheetViews>
    <sheetView workbookViewId="0">
      <selection activeCell="AU2" sqref="AU2:AU3"/>
    </sheetView>
  </sheetViews>
  <sheetFormatPr defaultRowHeight="15" x14ac:dyDescent="0.25"/>
  <cols>
    <col min="2" max="2" width="9.140625" style="84"/>
    <col min="4" max="4" width="9.140625" style="84"/>
    <col min="9" max="12" width="9.140625" style="84"/>
    <col min="15" max="15" width="9.140625" style="84"/>
    <col min="19" max="19" width="9.140625" style="84"/>
    <col min="25" max="26" width="9.140625" style="84"/>
    <col min="29" max="30" width="9.140625" style="84"/>
    <col min="33" max="34" width="9.140625" style="84"/>
    <col min="37" max="37" width="9.140625" style="84"/>
    <col min="40" max="41" width="9.140625" style="84"/>
    <col min="44" max="44" width="9.140625" style="84"/>
    <col min="47" max="47" width="9.140625" style="84"/>
    <col min="50" max="51" width="9.140625" style="84"/>
    <col min="57" max="59" width="9.140625" style="84"/>
    <col min="62" max="66" width="9.140625" style="84"/>
  </cols>
  <sheetData>
    <row r="1" spans="1:71" x14ac:dyDescent="0.25">
      <c r="A1" t="s">
        <v>121</v>
      </c>
      <c r="B1" s="84" t="s">
        <v>0</v>
      </c>
      <c r="C1" t="s">
        <v>122</v>
      </c>
      <c r="D1" s="84" t="s">
        <v>123</v>
      </c>
      <c r="E1" t="s">
        <v>124</v>
      </c>
      <c r="F1" t="s">
        <v>125</v>
      </c>
      <c r="G1" t="s">
        <v>126</v>
      </c>
      <c r="H1" t="s">
        <v>42</v>
      </c>
      <c r="I1" s="84" t="s">
        <v>127</v>
      </c>
      <c r="J1" s="84" t="s">
        <v>128</v>
      </c>
      <c r="K1" s="84" t="s">
        <v>129</v>
      </c>
      <c r="L1" s="84" t="s">
        <v>4</v>
      </c>
      <c r="M1" t="s">
        <v>130</v>
      </c>
      <c r="N1" t="s">
        <v>131</v>
      </c>
      <c r="O1" s="84" t="s">
        <v>132</v>
      </c>
      <c r="P1" t="s">
        <v>133</v>
      </c>
      <c r="Q1" t="s">
        <v>134</v>
      </c>
      <c r="R1" t="s">
        <v>135</v>
      </c>
      <c r="S1" s="84" t="s">
        <v>7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s="84" t="s">
        <v>90</v>
      </c>
      <c r="Z1" s="84" t="s">
        <v>141</v>
      </c>
      <c r="AA1" t="s">
        <v>142</v>
      </c>
      <c r="AB1" t="s">
        <v>143</v>
      </c>
      <c r="AC1" s="84" t="s">
        <v>144</v>
      </c>
      <c r="AD1" s="84" t="s">
        <v>8</v>
      </c>
      <c r="AE1" t="s">
        <v>145</v>
      </c>
      <c r="AF1" t="s">
        <v>146</v>
      </c>
      <c r="AG1" s="84" t="s">
        <v>161</v>
      </c>
      <c r="AH1" s="84" t="s">
        <v>10</v>
      </c>
      <c r="AI1" t="s">
        <v>147</v>
      </c>
      <c r="AJ1" t="s">
        <v>148</v>
      </c>
      <c r="AK1" s="84" t="s">
        <v>149</v>
      </c>
      <c r="AL1" t="s">
        <v>151</v>
      </c>
      <c r="AM1" t="s">
        <v>152</v>
      </c>
      <c r="AN1" s="84" t="s">
        <v>153</v>
      </c>
      <c r="AO1" s="84" t="s">
        <v>150</v>
      </c>
      <c r="AP1" t="s">
        <v>154</v>
      </c>
      <c r="AQ1" t="s">
        <v>155</v>
      </c>
      <c r="AR1" s="84" t="s">
        <v>11</v>
      </c>
      <c r="AS1" t="s">
        <v>156</v>
      </c>
      <c r="AT1" t="s">
        <v>157</v>
      </c>
      <c r="AU1" s="84" t="s">
        <v>158</v>
      </c>
      <c r="AV1" t="s">
        <v>159</v>
      </c>
      <c r="AW1" t="s">
        <v>160</v>
      </c>
      <c r="AX1" s="84" t="s">
        <v>18</v>
      </c>
      <c r="AY1" s="84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s="84" t="s">
        <v>168</v>
      </c>
      <c r="BF1" s="84" t="s">
        <v>21</v>
      </c>
      <c r="BG1" s="84" t="s">
        <v>66</v>
      </c>
      <c r="BH1" t="s">
        <v>169</v>
      </c>
      <c r="BI1" t="s">
        <v>170</v>
      </c>
      <c r="BJ1" s="84" t="s">
        <v>171</v>
      </c>
      <c r="BK1" s="84" t="s">
        <v>172</v>
      </c>
      <c r="BL1" s="84" t="s">
        <v>173</v>
      </c>
      <c r="BM1" s="84" t="s">
        <v>174</v>
      </c>
      <c r="BN1" s="84" t="s">
        <v>175</v>
      </c>
      <c r="BO1" t="s">
        <v>176</v>
      </c>
    </row>
    <row r="2" spans="1:71" ht="30" x14ac:dyDescent="0.25">
      <c r="A2" s="19" t="s">
        <v>118</v>
      </c>
      <c r="B2" s="86">
        <v>1</v>
      </c>
      <c r="C2" s="19">
        <v>0</v>
      </c>
      <c r="D2" s="86">
        <v>0</v>
      </c>
      <c r="E2" s="19">
        <v>-0.8</v>
      </c>
      <c r="F2" s="19" t="s">
        <v>111</v>
      </c>
      <c r="G2" s="19">
        <v>0</v>
      </c>
      <c r="H2" s="19">
        <v>0</v>
      </c>
      <c r="I2" s="86" t="s">
        <v>112</v>
      </c>
      <c r="J2" s="86" t="s">
        <v>64</v>
      </c>
      <c r="K2" s="86">
        <v>9.6999999999999993</v>
      </c>
      <c r="L2" s="86">
        <v>0</v>
      </c>
      <c r="M2" s="19">
        <v>0</v>
      </c>
      <c r="N2" s="19">
        <v>0</v>
      </c>
      <c r="O2" s="86">
        <v>0</v>
      </c>
      <c r="P2" s="19">
        <v>0</v>
      </c>
      <c r="Q2" s="19">
        <v>0</v>
      </c>
      <c r="R2" s="19">
        <v>0</v>
      </c>
      <c r="S2" s="86">
        <v>40</v>
      </c>
      <c r="T2" s="19">
        <v>37</v>
      </c>
      <c r="U2" s="19">
        <v>43</v>
      </c>
      <c r="V2" s="19">
        <v>35</v>
      </c>
      <c r="W2" s="19">
        <v>32</v>
      </c>
      <c r="X2" s="19">
        <v>38</v>
      </c>
      <c r="Y2" s="86">
        <v>9100</v>
      </c>
      <c r="Z2" s="86">
        <v>0</v>
      </c>
      <c r="AA2" s="19">
        <v>9100</v>
      </c>
      <c r="AB2" s="19">
        <v>9100</v>
      </c>
      <c r="AC2" s="86">
        <v>0.5</v>
      </c>
      <c r="AD2" s="86">
        <v>0</v>
      </c>
      <c r="AE2" s="19">
        <v>0</v>
      </c>
      <c r="AF2" s="19">
        <v>0</v>
      </c>
      <c r="AG2" s="86">
        <v>0</v>
      </c>
      <c r="AH2" s="86">
        <v>0</v>
      </c>
      <c r="AI2" s="19">
        <v>0</v>
      </c>
      <c r="AJ2" s="19">
        <v>0</v>
      </c>
      <c r="AK2" s="86">
        <v>115</v>
      </c>
      <c r="AL2" s="19">
        <v>103.6</v>
      </c>
      <c r="AM2" s="19">
        <v>122.6</v>
      </c>
      <c r="AN2" s="86">
        <v>1</v>
      </c>
      <c r="AO2" s="86">
        <v>12000</v>
      </c>
      <c r="AP2" s="19">
        <v>10560</v>
      </c>
      <c r="AQ2" s="19">
        <v>12960</v>
      </c>
      <c r="AR2" s="86">
        <v>5000</v>
      </c>
      <c r="AS2" s="19">
        <v>0</v>
      </c>
      <c r="AT2" s="19">
        <v>10000</v>
      </c>
      <c r="AU2" s="86">
        <v>1087</v>
      </c>
      <c r="AV2" s="19">
        <v>1043.5</v>
      </c>
      <c r="AW2" s="19">
        <v>1043.5</v>
      </c>
      <c r="AX2" s="86">
        <v>0.2</v>
      </c>
      <c r="AY2" s="86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86">
        <v>0</v>
      </c>
      <c r="BF2" s="86">
        <v>0</v>
      </c>
      <c r="BG2" s="86">
        <v>50</v>
      </c>
      <c r="BH2" s="19">
        <v>44</v>
      </c>
      <c r="BI2" s="19">
        <v>54</v>
      </c>
      <c r="BJ2" s="86">
        <v>1</v>
      </c>
      <c r="BK2" s="86">
        <v>1</v>
      </c>
      <c r="BL2" s="86">
        <v>1</v>
      </c>
      <c r="BM2" s="86">
        <v>1</v>
      </c>
      <c r="BN2" s="86">
        <v>0</v>
      </c>
      <c r="BO2" s="19">
        <v>0.9</v>
      </c>
      <c r="BP2" s="19" t="s">
        <v>113</v>
      </c>
      <c r="BQ2" s="19" t="s">
        <v>114</v>
      </c>
      <c r="BR2" s="19" t="s">
        <v>115</v>
      </c>
      <c r="BS2" s="85">
        <v>44270.637650462966</v>
      </c>
    </row>
    <row r="3" spans="1:71" ht="30" x14ac:dyDescent="0.25">
      <c r="A3" s="19" t="s">
        <v>118</v>
      </c>
      <c r="B3" s="86">
        <v>2</v>
      </c>
      <c r="C3" s="19">
        <v>0</v>
      </c>
      <c r="D3" s="86">
        <v>-0.8</v>
      </c>
      <c r="E3" s="19">
        <v>-1.5</v>
      </c>
      <c r="F3" s="19" t="s">
        <v>116</v>
      </c>
      <c r="G3" s="19">
        <v>0</v>
      </c>
      <c r="H3" s="19">
        <v>0</v>
      </c>
      <c r="I3" s="86" t="s">
        <v>107</v>
      </c>
      <c r="J3" s="86" t="s">
        <v>65</v>
      </c>
      <c r="K3" s="86">
        <v>10.199999999999999</v>
      </c>
      <c r="L3" s="86">
        <v>95</v>
      </c>
      <c r="M3" s="19">
        <v>73</v>
      </c>
      <c r="N3" s="19">
        <v>121</v>
      </c>
      <c r="O3" s="86">
        <v>1510</v>
      </c>
      <c r="P3" s="19">
        <v>1480</v>
      </c>
      <c r="Q3" s="19">
        <v>1535.7</v>
      </c>
      <c r="R3" s="19">
        <v>0</v>
      </c>
      <c r="S3" s="86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86">
        <v>13500</v>
      </c>
      <c r="Z3" s="86">
        <v>0</v>
      </c>
      <c r="AA3" s="19">
        <v>13500</v>
      </c>
      <c r="AB3" s="19">
        <v>13500</v>
      </c>
      <c r="AC3" s="86">
        <v>3</v>
      </c>
      <c r="AD3" s="86">
        <v>1.7999999999999999E-2</v>
      </c>
      <c r="AE3" s="19">
        <v>2.2499999999999999E-2</v>
      </c>
      <c r="AF3" s="19">
        <v>1.4999999999999999E-2</v>
      </c>
      <c r="AG3" s="86">
        <v>0</v>
      </c>
      <c r="AH3" s="86">
        <v>0.5</v>
      </c>
      <c r="AI3" s="19">
        <v>0</v>
      </c>
      <c r="AJ3" s="19">
        <v>0</v>
      </c>
      <c r="AK3" s="86">
        <v>0</v>
      </c>
      <c r="AL3" s="19">
        <v>0</v>
      </c>
      <c r="AM3" s="19">
        <v>0</v>
      </c>
      <c r="AN3" s="86">
        <v>1</v>
      </c>
      <c r="AO3" s="86">
        <v>0</v>
      </c>
      <c r="AP3" s="19">
        <v>0</v>
      </c>
      <c r="AQ3" s="19">
        <v>0</v>
      </c>
      <c r="AR3" s="86">
        <v>72000</v>
      </c>
      <c r="AS3" s="19">
        <v>45000</v>
      </c>
      <c r="AT3" s="19">
        <v>103000</v>
      </c>
      <c r="AU3" s="86">
        <v>478.3</v>
      </c>
      <c r="AV3" s="19">
        <v>434.8</v>
      </c>
      <c r="AW3" s="19">
        <v>434.8</v>
      </c>
      <c r="AX3" s="86">
        <v>0.49</v>
      </c>
      <c r="AY3" s="86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86">
        <v>0</v>
      </c>
      <c r="BF3" s="86">
        <v>0</v>
      </c>
      <c r="BG3" s="86">
        <v>0</v>
      </c>
      <c r="BH3" s="19">
        <v>0</v>
      </c>
      <c r="BI3" s="19">
        <v>0</v>
      </c>
      <c r="BJ3" s="86">
        <v>1</v>
      </c>
      <c r="BK3" s="86">
        <v>1</v>
      </c>
      <c r="BL3" s="86">
        <v>1</v>
      </c>
      <c r="BM3" s="86">
        <v>1</v>
      </c>
      <c r="BN3" s="86">
        <v>0</v>
      </c>
      <c r="BO3" s="19">
        <v>0.9</v>
      </c>
      <c r="BP3" s="19" t="s">
        <v>113</v>
      </c>
      <c r="BQ3" s="19" t="s">
        <v>114</v>
      </c>
      <c r="BR3" s="19" t="s">
        <v>115</v>
      </c>
      <c r="BS3" s="85">
        <v>44270.89398148148</v>
      </c>
    </row>
    <row r="4" spans="1:71" ht="30" x14ac:dyDescent="0.25">
      <c r="A4" s="19" t="s">
        <v>118</v>
      </c>
      <c r="B4" s="86">
        <v>3</v>
      </c>
      <c r="C4" s="19">
        <v>0</v>
      </c>
      <c r="D4" s="86">
        <v>-1.5</v>
      </c>
      <c r="E4" s="19">
        <v>-5</v>
      </c>
      <c r="F4" s="19" t="s">
        <v>111</v>
      </c>
      <c r="G4" s="19">
        <v>0</v>
      </c>
      <c r="H4" s="19">
        <v>0</v>
      </c>
      <c r="I4" s="86" t="s">
        <v>112</v>
      </c>
      <c r="J4" s="86" t="s">
        <v>64</v>
      </c>
      <c r="K4" s="86">
        <v>10</v>
      </c>
      <c r="L4" s="86">
        <v>0</v>
      </c>
      <c r="M4" s="19">
        <v>0</v>
      </c>
      <c r="N4" s="19">
        <v>0</v>
      </c>
      <c r="O4" s="86">
        <v>0</v>
      </c>
      <c r="P4" s="19">
        <v>0</v>
      </c>
      <c r="Q4" s="19">
        <v>0</v>
      </c>
      <c r="R4" s="19">
        <v>0</v>
      </c>
      <c r="S4" s="86">
        <v>44</v>
      </c>
      <c r="T4" s="19">
        <v>41</v>
      </c>
      <c r="U4" s="19">
        <v>48</v>
      </c>
      <c r="V4" s="19">
        <v>39</v>
      </c>
      <c r="W4" s="19">
        <v>36</v>
      </c>
      <c r="X4" s="19">
        <v>43</v>
      </c>
      <c r="Y4" s="86">
        <v>62600</v>
      </c>
      <c r="Z4" s="86">
        <v>0</v>
      </c>
      <c r="AA4" s="19">
        <v>62600</v>
      </c>
      <c r="AB4" s="19">
        <v>62600</v>
      </c>
      <c r="AC4" s="86">
        <v>2.1</v>
      </c>
      <c r="AD4" s="86">
        <v>0</v>
      </c>
      <c r="AE4" s="19">
        <v>0</v>
      </c>
      <c r="AF4" s="19">
        <v>0</v>
      </c>
      <c r="AG4" s="86">
        <v>0</v>
      </c>
      <c r="AH4" s="86">
        <v>0</v>
      </c>
      <c r="AI4" s="19">
        <v>0</v>
      </c>
      <c r="AJ4" s="19">
        <v>0</v>
      </c>
      <c r="AK4" s="86">
        <v>122.6</v>
      </c>
      <c r="AL4" s="19">
        <v>118.8</v>
      </c>
      <c r="AM4" s="19">
        <v>122.6</v>
      </c>
      <c r="AN4" s="86">
        <v>1</v>
      </c>
      <c r="AO4" s="86">
        <v>12960</v>
      </c>
      <c r="AP4" s="19">
        <v>12480</v>
      </c>
      <c r="AQ4" s="19">
        <v>12960</v>
      </c>
      <c r="AR4" s="86">
        <v>57000</v>
      </c>
      <c r="AS4" s="19">
        <v>41000</v>
      </c>
      <c r="AT4" s="19">
        <v>73000</v>
      </c>
      <c r="AU4" s="86">
        <v>913</v>
      </c>
      <c r="AV4" s="19">
        <v>869.6</v>
      </c>
      <c r="AW4" s="19">
        <v>913</v>
      </c>
      <c r="AX4" s="86">
        <v>0.2</v>
      </c>
      <c r="AY4" s="86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86">
        <v>0</v>
      </c>
      <c r="BF4" s="86">
        <v>0</v>
      </c>
      <c r="BG4" s="86">
        <v>54</v>
      </c>
      <c r="BH4" s="19">
        <v>52</v>
      </c>
      <c r="BI4" s="19">
        <v>54</v>
      </c>
      <c r="BJ4" s="86">
        <v>1</v>
      </c>
      <c r="BK4" s="86">
        <v>1</v>
      </c>
      <c r="BL4" s="86">
        <v>1</v>
      </c>
      <c r="BM4" s="86">
        <v>1</v>
      </c>
      <c r="BN4" s="86">
        <v>0</v>
      </c>
      <c r="BO4" s="19">
        <v>0.9</v>
      </c>
      <c r="BP4" s="19" t="s">
        <v>113</v>
      </c>
      <c r="BQ4" s="19" t="s">
        <v>114</v>
      </c>
      <c r="BR4" s="19" t="s">
        <v>115</v>
      </c>
      <c r="BS4" s="85">
        <v>44270.637650462966</v>
      </c>
    </row>
    <row r="5" spans="1:71" ht="30" x14ac:dyDescent="0.25">
      <c r="A5" s="19" t="s">
        <v>118</v>
      </c>
      <c r="B5" s="86">
        <v>4</v>
      </c>
      <c r="C5" s="19">
        <v>0</v>
      </c>
      <c r="D5" s="86">
        <v>-5</v>
      </c>
      <c r="E5" s="19">
        <v>-9</v>
      </c>
      <c r="F5" s="19" t="s">
        <v>111</v>
      </c>
      <c r="G5" s="19">
        <v>0</v>
      </c>
      <c r="H5" s="19">
        <v>0</v>
      </c>
      <c r="I5" s="86" t="s">
        <v>112</v>
      </c>
      <c r="J5" s="86" t="s">
        <v>64</v>
      </c>
      <c r="K5" s="86">
        <v>9.9</v>
      </c>
      <c r="L5" s="86">
        <v>0</v>
      </c>
      <c r="M5" s="19">
        <v>0</v>
      </c>
      <c r="N5" s="19">
        <v>0</v>
      </c>
      <c r="O5" s="86">
        <v>0</v>
      </c>
      <c r="P5" s="19">
        <v>0</v>
      </c>
      <c r="Q5" s="19">
        <v>0</v>
      </c>
      <c r="R5" s="19">
        <v>0</v>
      </c>
      <c r="S5" s="86">
        <v>41</v>
      </c>
      <c r="T5" s="19">
        <v>38</v>
      </c>
      <c r="U5" s="19">
        <v>45</v>
      </c>
      <c r="V5" s="19">
        <v>36</v>
      </c>
      <c r="W5" s="19">
        <v>33</v>
      </c>
      <c r="X5" s="19">
        <v>40</v>
      </c>
      <c r="Y5" s="86">
        <v>49700</v>
      </c>
      <c r="Z5" s="86">
        <v>0</v>
      </c>
      <c r="AA5" s="19">
        <v>49700</v>
      </c>
      <c r="AB5" s="19">
        <v>49700</v>
      </c>
      <c r="AC5" s="86">
        <v>1.2</v>
      </c>
      <c r="AD5" s="86">
        <v>0</v>
      </c>
      <c r="AE5" s="19">
        <v>0</v>
      </c>
      <c r="AF5" s="19">
        <v>0</v>
      </c>
      <c r="AG5" s="86">
        <v>0</v>
      </c>
      <c r="AH5" s="86">
        <v>0</v>
      </c>
      <c r="AI5" s="19">
        <v>0</v>
      </c>
      <c r="AJ5" s="19">
        <v>0</v>
      </c>
      <c r="AK5" s="86">
        <v>118.8</v>
      </c>
      <c r="AL5" s="19">
        <v>107.4</v>
      </c>
      <c r="AM5" s="19">
        <v>122.6</v>
      </c>
      <c r="AN5" s="86">
        <v>1</v>
      </c>
      <c r="AO5" s="86">
        <v>12480</v>
      </c>
      <c r="AP5" s="19">
        <v>11040</v>
      </c>
      <c r="AQ5" s="19">
        <v>12960</v>
      </c>
      <c r="AR5" s="86">
        <v>77000</v>
      </c>
      <c r="AS5" s="19">
        <v>57000</v>
      </c>
      <c r="AT5" s="19">
        <v>98000</v>
      </c>
      <c r="AU5" s="86">
        <v>652.20000000000005</v>
      </c>
      <c r="AV5" s="19">
        <v>652.20000000000005</v>
      </c>
      <c r="AW5" s="19">
        <v>608.70000000000005</v>
      </c>
      <c r="AX5" s="86">
        <v>0.2</v>
      </c>
      <c r="AY5" s="86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86">
        <v>0</v>
      </c>
      <c r="BF5" s="86">
        <v>0</v>
      </c>
      <c r="BG5" s="86">
        <v>52</v>
      </c>
      <c r="BH5" s="19">
        <v>46</v>
      </c>
      <c r="BI5" s="19">
        <v>54</v>
      </c>
      <c r="BJ5" s="86">
        <v>1</v>
      </c>
      <c r="BK5" s="86">
        <v>1</v>
      </c>
      <c r="BL5" s="86">
        <v>1</v>
      </c>
      <c r="BM5" s="86">
        <v>1</v>
      </c>
      <c r="BN5" s="86">
        <v>0</v>
      </c>
      <c r="BO5" s="19">
        <v>0.9</v>
      </c>
      <c r="BP5" s="19" t="s">
        <v>113</v>
      </c>
      <c r="BQ5" s="19" t="s">
        <v>114</v>
      </c>
      <c r="BR5" s="19" t="s">
        <v>115</v>
      </c>
      <c r="BS5" s="85">
        <v>44270.637650462966</v>
      </c>
    </row>
    <row r="6" spans="1:71" ht="30" x14ac:dyDescent="0.25">
      <c r="A6" s="19" t="s">
        <v>118</v>
      </c>
      <c r="B6" s="86">
        <v>5</v>
      </c>
      <c r="C6" s="19">
        <v>0</v>
      </c>
      <c r="D6" s="86">
        <v>-9</v>
      </c>
      <c r="E6" s="19">
        <v>-9.5</v>
      </c>
      <c r="F6" s="19" t="s">
        <v>111</v>
      </c>
      <c r="G6" s="19">
        <v>0</v>
      </c>
      <c r="H6" s="19">
        <v>0</v>
      </c>
      <c r="I6" s="86" t="s">
        <v>112</v>
      </c>
      <c r="J6" s="86" t="s">
        <v>64</v>
      </c>
      <c r="K6" s="86">
        <v>9.9</v>
      </c>
      <c r="L6" s="86">
        <v>0</v>
      </c>
      <c r="M6" s="19">
        <v>0</v>
      </c>
      <c r="N6" s="19">
        <v>0</v>
      </c>
      <c r="O6" s="86">
        <v>0</v>
      </c>
      <c r="P6" s="19">
        <v>0</v>
      </c>
      <c r="Q6" s="19">
        <v>0</v>
      </c>
      <c r="R6" s="19">
        <v>0</v>
      </c>
      <c r="S6" s="86">
        <v>44</v>
      </c>
      <c r="T6" s="19">
        <v>41</v>
      </c>
      <c r="U6" s="19">
        <v>47</v>
      </c>
      <c r="V6" s="19">
        <v>39</v>
      </c>
      <c r="W6" s="19">
        <v>36</v>
      </c>
      <c r="X6" s="19">
        <v>42</v>
      </c>
      <c r="Y6" s="86">
        <v>99900</v>
      </c>
      <c r="Z6" s="86">
        <v>0</v>
      </c>
      <c r="AA6" s="19">
        <v>99900</v>
      </c>
      <c r="AB6" s="19">
        <v>99900</v>
      </c>
      <c r="AC6" s="86">
        <v>1.4</v>
      </c>
      <c r="AD6" s="86">
        <v>0</v>
      </c>
      <c r="AE6" s="19">
        <v>0</v>
      </c>
      <c r="AF6" s="19">
        <v>0</v>
      </c>
      <c r="AG6" s="86">
        <v>0</v>
      </c>
      <c r="AH6" s="86">
        <v>0</v>
      </c>
      <c r="AI6" s="19">
        <v>0</v>
      </c>
      <c r="AJ6" s="19">
        <v>0</v>
      </c>
      <c r="AK6" s="86">
        <v>122.6</v>
      </c>
      <c r="AL6" s="19">
        <v>118.8</v>
      </c>
      <c r="AM6" s="19">
        <v>122.6</v>
      </c>
      <c r="AN6" s="86">
        <v>1</v>
      </c>
      <c r="AO6" s="86">
        <v>12960</v>
      </c>
      <c r="AP6" s="19">
        <v>12480</v>
      </c>
      <c r="AQ6" s="19">
        <v>12960</v>
      </c>
      <c r="AR6" s="86">
        <v>104000</v>
      </c>
      <c r="AS6" s="19">
        <v>78000</v>
      </c>
      <c r="AT6" s="19">
        <v>131000</v>
      </c>
      <c r="AU6" s="86">
        <v>739.1</v>
      </c>
      <c r="AV6" s="19">
        <v>695.7</v>
      </c>
      <c r="AW6" s="19">
        <v>695.7</v>
      </c>
      <c r="AX6" s="86">
        <v>0.2</v>
      </c>
      <c r="AY6" s="86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86">
        <v>0</v>
      </c>
      <c r="BF6" s="86">
        <v>0</v>
      </c>
      <c r="BG6" s="86">
        <v>54</v>
      </c>
      <c r="BH6" s="19">
        <v>52</v>
      </c>
      <c r="BI6" s="19">
        <v>54</v>
      </c>
      <c r="BJ6" s="86">
        <v>1</v>
      </c>
      <c r="BK6" s="86">
        <v>1</v>
      </c>
      <c r="BL6" s="86">
        <v>1</v>
      </c>
      <c r="BM6" s="86">
        <v>1</v>
      </c>
      <c r="BN6" s="86">
        <v>0</v>
      </c>
      <c r="BO6" s="19">
        <v>0.9</v>
      </c>
      <c r="BP6" s="19" t="s">
        <v>113</v>
      </c>
      <c r="BQ6" s="19" t="s">
        <v>114</v>
      </c>
      <c r="BR6" s="19" t="s">
        <v>115</v>
      </c>
      <c r="BS6" s="85">
        <v>44270.637650462966</v>
      </c>
    </row>
    <row r="7" spans="1:71" ht="30" x14ac:dyDescent="0.25">
      <c r="A7" s="19" t="s">
        <v>118</v>
      </c>
      <c r="B7" s="86">
        <v>6</v>
      </c>
      <c r="C7" s="19">
        <v>0</v>
      </c>
      <c r="D7" s="86">
        <v>-9.5</v>
      </c>
      <c r="E7" s="19">
        <v>-10.5</v>
      </c>
      <c r="F7" s="19" t="s">
        <v>111</v>
      </c>
      <c r="G7" s="19">
        <v>0</v>
      </c>
      <c r="H7" s="19">
        <v>0</v>
      </c>
      <c r="I7" s="86" t="s">
        <v>112</v>
      </c>
      <c r="J7" s="86" t="s">
        <v>64</v>
      </c>
      <c r="K7" s="86">
        <v>10</v>
      </c>
      <c r="L7" s="86">
        <v>0</v>
      </c>
      <c r="M7" s="19">
        <v>0</v>
      </c>
      <c r="N7" s="19">
        <v>0</v>
      </c>
      <c r="O7" s="86">
        <v>0</v>
      </c>
      <c r="P7" s="19">
        <v>0</v>
      </c>
      <c r="Q7" s="19">
        <v>0</v>
      </c>
      <c r="R7" s="19">
        <v>0</v>
      </c>
      <c r="S7" s="86">
        <v>32</v>
      </c>
      <c r="T7" s="19">
        <v>29</v>
      </c>
      <c r="U7" s="19">
        <v>34</v>
      </c>
      <c r="V7" s="19">
        <v>27</v>
      </c>
      <c r="W7" s="19">
        <v>24</v>
      </c>
      <c r="X7" s="19">
        <v>29</v>
      </c>
      <c r="Y7" s="86">
        <v>32800</v>
      </c>
      <c r="Z7" s="86">
        <v>0</v>
      </c>
      <c r="AA7" s="19">
        <v>32800</v>
      </c>
      <c r="AB7" s="19">
        <v>32800</v>
      </c>
      <c r="AC7" s="86">
        <v>2</v>
      </c>
      <c r="AD7" s="86">
        <v>0</v>
      </c>
      <c r="AE7" s="19">
        <v>0</v>
      </c>
      <c r="AF7" s="19">
        <v>0</v>
      </c>
      <c r="AG7" s="86">
        <v>0</v>
      </c>
      <c r="AH7" s="86">
        <v>0</v>
      </c>
      <c r="AI7" s="19">
        <v>0</v>
      </c>
      <c r="AJ7" s="19">
        <v>0</v>
      </c>
      <c r="AK7" s="86">
        <v>87</v>
      </c>
      <c r="AL7" s="19">
        <v>78.2</v>
      </c>
      <c r="AM7" s="19">
        <v>93</v>
      </c>
      <c r="AN7" s="86">
        <v>1</v>
      </c>
      <c r="AO7" s="86">
        <v>6720</v>
      </c>
      <c r="AP7" s="19">
        <v>4420</v>
      </c>
      <c r="AQ7" s="19">
        <v>8640</v>
      </c>
      <c r="AR7" s="86">
        <v>120000</v>
      </c>
      <c r="AS7" s="19">
        <v>94000</v>
      </c>
      <c r="AT7" s="19">
        <v>147000</v>
      </c>
      <c r="AU7" s="86">
        <v>-608.70000000000005</v>
      </c>
      <c r="AV7" s="19">
        <v>-652.20000000000005</v>
      </c>
      <c r="AW7" s="19">
        <v>-608.70000000000005</v>
      </c>
      <c r="AX7" s="86">
        <v>0.2</v>
      </c>
      <c r="AY7" s="86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86">
        <v>0</v>
      </c>
      <c r="BF7" s="86">
        <v>0</v>
      </c>
      <c r="BG7" s="86">
        <v>28</v>
      </c>
      <c r="BH7" s="19">
        <v>18.399999999999999</v>
      </c>
      <c r="BI7" s="19">
        <v>36</v>
      </c>
      <c r="BJ7" s="86">
        <v>1</v>
      </c>
      <c r="BK7" s="86">
        <v>1</v>
      </c>
      <c r="BL7" s="86">
        <v>1</v>
      </c>
      <c r="BM7" s="86">
        <v>1</v>
      </c>
      <c r="BN7" s="86">
        <v>0</v>
      </c>
      <c r="BO7" s="19">
        <v>0.9</v>
      </c>
      <c r="BP7" s="19" t="s">
        <v>113</v>
      </c>
      <c r="BQ7" s="19" t="s">
        <v>114</v>
      </c>
      <c r="BR7" s="19" t="s">
        <v>115</v>
      </c>
      <c r="BS7" s="85">
        <v>44270.637650462966</v>
      </c>
    </row>
    <row r="8" spans="1:71" ht="30" x14ac:dyDescent="0.25">
      <c r="A8" s="19" t="s">
        <v>118</v>
      </c>
      <c r="B8" s="86">
        <v>7</v>
      </c>
      <c r="C8" s="19">
        <v>0</v>
      </c>
      <c r="D8" s="86">
        <v>-10.5</v>
      </c>
      <c r="E8" s="19">
        <v>-14.5</v>
      </c>
      <c r="F8" s="19" t="s">
        <v>111</v>
      </c>
      <c r="G8" s="19">
        <v>0</v>
      </c>
      <c r="H8" s="19">
        <v>0</v>
      </c>
      <c r="I8" s="86" t="s">
        <v>112</v>
      </c>
      <c r="J8" s="86" t="s">
        <v>64</v>
      </c>
      <c r="K8" s="86">
        <v>10</v>
      </c>
      <c r="L8" s="86">
        <v>0</v>
      </c>
      <c r="M8" s="19">
        <v>0</v>
      </c>
      <c r="N8" s="19">
        <v>0</v>
      </c>
      <c r="O8" s="86">
        <v>0</v>
      </c>
      <c r="P8" s="19">
        <v>0</v>
      </c>
      <c r="Q8" s="19">
        <v>0</v>
      </c>
      <c r="R8" s="19">
        <v>0</v>
      </c>
      <c r="S8" s="86">
        <v>30</v>
      </c>
      <c r="T8" s="19">
        <v>28</v>
      </c>
      <c r="U8" s="19">
        <v>33</v>
      </c>
      <c r="V8" s="19">
        <v>25</v>
      </c>
      <c r="W8" s="19">
        <v>23</v>
      </c>
      <c r="X8" s="19">
        <v>28</v>
      </c>
      <c r="Y8" s="86">
        <v>22200</v>
      </c>
      <c r="Z8" s="86">
        <v>0</v>
      </c>
      <c r="AA8" s="19">
        <v>22200</v>
      </c>
      <c r="AB8" s="19">
        <v>22200</v>
      </c>
      <c r="AC8" s="86">
        <v>1.4</v>
      </c>
      <c r="AD8" s="86">
        <v>0</v>
      </c>
      <c r="AE8" s="19">
        <v>0</v>
      </c>
      <c r="AF8" s="19">
        <v>0</v>
      </c>
      <c r="AG8" s="86">
        <v>0</v>
      </c>
      <c r="AH8" s="86">
        <v>0</v>
      </c>
      <c r="AI8" s="19">
        <v>0</v>
      </c>
      <c r="AJ8" s="19">
        <v>0</v>
      </c>
      <c r="AK8" s="86">
        <v>81</v>
      </c>
      <c r="AL8" s="19">
        <v>75.400000000000006</v>
      </c>
      <c r="AM8" s="19">
        <v>90</v>
      </c>
      <c r="AN8" s="86">
        <v>1</v>
      </c>
      <c r="AO8" s="86">
        <v>4800</v>
      </c>
      <c r="AP8" s="19">
        <v>4040</v>
      </c>
      <c r="AQ8" s="19">
        <v>7680</v>
      </c>
      <c r="AR8" s="86">
        <v>98000</v>
      </c>
      <c r="AS8" s="19">
        <v>73000</v>
      </c>
      <c r="AT8" s="19">
        <v>124000</v>
      </c>
      <c r="AU8" s="86">
        <v>913</v>
      </c>
      <c r="AV8" s="19">
        <v>869.6</v>
      </c>
      <c r="AW8" s="19">
        <v>913</v>
      </c>
      <c r="AX8" s="86">
        <v>0.2</v>
      </c>
      <c r="AY8" s="86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86">
        <v>0</v>
      </c>
      <c r="BF8" s="86">
        <v>0</v>
      </c>
      <c r="BG8" s="86">
        <v>20</v>
      </c>
      <c r="BH8" s="19">
        <v>16.8</v>
      </c>
      <c r="BI8" s="19">
        <v>32</v>
      </c>
      <c r="BJ8" s="86">
        <v>1</v>
      </c>
      <c r="BK8" s="86">
        <v>1</v>
      </c>
      <c r="BL8" s="86">
        <v>1</v>
      </c>
      <c r="BM8" s="86">
        <v>1</v>
      </c>
      <c r="BN8" s="86">
        <v>0</v>
      </c>
      <c r="BO8" s="19">
        <v>0.9</v>
      </c>
      <c r="BP8" s="19" t="s">
        <v>113</v>
      </c>
      <c r="BQ8" s="19" t="s">
        <v>114</v>
      </c>
      <c r="BR8" s="19" t="s">
        <v>115</v>
      </c>
      <c r="BS8" s="85">
        <v>44270.637650462966</v>
      </c>
    </row>
    <row r="9" spans="1:71" ht="30" x14ac:dyDescent="0.25">
      <c r="A9" s="19" t="s">
        <v>118</v>
      </c>
      <c r="B9" s="86">
        <v>8</v>
      </c>
      <c r="C9" s="19">
        <v>0</v>
      </c>
      <c r="D9" s="86">
        <v>-14.5</v>
      </c>
      <c r="E9" s="19">
        <v>-19</v>
      </c>
      <c r="F9" s="19" t="s">
        <v>111</v>
      </c>
      <c r="G9" s="19">
        <v>0</v>
      </c>
      <c r="H9" s="19">
        <v>0</v>
      </c>
      <c r="I9" s="86" t="s">
        <v>112</v>
      </c>
      <c r="J9" s="86" t="s">
        <v>64</v>
      </c>
      <c r="K9" s="86">
        <v>10</v>
      </c>
      <c r="L9" s="86">
        <v>0</v>
      </c>
      <c r="M9" s="19">
        <v>0</v>
      </c>
      <c r="N9" s="19">
        <v>0</v>
      </c>
      <c r="O9" s="86">
        <v>0</v>
      </c>
      <c r="P9" s="19">
        <v>0</v>
      </c>
      <c r="Q9" s="19">
        <v>0</v>
      </c>
      <c r="R9" s="19">
        <v>0</v>
      </c>
      <c r="S9" s="86">
        <v>30</v>
      </c>
      <c r="T9" s="19">
        <v>28</v>
      </c>
      <c r="U9" s="19">
        <v>32</v>
      </c>
      <c r="V9" s="19">
        <v>25</v>
      </c>
      <c r="W9" s="19">
        <v>23</v>
      </c>
      <c r="X9" s="19">
        <v>27</v>
      </c>
      <c r="Y9" s="86">
        <v>40000</v>
      </c>
      <c r="Z9" s="86">
        <v>0</v>
      </c>
      <c r="AA9" s="19">
        <v>40000</v>
      </c>
      <c r="AB9" s="19">
        <v>40000</v>
      </c>
      <c r="AC9" s="86">
        <v>1.2</v>
      </c>
      <c r="AD9" s="86">
        <v>0</v>
      </c>
      <c r="AE9" s="19">
        <v>0</v>
      </c>
      <c r="AF9" s="19">
        <v>0</v>
      </c>
      <c r="AG9" s="86">
        <v>0</v>
      </c>
      <c r="AH9" s="86">
        <v>0</v>
      </c>
      <c r="AI9" s="19">
        <v>0</v>
      </c>
      <c r="AJ9" s="19">
        <v>0</v>
      </c>
      <c r="AK9" s="86">
        <v>81</v>
      </c>
      <c r="AL9" s="19">
        <v>75.400000000000006</v>
      </c>
      <c r="AM9" s="19">
        <v>87</v>
      </c>
      <c r="AN9" s="86">
        <v>1</v>
      </c>
      <c r="AO9" s="86">
        <v>4800</v>
      </c>
      <c r="AP9" s="19">
        <v>4040</v>
      </c>
      <c r="AQ9" s="19">
        <v>6720</v>
      </c>
      <c r="AR9" s="86">
        <v>151000</v>
      </c>
      <c r="AS9" s="19">
        <v>121000</v>
      </c>
      <c r="AT9" s="19">
        <v>181000</v>
      </c>
      <c r="AU9" s="86">
        <v>-1565.2</v>
      </c>
      <c r="AV9" s="19">
        <v>-1565.2</v>
      </c>
      <c r="AW9" s="19">
        <v>-1565.2</v>
      </c>
      <c r="AX9" s="86">
        <v>0.2</v>
      </c>
      <c r="AY9" s="86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86">
        <v>0</v>
      </c>
      <c r="BF9" s="86">
        <v>0</v>
      </c>
      <c r="BG9" s="86">
        <v>20</v>
      </c>
      <c r="BH9" s="19">
        <v>16.8</v>
      </c>
      <c r="BI9" s="19">
        <v>28</v>
      </c>
      <c r="BJ9" s="86">
        <v>1</v>
      </c>
      <c r="BK9" s="86">
        <v>1</v>
      </c>
      <c r="BL9" s="86">
        <v>1</v>
      </c>
      <c r="BM9" s="86">
        <v>1</v>
      </c>
      <c r="BN9" s="86">
        <v>0</v>
      </c>
      <c r="BO9" s="19">
        <v>0.9</v>
      </c>
      <c r="BP9" s="19" t="s">
        <v>113</v>
      </c>
      <c r="BQ9" s="19" t="s">
        <v>114</v>
      </c>
      <c r="BR9" s="19" t="s">
        <v>115</v>
      </c>
      <c r="BS9" s="85">
        <v>44270.637650462966</v>
      </c>
    </row>
    <row r="10" spans="1:71" ht="30" x14ac:dyDescent="0.25">
      <c r="A10" s="19" t="s">
        <v>118</v>
      </c>
      <c r="B10" s="86">
        <v>9</v>
      </c>
      <c r="C10" s="19">
        <v>0</v>
      </c>
      <c r="D10" s="86">
        <v>-19</v>
      </c>
      <c r="E10" s="19">
        <v>-23</v>
      </c>
      <c r="F10" s="19" t="s">
        <v>111</v>
      </c>
      <c r="G10" s="19">
        <v>0</v>
      </c>
      <c r="H10" s="19">
        <v>0</v>
      </c>
      <c r="I10" s="86" t="s">
        <v>112</v>
      </c>
      <c r="J10" s="86" t="s">
        <v>64</v>
      </c>
      <c r="K10" s="86">
        <v>10</v>
      </c>
      <c r="L10" s="86">
        <v>0</v>
      </c>
      <c r="M10" s="19">
        <v>0</v>
      </c>
      <c r="N10" s="19">
        <v>0</v>
      </c>
      <c r="O10" s="86">
        <v>0</v>
      </c>
      <c r="P10" s="19">
        <v>0</v>
      </c>
      <c r="Q10" s="19">
        <v>0</v>
      </c>
      <c r="R10" s="19">
        <v>0</v>
      </c>
      <c r="S10" s="86">
        <v>30</v>
      </c>
      <c r="T10" s="19">
        <v>28</v>
      </c>
      <c r="U10" s="19">
        <v>32</v>
      </c>
      <c r="V10" s="19">
        <v>25</v>
      </c>
      <c r="W10" s="19">
        <v>23</v>
      </c>
      <c r="X10" s="19">
        <v>27</v>
      </c>
      <c r="Y10" s="86">
        <v>25000</v>
      </c>
      <c r="Z10" s="86">
        <v>0</v>
      </c>
      <c r="AA10" s="19">
        <v>25000</v>
      </c>
      <c r="AB10" s="19">
        <v>25000</v>
      </c>
      <c r="AC10" s="86">
        <v>1.1000000000000001</v>
      </c>
      <c r="AD10" s="86">
        <v>0</v>
      </c>
      <c r="AE10" s="19">
        <v>0</v>
      </c>
      <c r="AF10" s="19">
        <v>0</v>
      </c>
      <c r="AG10" s="86">
        <v>0</v>
      </c>
      <c r="AH10" s="86">
        <v>0</v>
      </c>
      <c r="AI10" s="19">
        <v>0</v>
      </c>
      <c r="AJ10" s="19">
        <v>0</v>
      </c>
      <c r="AK10" s="86">
        <v>81</v>
      </c>
      <c r="AL10" s="19">
        <v>75.400000000000006</v>
      </c>
      <c r="AM10" s="19">
        <v>87</v>
      </c>
      <c r="AN10" s="86">
        <v>1</v>
      </c>
      <c r="AO10" s="86">
        <v>4800</v>
      </c>
      <c r="AP10" s="19">
        <v>4040</v>
      </c>
      <c r="AQ10" s="19">
        <v>6720</v>
      </c>
      <c r="AR10" s="86">
        <v>128000</v>
      </c>
      <c r="AS10" s="19">
        <v>96000</v>
      </c>
      <c r="AT10" s="19">
        <v>161000</v>
      </c>
      <c r="AU10" s="86">
        <v>739.1</v>
      </c>
      <c r="AV10" s="19">
        <v>739.1</v>
      </c>
      <c r="AW10" s="19">
        <v>695.7</v>
      </c>
      <c r="AX10" s="86">
        <v>0.2</v>
      </c>
      <c r="AY10" s="86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86">
        <v>0</v>
      </c>
      <c r="BF10" s="86">
        <v>0</v>
      </c>
      <c r="BG10" s="86">
        <v>20</v>
      </c>
      <c r="BH10" s="19">
        <v>16.8</v>
      </c>
      <c r="BI10" s="19">
        <v>28</v>
      </c>
      <c r="BJ10" s="86">
        <v>1</v>
      </c>
      <c r="BK10" s="86">
        <v>1</v>
      </c>
      <c r="BL10" s="86">
        <v>1</v>
      </c>
      <c r="BM10" s="86">
        <v>1</v>
      </c>
      <c r="BN10" s="86">
        <v>0</v>
      </c>
      <c r="BO10" s="19">
        <v>0.9</v>
      </c>
      <c r="BP10" s="19" t="s">
        <v>113</v>
      </c>
      <c r="BQ10" s="19" t="s">
        <v>114</v>
      </c>
      <c r="BR10" s="19" t="s">
        <v>115</v>
      </c>
      <c r="BS10" s="85">
        <v>44270.637650462966</v>
      </c>
    </row>
    <row r="11" spans="1:71" ht="30" x14ac:dyDescent="0.25">
      <c r="A11" s="19" t="s">
        <v>118</v>
      </c>
      <c r="B11" s="86">
        <v>10</v>
      </c>
      <c r="C11" s="19">
        <v>0</v>
      </c>
      <c r="D11" s="86">
        <v>-23</v>
      </c>
      <c r="E11" s="19">
        <v>-26</v>
      </c>
      <c r="F11" s="19" t="s">
        <v>111</v>
      </c>
      <c r="G11" s="19">
        <v>0</v>
      </c>
      <c r="H11" s="19">
        <v>0</v>
      </c>
      <c r="I11" s="86" t="s">
        <v>112</v>
      </c>
      <c r="J11" s="86" t="s">
        <v>64</v>
      </c>
      <c r="K11" s="86">
        <v>9.8000000000000007</v>
      </c>
      <c r="L11" s="86">
        <v>0</v>
      </c>
      <c r="M11" s="19">
        <v>0</v>
      </c>
      <c r="N11" s="19">
        <v>0</v>
      </c>
      <c r="O11" s="86">
        <v>0</v>
      </c>
      <c r="P11" s="19">
        <v>0</v>
      </c>
      <c r="Q11" s="19">
        <v>0</v>
      </c>
      <c r="R11" s="19">
        <v>0</v>
      </c>
      <c r="S11" s="86">
        <v>29</v>
      </c>
      <c r="T11" s="19">
        <v>27</v>
      </c>
      <c r="U11" s="19">
        <v>31</v>
      </c>
      <c r="V11" s="19">
        <v>24</v>
      </c>
      <c r="W11" s="19">
        <v>22</v>
      </c>
      <c r="X11" s="19">
        <v>26</v>
      </c>
      <c r="Y11" s="86">
        <v>24700</v>
      </c>
      <c r="Z11" s="86">
        <v>0</v>
      </c>
      <c r="AA11" s="19">
        <v>24700</v>
      </c>
      <c r="AB11" s="19">
        <v>24700</v>
      </c>
      <c r="AC11" s="86">
        <v>0.9</v>
      </c>
      <c r="AD11" s="86">
        <v>0</v>
      </c>
      <c r="AE11" s="19">
        <v>0</v>
      </c>
      <c r="AF11" s="19">
        <v>0</v>
      </c>
      <c r="AG11" s="86">
        <v>0</v>
      </c>
      <c r="AH11" s="86">
        <v>0</v>
      </c>
      <c r="AI11" s="19">
        <v>0</v>
      </c>
      <c r="AJ11" s="19">
        <v>0</v>
      </c>
      <c r="AK11" s="86">
        <v>78.2</v>
      </c>
      <c r="AL11" s="19">
        <v>72.599999999999994</v>
      </c>
      <c r="AM11" s="19">
        <v>84</v>
      </c>
      <c r="AN11" s="86">
        <v>1</v>
      </c>
      <c r="AO11" s="86">
        <v>4420</v>
      </c>
      <c r="AP11" s="19">
        <v>3660</v>
      </c>
      <c r="AQ11" s="19">
        <v>5760</v>
      </c>
      <c r="AR11" s="86">
        <v>128000</v>
      </c>
      <c r="AS11" s="19">
        <v>95000</v>
      </c>
      <c r="AT11" s="19">
        <v>160000</v>
      </c>
      <c r="AU11" s="86">
        <v>608.70000000000005</v>
      </c>
      <c r="AV11" s="19">
        <v>652.20000000000005</v>
      </c>
      <c r="AW11" s="19">
        <v>608.70000000000005</v>
      </c>
      <c r="AX11" s="86">
        <v>0.2</v>
      </c>
      <c r="AY11" s="86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86">
        <v>0</v>
      </c>
      <c r="BF11" s="86">
        <v>0</v>
      </c>
      <c r="BG11" s="86">
        <v>18.399999999999999</v>
      </c>
      <c r="BH11" s="19">
        <v>15.2</v>
      </c>
      <c r="BI11" s="19">
        <v>24</v>
      </c>
      <c r="BJ11" s="86">
        <v>1</v>
      </c>
      <c r="BK11" s="86">
        <v>1</v>
      </c>
      <c r="BL11" s="86">
        <v>1</v>
      </c>
      <c r="BM11" s="86">
        <v>1</v>
      </c>
      <c r="BN11" s="86">
        <v>0</v>
      </c>
      <c r="BO11" s="19">
        <v>0.9</v>
      </c>
      <c r="BP11" s="19" t="s">
        <v>113</v>
      </c>
      <c r="BQ11" s="19" t="s">
        <v>114</v>
      </c>
      <c r="BR11" s="19" t="s">
        <v>115</v>
      </c>
      <c r="BS11" s="85">
        <v>44270.637650462966</v>
      </c>
    </row>
    <row r="12" spans="1:71" ht="30" x14ac:dyDescent="0.25">
      <c r="A12" s="19" t="s">
        <v>118</v>
      </c>
      <c r="B12" s="86">
        <v>11</v>
      </c>
      <c r="C12" s="19">
        <v>0</v>
      </c>
      <c r="D12" s="86">
        <v>-26</v>
      </c>
      <c r="E12" s="19">
        <v>-27.5</v>
      </c>
      <c r="F12" s="19" t="s">
        <v>111</v>
      </c>
      <c r="G12" s="19">
        <v>0</v>
      </c>
      <c r="H12" s="19">
        <v>0</v>
      </c>
      <c r="I12" s="86" t="s">
        <v>112</v>
      </c>
      <c r="J12" s="86" t="s">
        <v>64</v>
      </c>
      <c r="K12" s="86">
        <v>9.8000000000000007</v>
      </c>
      <c r="L12" s="86">
        <v>0</v>
      </c>
      <c r="M12" s="19">
        <v>0</v>
      </c>
      <c r="N12" s="19">
        <v>0</v>
      </c>
      <c r="O12" s="86">
        <v>0</v>
      </c>
      <c r="P12" s="19">
        <v>0</v>
      </c>
      <c r="Q12" s="19">
        <v>0</v>
      </c>
      <c r="R12" s="19">
        <v>0</v>
      </c>
      <c r="S12" s="86">
        <v>30</v>
      </c>
      <c r="T12" s="19">
        <v>27</v>
      </c>
      <c r="U12" s="19">
        <v>32</v>
      </c>
      <c r="V12" s="19">
        <v>25</v>
      </c>
      <c r="W12" s="19">
        <v>22</v>
      </c>
      <c r="X12" s="19">
        <v>27</v>
      </c>
      <c r="Y12" s="86">
        <v>34100</v>
      </c>
      <c r="Z12" s="86">
        <v>0</v>
      </c>
      <c r="AA12" s="19">
        <v>34100</v>
      </c>
      <c r="AB12" s="19">
        <v>34100</v>
      </c>
      <c r="AC12" s="86">
        <v>1</v>
      </c>
      <c r="AD12" s="86">
        <v>0</v>
      </c>
      <c r="AE12" s="19">
        <v>0</v>
      </c>
      <c r="AF12" s="19">
        <v>0</v>
      </c>
      <c r="AG12" s="86">
        <v>0</v>
      </c>
      <c r="AH12" s="86">
        <v>0</v>
      </c>
      <c r="AI12" s="19">
        <v>0</v>
      </c>
      <c r="AJ12" s="19">
        <v>0</v>
      </c>
      <c r="AK12" s="86">
        <v>81</v>
      </c>
      <c r="AL12" s="19">
        <v>72.599999999999994</v>
      </c>
      <c r="AM12" s="19">
        <v>87</v>
      </c>
      <c r="AN12" s="86">
        <v>1</v>
      </c>
      <c r="AO12" s="86">
        <v>4800</v>
      </c>
      <c r="AP12" s="19">
        <v>3660</v>
      </c>
      <c r="AQ12" s="19">
        <v>6720</v>
      </c>
      <c r="AR12" s="86">
        <v>130000</v>
      </c>
      <c r="AS12" s="19">
        <v>94000</v>
      </c>
      <c r="AT12" s="19">
        <v>165000</v>
      </c>
      <c r="AU12" s="86">
        <v>1608.7</v>
      </c>
      <c r="AV12" s="19">
        <v>1652.2</v>
      </c>
      <c r="AW12" s="19">
        <v>1608.7</v>
      </c>
      <c r="AX12" s="86">
        <v>0.2</v>
      </c>
      <c r="AY12" s="86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86">
        <v>0</v>
      </c>
      <c r="BF12" s="86">
        <v>0</v>
      </c>
      <c r="BG12" s="86">
        <v>20</v>
      </c>
      <c r="BH12" s="19">
        <v>15.2</v>
      </c>
      <c r="BI12" s="19">
        <v>28</v>
      </c>
      <c r="BJ12" s="86">
        <v>1</v>
      </c>
      <c r="BK12" s="86">
        <v>1</v>
      </c>
      <c r="BL12" s="86">
        <v>1</v>
      </c>
      <c r="BM12" s="86">
        <v>1</v>
      </c>
      <c r="BN12" s="86">
        <v>0</v>
      </c>
      <c r="BO12" s="19">
        <v>0.9</v>
      </c>
      <c r="BP12" s="19" t="s">
        <v>113</v>
      </c>
      <c r="BQ12" s="19" t="s">
        <v>114</v>
      </c>
      <c r="BR12" s="19" t="s">
        <v>115</v>
      </c>
      <c r="BS12" s="85">
        <v>44270.637650462966</v>
      </c>
    </row>
    <row r="13" spans="1:71" ht="30" x14ac:dyDescent="0.25">
      <c r="A13" s="19" t="s">
        <v>118</v>
      </c>
      <c r="B13" s="86">
        <v>12</v>
      </c>
      <c r="C13" s="19">
        <v>0</v>
      </c>
      <c r="D13" s="86">
        <v>-27.5</v>
      </c>
      <c r="E13" s="19">
        <v>-30</v>
      </c>
      <c r="F13" s="19" t="s">
        <v>111</v>
      </c>
      <c r="G13" s="19">
        <v>0</v>
      </c>
      <c r="H13" s="19">
        <v>0</v>
      </c>
      <c r="I13" s="86" t="s">
        <v>112</v>
      </c>
      <c r="J13" s="86" t="s">
        <v>64</v>
      </c>
      <c r="K13" s="86">
        <v>9.8000000000000007</v>
      </c>
      <c r="L13" s="86">
        <v>0</v>
      </c>
      <c r="M13" s="19">
        <v>0</v>
      </c>
      <c r="N13" s="19">
        <v>0</v>
      </c>
      <c r="O13" s="86">
        <v>0</v>
      </c>
      <c r="P13" s="19">
        <v>0</v>
      </c>
      <c r="Q13" s="19">
        <v>0</v>
      </c>
      <c r="R13" s="19">
        <v>0</v>
      </c>
      <c r="S13" s="86">
        <v>30</v>
      </c>
      <c r="T13" s="19">
        <v>27</v>
      </c>
      <c r="U13" s="19">
        <v>32</v>
      </c>
      <c r="V13" s="19">
        <v>25</v>
      </c>
      <c r="W13" s="19">
        <v>22</v>
      </c>
      <c r="X13" s="19">
        <v>27</v>
      </c>
      <c r="Y13" s="86">
        <v>29100</v>
      </c>
      <c r="Z13" s="86">
        <v>0</v>
      </c>
      <c r="AA13" s="19">
        <v>29100</v>
      </c>
      <c r="AB13" s="19">
        <v>29100</v>
      </c>
      <c r="AC13" s="86">
        <v>0.9</v>
      </c>
      <c r="AD13" s="86">
        <v>0</v>
      </c>
      <c r="AE13" s="19">
        <v>0</v>
      </c>
      <c r="AF13" s="19">
        <v>0</v>
      </c>
      <c r="AG13" s="86">
        <v>0</v>
      </c>
      <c r="AH13" s="86">
        <v>0</v>
      </c>
      <c r="AI13" s="19">
        <v>0</v>
      </c>
      <c r="AJ13" s="19">
        <v>0</v>
      </c>
      <c r="AK13" s="86">
        <v>81</v>
      </c>
      <c r="AL13" s="19">
        <v>72.599999999999994</v>
      </c>
      <c r="AM13" s="19">
        <v>87</v>
      </c>
      <c r="AN13" s="86">
        <v>1</v>
      </c>
      <c r="AO13" s="86">
        <v>4800</v>
      </c>
      <c r="AP13" s="19">
        <v>3660</v>
      </c>
      <c r="AQ13" s="19">
        <v>6720</v>
      </c>
      <c r="AR13" s="86">
        <v>172000</v>
      </c>
      <c r="AS13" s="19">
        <v>135000</v>
      </c>
      <c r="AT13" s="19">
        <v>210000</v>
      </c>
      <c r="AU13" s="86">
        <v>-1000</v>
      </c>
      <c r="AV13" s="19">
        <v>-1000</v>
      </c>
      <c r="AW13" s="19">
        <v>-1000</v>
      </c>
      <c r="AX13" s="86">
        <v>0.2</v>
      </c>
      <c r="AY13" s="86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86">
        <v>0</v>
      </c>
      <c r="BF13" s="86">
        <v>0</v>
      </c>
      <c r="BG13" s="86">
        <v>20</v>
      </c>
      <c r="BH13" s="19">
        <v>15.2</v>
      </c>
      <c r="BI13" s="19">
        <v>28</v>
      </c>
      <c r="BJ13" s="86">
        <v>1</v>
      </c>
      <c r="BK13" s="86">
        <v>1</v>
      </c>
      <c r="BL13" s="86">
        <v>1</v>
      </c>
      <c r="BM13" s="86">
        <v>1</v>
      </c>
      <c r="BN13" s="86">
        <v>0</v>
      </c>
      <c r="BO13" s="19">
        <v>0.9</v>
      </c>
      <c r="BP13" s="19" t="s">
        <v>113</v>
      </c>
      <c r="BQ13" s="19" t="s">
        <v>114</v>
      </c>
      <c r="BR13" s="19" t="s">
        <v>115</v>
      </c>
      <c r="BS13" s="85">
        <v>44270.637650462966</v>
      </c>
    </row>
    <row r="14" spans="1:71" ht="30" x14ac:dyDescent="0.25">
      <c r="A14" s="19" t="s">
        <v>118</v>
      </c>
      <c r="B14" s="86">
        <v>13</v>
      </c>
      <c r="C14" s="19">
        <v>0</v>
      </c>
      <c r="D14" s="86">
        <v>-30</v>
      </c>
      <c r="E14" s="19">
        <v>-40</v>
      </c>
      <c r="F14" s="19" t="s">
        <v>111</v>
      </c>
      <c r="G14" s="19">
        <v>0</v>
      </c>
      <c r="H14" s="19">
        <v>0</v>
      </c>
      <c r="I14" s="86" t="s">
        <v>112</v>
      </c>
      <c r="J14" s="86" t="s">
        <v>64</v>
      </c>
      <c r="K14" s="86">
        <v>9.8000000000000007</v>
      </c>
      <c r="L14" s="86">
        <v>0</v>
      </c>
      <c r="M14" s="19">
        <v>0</v>
      </c>
      <c r="N14" s="19">
        <v>0</v>
      </c>
      <c r="O14" s="86">
        <v>0</v>
      </c>
      <c r="P14" s="19">
        <v>0</v>
      </c>
      <c r="Q14" s="19">
        <v>0</v>
      </c>
      <c r="R14" s="19">
        <v>0</v>
      </c>
      <c r="S14" s="86">
        <v>29</v>
      </c>
      <c r="T14" s="19">
        <v>27</v>
      </c>
      <c r="U14" s="19">
        <v>31</v>
      </c>
      <c r="V14" s="19">
        <v>24</v>
      </c>
      <c r="W14" s="19">
        <v>22</v>
      </c>
      <c r="X14" s="19">
        <v>26</v>
      </c>
      <c r="Y14" s="86">
        <v>41900</v>
      </c>
      <c r="Z14" s="86">
        <v>0</v>
      </c>
      <c r="AA14" s="19">
        <v>41900</v>
      </c>
      <c r="AB14" s="19">
        <v>41900</v>
      </c>
      <c r="AC14" s="86">
        <v>0.7</v>
      </c>
      <c r="AD14" s="86">
        <v>0</v>
      </c>
      <c r="AE14" s="19">
        <v>0</v>
      </c>
      <c r="AF14" s="19">
        <v>0</v>
      </c>
      <c r="AG14" s="86">
        <v>0</v>
      </c>
      <c r="AH14" s="86">
        <v>0</v>
      </c>
      <c r="AI14" s="19">
        <v>0</v>
      </c>
      <c r="AJ14" s="19">
        <v>0</v>
      </c>
      <c r="AK14" s="86">
        <v>78.2</v>
      </c>
      <c r="AL14" s="19">
        <v>72.599999999999994</v>
      </c>
      <c r="AM14" s="19">
        <v>84</v>
      </c>
      <c r="AN14" s="86">
        <v>1</v>
      </c>
      <c r="AO14" s="86">
        <v>4420</v>
      </c>
      <c r="AP14" s="19">
        <v>3660</v>
      </c>
      <c r="AQ14" s="19">
        <v>5760</v>
      </c>
      <c r="AR14" s="86">
        <v>146000</v>
      </c>
      <c r="AS14" s="19">
        <v>108000</v>
      </c>
      <c r="AT14" s="19">
        <v>183000</v>
      </c>
      <c r="AU14" s="86">
        <v>1173.9000000000001</v>
      </c>
      <c r="AV14" s="19">
        <v>1217.4000000000001</v>
      </c>
      <c r="AW14" s="19">
        <v>1173.9000000000001</v>
      </c>
      <c r="AX14" s="86">
        <v>0.2</v>
      </c>
      <c r="AY14" s="86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86">
        <v>0</v>
      </c>
      <c r="BF14" s="86">
        <v>0</v>
      </c>
      <c r="BG14" s="86">
        <v>18.399999999999999</v>
      </c>
      <c r="BH14" s="19">
        <v>15.2</v>
      </c>
      <c r="BI14" s="19">
        <v>24</v>
      </c>
      <c r="BJ14" s="86">
        <v>1</v>
      </c>
      <c r="BK14" s="86">
        <v>1</v>
      </c>
      <c r="BL14" s="86">
        <v>1</v>
      </c>
      <c r="BM14" s="86">
        <v>1</v>
      </c>
      <c r="BN14" s="86">
        <v>0</v>
      </c>
      <c r="BO14" s="19">
        <v>0.9</v>
      </c>
      <c r="BP14" s="19" t="s">
        <v>113</v>
      </c>
      <c r="BQ14" s="19" t="s">
        <v>114</v>
      </c>
      <c r="BR14" s="19" t="s">
        <v>115</v>
      </c>
      <c r="BS14" s="85">
        <v>44270.637650462966</v>
      </c>
    </row>
    <row r="15" spans="1:71" ht="30" x14ac:dyDescent="0.25">
      <c r="A15" s="19" t="s">
        <v>118</v>
      </c>
      <c r="B15" s="86">
        <v>14</v>
      </c>
      <c r="C15" s="19">
        <v>0</v>
      </c>
      <c r="D15" s="86">
        <v>-40</v>
      </c>
      <c r="E15" s="19">
        <v>-46</v>
      </c>
      <c r="F15" s="19" t="s">
        <v>111</v>
      </c>
      <c r="G15" s="19">
        <v>0</v>
      </c>
      <c r="H15" s="19">
        <v>0</v>
      </c>
      <c r="I15" s="86" t="s">
        <v>112</v>
      </c>
      <c r="J15" s="86" t="s">
        <v>64</v>
      </c>
      <c r="K15" s="86">
        <v>9.8000000000000007</v>
      </c>
      <c r="L15" s="86">
        <v>0</v>
      </c>
      <c r="M15" s="19">
        <v>0</v>
      </c>
      <c r="N15" s="19">
        <v>0</v>
      </c>
      <c r="O15" s="86">
        <v>0</v>
      </c>
      <c r="P15" s="19">
        <v>0</v>
      </c>
      <c r="Q15" s="19">
        <v>0</v>
      </c>
      <c r="R15" s="19">
        <v>0</v>
      </c>
      <c r="S15" s="86">
        <v>28</v>
      </c>
      <c r="T15" s="19">
        <v>26</v>
      </c>
      <c r="U15" s="19">
        <v>30</v>
      </c>
      <c r="V15" s="19">
        <v>23</v>
      </c>
      <c r="W15" s="19">
        <v>21</v>
      </c>
      <c r="X15" s="19">
        <v>25</v>
      </c>
      <c r="Y15" s="86">
        <v>42000</v>
      </c>
      <c r="Z15" s="86">
        <v>0</v>
      </c>
      <c r="AA15" s="19">
        <v>42000</v>
      </c>
      <c r="AB15" s="19">
        <v>42000</v>
      </c>
      <c r="AC15" s="86">
        <v>0.6</v>
      </c>
      <c r="AD15" s="86">
        <v>0</v>
      </c>
      <c r="AE15" s="19">
        <v>0</v>
      </c>
      <c r="AF15" s="19">
        <v>0</v>
      </c>
      <c r="AG15" s="86">
        <v>0</v>
      </c>
      <c r="AH15" s="86">
        <v>0</v>
      </c>
      <c r="AI15" s="19">
        <v>0</v>
      </c>
      <c r="AJ15" s="19">
        <v>0</v>
      </c>
      <c r="AK15" s="86">
        <v>75.400000000000006</v>
      </c>
      <c r="AL15" s="19">
        <v>69.8</v>
      </c>
      <c r="AM15" s="19">
        <v>81</v>
      </c>
      <c r="AN15" s="86">
        <v>1</v>
      </c>
      <c r="AO15" s="86">
        <v>4040</v>
      </c>
      <c r="AP15" s="19">
        <v>3280</v>
      </c>
      <c r="AQ15" s="19">
        <v>4800</v>
      </c>
      <c r="AR15" s="86">
        <v>156000</v>
      </c>
      <c r="AS15" s="19">
        <v>118000</v>
      </c>
      <c r="AT15" s="19">
        <v>194000</v>
      </c>
      <c r="AU15" s="86">
        <v>521.70000000000005</v>
      </c>
      <c r="AV15" s="19">
        <v>521.70000000000005</v>
      </c>
      <c r="AW15" s="19">
        <v>521.70000000000005</v>
      </c>
      <c r="AX15" s="86">
        <v>0.2</v>
      </c>
      <c r="AY15" s="86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86">
        <v>0</v>
      </c>
      <c r="BF15" s="86">
        <v>0</v>
      </c>
      <c r="BG15" s="86">
        <v>16.8</v>
      </c>
      <c r="BH15" s="19">
        <v>13.6</v>
      </c>
      <c r="BI15" s="19">
        <v>20</v>
      </c>
      <c r="BJ15" s="86">
        <v>1</v>
      </c>
      <c r="BK15" s="86">
        <v>1</v>
      </c>
      <c r="BL15" s="86">
        <v>1</v>
      </c>
      <c r="BM15" s="86">
        <v>1</v>
      </c>
      <c r="BN15" s="86">
        <v>0</v>
      </c>
      <c r="BO15" s="19">
        <v>0.9</v>
      </c>
      <c r="BP15" s="19" t="s">
        <v>113</v>
      </c>
      <c r="BQ15" s="19" t="s">
        <v>114</v>
      </c>
      <c r="BR15" s="19" t="s">
        <v>115</v>
      </c>
      <c r="BS15" s="85">
        <v>44270.637650462966</v>
      </c>
    </row>
    <row r="16" spans="1:71" ht="30" x14ac:dyDescent="0.25">
      <c r="A16" s="19" t="s">
        <v>118</v>
      </c>
      <c r="B16" s="86">
        <v>15</v>
      </c>
      <c r="C16" s="19">
        <v>0</v>
      </c>
      <c r="D16" s="86">
        <v>-46</v>
      </c>
      <c r="E16" s="19">
        <v>-60</v>
      </c>
      <c r="F16" s="19" t="s">
        <v>116</v>
      </c>
      <c r="G16" s="19">
        <v>0</v>
      </c>
      <c r="H16" s="19">
        <v>0</v>
      </c>
      <c r="I16" s="86" t="s">
        <v>107</v>
      </c>
      <c r="J16" s="86" t="s">
        <v>65</v>
      </c>
      <c r="K16" s="86">
        <v>8.9</v>
      </c>
      <c r="L16" s="86">
        <v>304</v>
      </c>
      <c r="M16" s="19">
        <v>261</v>
      </c>
      <c r="N16" s="19">
        <v>349</v>
      </c>
      <c r="O16" s="86">
        <v>60.6</v>
      </c>
      <c r="P16" s="19">
        <v>60.6</v>
      </c>
      <c r="Q16" s="19">
        <v>60.5</v>
      </c>
      <c r="R16" s="19">
        <v>0</v>
      </c>
      <c r="S16" s="86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86">
        <v>27600</v>
      </c>
      <c r="Z16" s="86">
        <v>0</v>
      </c>
      <c r="AA16" s="19">
        <v>27600</v>
      </c>
      <c r="AB16" s="19">
        <v>27600</v>
      </c>
      <c r="AC16" s="86">
        <v>1.6</v>
      </c>
      <c r="AD16" s="86">
        <v>1.7999999999999999E-2</v>
      </c>
      <c r="AE16" s="19">
        <v>2.2499999999999999E-2</v>
      </c>
      <c r="AF16" s="19">
        <v>1.4999999999999999E-2</v>
      </c>
      <c r="AG16" s="86">
        <v>0</v>
      </c>
      <c r="AH16" s="86">
        <v>0.25</v>
      </c>
      <c r="AI16" s="19">
        <v>0</v>
      </c>
      <c r="AJ16" s="19">
        <v>0</v>
      </c>
      <c r="AK16" s="86">
        <v>0</v>
      </c>
      <c r="AL16" s="19">
        <v>0</v>
      </c>
      <c r="AM16" s="19">
        <v>0</v>
      </c>
      <c r="AN16" s="86">
        <v>1</v>
      </c>
      <c r="AO16" s="86">
        <v>0</v>
      </c>
      <c r="AP16" s="19">
        <v>0</v>
      </c>
      <c r="AQ16" s="19">
        <v>0</v>
      </c>
      <c r="AR16" s="86">
        <v>391000</v>
      </c>
      <c r="AS16" s="19">
        <v>304000</v>
      </c>
      <c r="AT16" s="19">
        <v>479000</v>
      </c>
      <c r="AU16" s="86">
        <v>4956.5</v>
      </c>
      <c r="AV16" s="19">
        <v>4956.5</v>
      </c>
      <c r="AW16" s="19">
        <v>4913</v>
      </c>
      <c r="AX16" s="86">
        <v>0.49</v>
      </c>
      <c r="AY16" s="86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86">
        <v>0</v>
      </c>
      <c r="BF16" s="86">
        <v>0</v>
      </c>
      <c r="BG16" s="86">
        <v>0</v>
      </c>
      <c r="BH16" s="19">
        <v>0</v>
      </c>
      <c r="BI16" s="19">
        <v>0</v>
      </c>
      <c r="BJ16" s="86">
        <v>1</v>
      </c>
      <c r="BK16" s="86">
        <v>1</v>
      </c>
      <c r="BL16" s="86">
        <v>1</v>
      </c>
      <c r="BM16" s="86">
        <v>1</v>
      </c>
      <c r="BN16" s="86">
        <v>0</v>
      </c>
      <c r="BO16" s="19">
        <v>0.9</v>
      </c>
      <c r="BP16" s="19" t="s">
        <v>113</v>
      </c>
      <c r="BQ16" s="19" t="s">
        <v>114</v>
      </c>
      <c r="BR16" s="19" t="s">
        <v>115</v>
      </c>
      <c r="BS16" s="85">
        <v>44270.89398148148</v>
      </c>
    </row>
    <row r="17" spans="1:71" ht="30" x14ac:dyDescent="0.25">
      <c r="A17" s="19" t="s">
        <v>118</v>
      </c>
      <c r="B17" s="86">
        <v>16</v>
      </c>
      <c r="C17" s="19">
        <v>0</v>
      </c>
      <c r="D17" s="86">
        <v>-60</v>
      </c>
      <c r="E17" s="19">
        <v>-80</v>
      </c>
      <c r="F17" s="19" t="s">
        <v>116</v>
      </c>
      <c r="G17" s="19">
        <v>0</v>
      </c>
      <c r="H17" s="19">
        <v>0</v>
      </c>
      <c r="I17" s="86" t="s">
        <v>107</v>
      </c>
      <c r="J17" s="86" t="s">
        <v>65</v>
      </c>
      <c r="K17" s="86">
        <v>8.9</v>
      </c>
      <c r="L17" s="86">
        <v>535</v>
      </c>
      <c r="M17" s="19">
        <v>535</v>
      </c>
      <c r="N17" s="19">
        <v>579</v>
      </c>
      <c r="O17" s="86">
        <v>30.9</v>
      </c>
      <c r="P17" s="19">
        <v>28.7</v>
      </c>
      <c r="Q17" s="19">
        <v>30.9</v>
      </c>
      <c r="R17" s="19">
        <v>0</v>
      </c>
      <c r="S17" s="86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86">
        <v>50200</v>
      </c>
      <c r="Z17" s="86">
        <v>0</v>
      </c>
      <c r="AA17" s="19">
        <v>50200</v>
      </c>
      <c r="AB17" s="19">
        <v>50200</v>
      </c>
      <c r="AC17" s="86">
        <v>2</v>
      </c>
      <c r="AD17" s="86">
        <v>1.7999999999999999E-2</v>
      </c>
      <c r="AE17" s="19">
        <v>2.2499999999999999E-2</v>
      </c>
      <c r="AF17" s="19">
        <v>1.4999999999999999E-2</v>
      </c>
      <c r="AG17" s="86">
        <v>0</v>
      </c>
      <c r="AH17" s="86">
        <v>0.25</v>
      </c>
      <c r="AI17" s="19">
        <v>0</v>
      </c>
      <c r="AJ17" s="19">
        <v>0</v>
      </c>
      <c r="AK17" s="86">
        <v>0</v>
      </c>
      <c r="AL17" s="19">
        <v>0</v>
      </c>
      <c r="AM17" s="19">
        <v>0</v>
      </c>
      <c r="AN17" s="86">
        <v>1</v>
      </c>
      <c r="AO17" s="86">
        <v>0</v>
      </c>
      <c r="AP17" s="19">
        <v>0</v>
      </c>
      <c r="AQ17" s="19">
        <v>0</v>
      </c>
      <c r="AR17" s="86">
        <v>760000</v>
      </c>
      <c r="AS17" s="19">
        <v>673000</v>
      </c>
      <c r="AT17" s="19">
        <v>847000</v>
      </c>
      <c r="AU17" s="86">
        <v>14087</v>
      </c>
      <c r="AV17" s="19">
        <v>14087</v>
      </c>
      <c r="AW17" s="19">
        <v>14087</v>
      </c>
      <c r="AX17" s="86">
        <v>0.49</v>
      </c>
      <c r="AY17" s="86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86">
        <v>0</v>
      </c>
      <c r="BF17" s="86">
        <v>0</v>
      </c>
      <c r="BG17" s="86">
        <v>0</v>
      </c>
      <c r="BH17" s="19">
        <v>0</v>
      </c>
      <c r="BI17" s="19">
        <v>0</v>
      </c>
      <c r="BJ17" s="86">
        <v>1</v>
      </c>
      <c r="BK17" s="86">
        <v>1</v>
      </c>
      <c r="BL17" s="86">
        <v>1</v>
      </c>
      <c r="BM17" s="86">
        <v>1</v>
      </c>
      <c r="BN17" s="86">
        <v>0</v>
      </c>
      <c r="BO17" s="19">
        <v>0.9</v>
      </c>
      <c r="BP17" s="19" t="s">
        <v>113</v>
      </c>
      <c r="BQ17" s="19" t="s">
        <v>114</v>
      </c>
      <c r="BR17" s="19" t="s">
        <v>115</v>
      </c>
      <c r="BS17" s="85">
        <v>44270.89398148148</v>
      </c>
    </row>
    <row r="18" spans="1:71" x14ac:dyDescent="0.25">
      <c r="A18" s="19"/>
      <c r="B18" s="86"/>
      <c r="C18" s="19"/>
      <c r="D18" s="86"/>
      <c r="E18" s="19"/>
      <c r="F18" s="19"/>
      <c r="G18" s="19"/>
      <c r="H18" s="19"/>
      <c r="I18" s="86"/>
      <c r="J18" s="86"/>
      <c r="K18" s="86"/>
      <c r="L18" s="86"/>
      <c r="M18" s="19"/>
      <c r="N18" s="19"/>
      <c r="O18" s="86"/>
      <c r="P18" s="19"/>
      <c r="Q18" s="19"/>
      <c r="R18" s="19"/>
      <c r="S18" s="86"/>
      <c r="T18" s="19"/>
      <c r="U18" s="19"/>
      <c r="V18" s="19"/>
      <c r="W18" s="19"/>
      <c r="X18" s="19"/>
      <c r="Y18" s="86"/>
      <c r="Z18" s="86"/>
      <c r="AA18" s="19"/>
      <c r="AB18" s="19"/>
      <c r="AC18" s="86"/>
      <c r="AD18" s="86"/>
      <c r="AE18" s="19"/>
      <c r="AF18" s="19"/>
      <c r="AG18" s="86"/>
      <c r="AH18" s="86"/>
      <c r="AI18" s="19"/>
      <c r="AJ18" s="19"/>
      <c r="AK18" s="86"/>
      <c r="AL18" s="19"/>
      <c r="AM18" s="19"/>
      <c r="AN18" s="86"/>
      <c r="AO18" s="86"/>
      <c r="AP18" s="19"/>
      <c r="AQ18" s="19"/>
      <c r="AR18" s="86"/>
      <c r="AS18" s="19"/>
      <c r="AT18" s="19"/>
      <c r="AU18" s="86"/>
      <c r="AV18" s="19"/>
      <c r="AW18" s="19"/>
      <c r="AX18" s="86"/>
      <c r="AY18" s="86"/>
      <c r="AZ18" s="19"/>
      <c r="BA18" s="19"/>
      <c r="BB18" s="19"/>
      <c r="BC18" s="19"/>
      <c r="BD18" s="19"/>
      <c r="BE18" s="86"/>
      <c r="BF18" s="86"/>
      <c r="BG18" s="86"/>
      <c r="BH18" s="19"/>
      <c r="BI18" s="19"/>
      <c r="BJ18" s="86"/>
      <c r="BK18" s="86"/>
      <c r="BL18" s="86"/>
      <c r="BM18" s="86"/>
      <c r="BN18" s="86"/>
      <c r="BO18" s="19"/>
      <c r="BP18" s="19"/>
      <c r="BQ18" s="19"/>
      <c r="BR18" s="19"/>
      <c r="BS18" s="1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1FC9-1561-466C-ABF5-43D4457E9E51}">
  <sheetPr>
    <tabColor theme="1" tint="0.249977111117893"/>
  </sheetPr>
  <dimension ref="A1:BS12"/>
  <sheetViews>
    <sheetView topLeftCell="AQ1" workbookViewId="0">
      <selection activeCell="AU2" sqref="AU2:AU3"/>
    </sheetView>
  </sheetViews>
  <sheetFormatPr defaultRowHeight="15" x14ac:dyDescent="0.25"/>
  <cols>
    <col min="2" max="2" width="9.140625" style="84"/>
    <col min="4" max="4" width="9.140625" style="84"/>
    <col min="9" max="12" width="9.140625" style="84"/>
    <col min="15" max="15" width="9.140625" style="84"/>
    <col min="19" max="19" width="9.140625" style="84"/>
    <col min="25" max="26" width="9.140625" style="84"/>
    <col min="29" max="30" width="9.140625" style="84"/>
    <col min="33" max="34" width="9.140625" style="84"/>
    <col min="37" max="37" width="9.140625" style="84"/>
    <col min="40" max="41" width="9.140625" style="84"/>
    <col min="44" max="44" width="9.140625" style="84"/>
    <col min="47" max="47" width="9.140625" style="84"/>
    <col min="50" max="51" width="9.140625" style="84"/>
    <col min="57" max="59" width="9.140625" style="84"/>
    <col min="62" max="66" width="9.140625" style="84"/>
  </cols>
  <sheetData>
    <row r="1" spans="1:71" x14ac:dyDescent="0.25">
      <c r="A1" t="s">
        <v>121</v>
      </c>
      <c r="B1" s="84" t="s">
        <v>0</v>
      </c>
      <c r="C1" t="s">
        <v>122</v>
      </c>
      <c r="D1" s="84" t="s">
        <v>123</v>
      </c>
      <c r="E1" t="s">
        <v>124</v>
      </c>
      <c r="F1" t="s">
        <v>125</v>
      </c>
      <c r="G1" t="s">
        <v>126</v>
      </c>
      <c r="H1" t="s">
        <v>42</v>
      </c>
      <c r="I1" s="84" t="s">
        <v>127</v>
      </c>
      <c r="J1" s="84" t="s">
        <v>128</v>
      </c>
      <c r="K1" s="84" t="s">
        <v>129</v>
      </c>
      <c r="L1" s="84" t="s">
        <v>4</v>
      </c>
      <c r="M1" t="s">
        <v>130</v>
      </c>
      <c r="N1" t="s">
        <v>131</v>
      </c>
      <c r="O1" s="84" t="s">
        <v>132</v>
      </c>
      <c r="P1" t="s">
        <v>133</v>
      </c>
      <c r="Q1" t="s">
        <v>134</v>
      </c>
      <c r="R1" t="s">
        <v>135</v>
      </c>
      <c r="S1" s="84" t="s">
        <v>7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s="84" t="s">
        <v>90</v>
      </c>
      <c r="Z1" s="84" t="s">
        <v>141</v>
      </c>
      <c r="AA1" t="s">
        <v>142</v>
      </c>
      <c r="AB1" t="s">
        <v>143</v>
      </c>
      <c r="AC1" s="84" t="s">
        <v>144</v>
      </c>
      <c r="AD1" s="84" t="s">
        <v>8</v>
      </c>
      <c r="AE1" t="s">
        <v>145</v>
      </c>
      <c r="AF1" t="s">
        <v>146</v>
      </c>
      <c r="AG1" s="84" t="s">
        <v>161</v>
      </c>
      <c r="AH1" s="84" t="s">
        <v>10</v>
      </c>
      <c r="AI1" t="s">
        <v>147</v>
      </c>
      <c r="AJ1" t="s">
        <v>148</v>
      </c>
      <c r="AK1" s="84" t="s">
        <v>149</v>
      </c>
      <c r="AL1" t="s">
        <v>151</v>
      </c>
      <c r="AM1" t="s">
        <v>152</v>
      </c>
      <c r="AN1" s="84" t="s">
        <v>153</v>
      </c>
      <c r="AO1" s="84" t="s">
        <v>150</v>
      </c>
      <c r="AP1" t="s">
        <v>154</v>
      </c>
      <c r="AQ1" t="s">
        <v>155</v>
      </c>
      <c r="AR1" s="84" t="s">
        <v>11</v>
      </c>
      <c r="AS1" t="s">
        <v>156</v>
      </c>
      <c r="AT1" t="s">
        <v>157</v>
      </c>
      <c r="AU1" s="84" t="s">
        <v>158</v>
      </c>
      <c r="AV1" t="s">
        <v>159</v>
      </c>
      <c r="AW1" t="s">
        <v>160</v>
      </c>
      <c r="AX1" s="84" t="s">
        <v>18</v>
      </c>
      <c r="AY1" s="84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s="84" t="s">
        <v>168</v>
      </c>
      <c r="BF1" s="84" t="s">
        <v>21</v>
      </c>
      <c r="BG1" s="84" t="s">
        <v>66</v>
      </c>
      <c r="BH1" t="s">
        <v>169</v>
      </c>
      <c r="BI1" t="s">
        <v>170</v>
      </c>
      <c r="BJ1" s="84" t="s">
        <v>171</v>
      </c>
      <c r="BK1" s="84" t="s">
        <v>172</v>
      </c>
      <c r="BL1" s="84" t="s">
        <v>173</v>
      </c>
      <c r="BM1" s="84" t="s">
        <v>174</v>
      </c>
      <c r="BN1" s="84" t="s">
        <v>175</v>
      </c>
      <c r="BO1" t="s">
        <v>176</v>
      </c>
    </row>
    <row r="2" spans="1:71" ht="30" x14ac:dyDescent="0.25">
      <c r="A2" s="19" t="s">
        <v>119</v>
      </c>
      <c r="B2" s="86">
        <v>1</v>
      </c>
      <c r="C2" s="19">
        <v>0</v>
      </c>
      <c r="D2" s="86">
        <v>0</v>
      </c>
      <c r="E2" s="19">
        <v>-1.1000000000000001</v>
      </c>
      <c r="F2" s="19" t="s">
        <v>111</v>
      </c>
      <c r="G2" s="19">
        <v>0</v>
      </c>
      <c r="H2" s="19">
        <v>0</v>
      </c>
      <c r="I2" s="86" t="s">
        <v>112</v>
      </c>
      <c r="J2" s="86" t="s">
        <v>64</v>
      </c>
      <c r="K2" s="86">
        <v>9.6999999999999993</v>
      </c>
      <c r="L2" s="86">
        <v>0</v>
      </c>
      <c r="M2" s="19">
        <v>0</v>
      </c>
      <c r="N2" s="19">
        <v>0</v>
      </c>
      <c r="O2" s="86">
        <v>0</v>
      </c>
      <c r="P2" s="19">
        <v>0</v>
      </c>
      <c r="Q2" s="19">
        <v>0</v>
      </c>
      <c r="R2" s="19">
        <v>0</v>
      </c>
      <c r="S2" s="86">
        <v>34</v>
      </c>
      <c r="T2" s="19">
        <v>31</v>
      </c>
      <c r="U2" s="19">
        <v>37</v>
      </c>
      <c r="V2" s="19">
        <v>29</v>
      </c>
      <c r="W2" s="19">
        <v>26</v>
      </c>
      <c r="X2" s="19">
        <v>32</v>
      </c>
      <c r="Y2" s="86">
        <v>2800</v>
      </c>
      <c r="Z2" s="86">
        <v>0</v>
      </c>
      <c r="AA2" s="19">
        <v>2800</v>
      </c>
      <c r="AB2" s="19">
        <v>2800</v>
      </c>
      <c r="AC2" s="86">
        <v>0.5</v>
      </c>
      <c r="AD2" s="86">
        <v>0</v>
      </c>
      <c r="AE2" s="19">
        <v>0</v>
      </c>
      <c r="AF2" s="19">
        <v>0</v>
      </c>
      <c r="AG2" s="86">
        <v>0</v>
      </c>
      <c r="AH2" s="86">
        <v>0</v>
      </c>
      <c r="AI2" s="19">
        <v>0</v>
      </c>
      <c r="AJ2" s="19">
        <v>0</v>
      </c>
      <c r="AK2" s="86">
        <v>93</v>
      </c>
      <c r="AL2" s="19">
        <v>84</v>
      </c>
      <c r="AM2" s="19">
        <v>103.6</v>
      </c>
      <c r="AN2" s="86">
        <v>1</v>
      </c>
      <c r="AO2" s="86">
        <v>8640</v>
      </c>
      <c r="AP2" s="19">
        <v>5760</v>
      </c>
      <c r="AQ2" s="19">
        <v>10560</v>
      </c>
      <c r="AR2" s="86">
        <v>7000</v>
      </c>
      <c r="AS2" s="19">
        <v>3000</v>
      </c>
      <c r="AT2" s="19">
        <v>11000</v>
      </c>
      <c r="AU2" s="86">
        <v>652.20000000000005</v>
      </c>
      <c r="AV2" s="19">
        <v>652.20000000000005</v>
      </c>
      <c r="AW2" s="19">
        <v>652.20000000000005</v>
      </c>
      <c r="AX2" s="86">
        <v>0.2</v>
      </c>
      <c r="AY2" s="86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86">
        <v>0</v>
      </c>
      <c r="BF2" s="86">
        <v>0</v>
      </c>
      <c r="BG2" s="86">
        <v>36</v>
      </c>
      <c r="BH2" s="19">
        <v>24</v>
      </c>
      <c r="BI2" s="19">
        <v>44</v>
      </c>
      <c r="BJ2" s="86">
        <v>1</v>
      </c>
      <c r="BK2" s="86">
        <v>1</v>
      </c>
      <c r="BL2" s="86">
        <v>1</v>
      </c>
      <c r="BM2" s="86">
        <v>1</v>
      </c>
      <c r="BN2" s="86">
        <v>0</v>
      </c>
      <c r="BO2" s="19">
        <v>0.9</v>
      </c>
      <c r="BP2" s="19" t="s">
        <v>113</v>
      </c>
      <c r="BQ2" s="19" t="s">
        <v>114</v>
      </c>
      <c r="BR2" s="19" t="s">
        <v>115</v>
      </c>
      <c r="BS2" s="85">
        <v>44270.637650462966</v>
      </c>
    </row>
    <row r="3" spans="1:71" ht="30" x14ac:dyDescent="0.25">
      <c r="A3" s="19" t="s">
        <v>119</v>
      </c>
      <c r="B3" s="86">
        <v>2</v>
      </c>
      <c r="C3" s="19">
        <v>0</v>
      </c>
      <c r="D3" s="86">
        <v>-1.1000000000000001</v>
      </c>
      <c r="E3" s="19">
        <v>-3</v>
      </c>
      <c r="F3" s="19" t="s">
        <v>111</v>
      </c>
      <c r="G3" s="19">
        <v>0</v>
      </c>
      <c r="H3" s="19">
        <v>0</v>
      </c>
      <c r="I3" s="86" t="s">
        <v>112</v>
      </c>
      <c r="J3" s="86" t="s">
        <v>64</v>
      </c>
      <c r="K3" s="86">
        <v>9.8000000000000007</v>
      </c>
      <c r="L3" s="86">
        <v>0</v>
      </c>
      <c r="M3" s="19">
        <v>0</v>
      </c>
      <c r="N3" s="19">
        <v>0</v>
      </c>
      <c r="O3" s="86">
        <v>0</v>
      </c>
      <c r="P3" s="19">
        <v>0</v>
      </c>
      <c r="Q3" s="19">
        <v>0</v>
      </c>
      <c r="R3" s="19">
        <v>0</v>
      </c>
      <c r="S3" s="86">
        <v>34</v>
      </c>
      <c r="T3" s="19">
        <v>31</v>
      </c>
      <c r="U3" s="19">
        <v>36</v>
      </c>
      <c r="V3" s="19">
        <v>29</v>
      </c>
      <c r="W3" s="19">
        <v>26</v>
      </c>
      <c r="X3" s="19">
        <v>31</v>
      </c>
      <c r="Y3" s="86">
        <v>32900</v>
      </c>
      <c r="Z3" s="86">
        <v>0</v>
      </c>
      <c r="AA3" s="19">
        <v>32900</v>
      </c>
      <c r="AB3" s="19">
        <v>32900</v>
      </c>
      <c r="AC3" s="86">
        <v>3</v>
      </c>
      <c r="AD3" s="86">
        <v>0</v>
      </c>
      <c r="AE3" s="19">
        <v>0</v>
      </c>
      <c r="AF3" s="19">
        <v>0</v>
      </c>
      <c r="AG3" s="86">
        <v>0</v>
      </c>
      <c r="AH3" s="86">
        <v>0</v>
      </c>
      <c r="AI3" s="19">
        <v>0</v>
      </c>
      <c r="AJ3" s="19">
        <v>0</v>
      </c>
      <c r="AK3" s="86">
        <v>93</v>
      </c>
      <c r="AL3" s="19">
        <v>84</v>
      </c>
      <c r="AM3" s="19">
        <v>99.8</v>
      </c>
      <c r="AN3" s="86">
        <v>1</v>
      </c>
      <c r="AO3" s="86">
        <v>8640</v>
      </c>
      <c r="AP3" s="19">
        <v>5760</v>
      </c>
      <c r="AQ3" s="19">
        <v>10080</v>
      </c>
      <c r="AR3" s="86">
        <v>45000</v>
      </c>
      <c r="AS3" s="19">
        <v>31000</v>
      </c>
      <c r="AT3" s="19">
        <v>60000</v>
      </c>
      <c r="AU3" s="86">
        <v>1347.8</v>
      </c>
      <c r="AV3" s="19">
        <v>1304.3</v>
      </c>
      <c r="AW3" s="19">
        <v>1304.3</v>
      </c>
      <c r="AX3" s="86">
        <v>0.2</v>
      </c>
      <c r="AY3" s="86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86">
        <v>0</v>
      </c>
      <c r="BF3" s="86">
        <v>0</v>
      </c>
      <c r="BG3" s="86">
        <v>36</v>
      </c>
      <c r="BH3" s="19">
        <v>24</v>
      </c>
      <c r="BI3" s="19">
        <v>42</v>
      </c>
      <c r="BJ3" s="86">
        <v>1</v>
      </c>
      <c r="BK3" s="86">
        <v>1</v>
      </c>
      <c r="BL3" s="86">
        <v>1</v>
      </c>
      <c r="BM3" s="86">
        <v>1</v>
      </c>
      <c r="BN3" s="86">
        <v>0</v>
      </c>
      <c r="BO3" s="19">
        <v>0.9</v>
      </c>
      <c r="BP3" s="19" t="s">
        <v>113</v>
      </c>
      <c r="BQ3" s="19" t="s">
        <v>114</v>
      </c>
      <c r="BR3" s="19" t="s">
        <v>115</v>
      </c>
      <c r="BS3" s="85">
        <v>44270.637650462966</v>
      </c>
    </row>
    <row r="4" spans="1:71" ht="30" x14ac:dyDescent="0.25">
      <c r="A4" s="19" t="s">
        <v>119</v>
      </c>
      <c r="B4" s="86">
        <v>3</v>
      </c>
      <c r="C4" s="19">
        <v>0</v>
      </c>
      <c r="D4" s="86">
        <v>-3</v>
      </c>
      <c r="E4" s="19">
        <v>-5.3</v>
      </c>
      <c r="F4" s="19" t="s">
        <v>111</v>
      </c>
      <c r="G4" s="19">
        <v>0</v>
      </c>
      <c r="H4" s="19">
        <v>0</v>
      </c>
      <c r="I4" s="86" t="s">
        <v>112</v>
      </c>
      <c r="J4" s="86" t="s">
        <v>64</v>
      </c>
      <c r="K4" s="86">
        <v>9.8000000000000007</v>
      </c>
      <c r="L4" s="86">
        <v>0</v>
      </c>
      <c r="M4" s="19">
        <v>0</v>
      </c>
      <c r="N4" s="19">
        <v>0</v>
      </c>
      <c r="O4" s="86">
        <v>0</v>
      </c>
      <c r="P4" s="19">
        <v>0</v>
      </c>
      <c r="Q4" s="19">
        <v>0</v>
      </c>
      <c r="R4" s="19">
        <v>0</v>
      </c>
      <c r="S4" s="86">
        <v>34</v>
      </c>
      <c r="T4" s="19">
        <v>32</v>
      </c>
      <c r="U4" s="19">
        <v>37</v>
      </c>
      <c r="V4" s="19">
        <v>29</v>
      </c>
      <c r="W4" s="19">
        <v>27</v>
      </c>
      <c r="X4" s="19">
        <v>32</v>
      </c>
      <c r="Y4" s="86">
        <v>59400</v>
      </c>
      <c r="Z4" s="86">
        <v>0</v>
      </c>
      <c r="AA4" s="19">
        <v>59400</v>
      </c>
      <c r="AB4" s="19">
        <v>59400</v>
      </c>
      <c r="AC4" s="86">
        <v>3</v>
      </c>
      <c r="AD4" s="86">
        <v>0</v>
      </c>
      <c r="AE4" s="19">
        <v>0</v>
      </c>
      <c r="AF4" s="19">
        <v>0</v>
      </c>
      <c r="AG4" s="86">
        <v>0</v>
      </c>
      <c r="AH4" s="86">
        <v>0</v>
      </c>
      <c r="AI4" s="19">
        <v>0</v>
      </c>
      <c r="AJ4" s="19">
        <v>0</v>
      </c>
      <c r="AK4" s="86">
        <v>93</v>
      </c>
      <c r="AL4" s="19">
        <v>87</v>
      </c>
      <c r="AM4" s="19">
        <v>103.6</v>
      </c>
      <c r="AN4" s="86">
        <v>1</v>
      </c>
      <c r="AO4" s="86">
        <v>8640</v>
      </c>
      <c r="AP4" s="19">
        <v>6720</v>
      </c>
      <c r="AQ4" s="19">
        <v>10560</v>
      </c>
      <c r="AR4" s="86">
        <v>83000</v>
      </c>
      <c r="AS4" s="19">
        <v>61000</v>
      </c>
      <c r="AT4" s="19">
        <v>105000</v>
      </c>
      <c r="AU4" s="86">
        <v>869.6</v>
      </c>
      <c r="AV4" s="19">
        <v>869.6</v>
      </c>
      <c r="AW4" s="19">
        <v>869.6</v>
      </c>
      <c r="AX4" s="86">
        <v>0.2</v>
      </c>
      <c r="AY4" s="86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86">
        <v>0</v>
      </c>
      <c r="BF4" s="86">
        <v>0</v>
      </c>
      <c r="BG4" s="86">
        <v>36</v>
      </c>
      <c r="BH4" s="19">
        <v>28</v>
      </c>
      <c r="BI4" s="19">
        <v>44</v>
      </c>
      <c r="BJ4" s="86">
        <v>1</v>
      </c>
      <c r="BK4" s="86">
        <v>1</v>
      </c>
      <c r="BL4" s="86">
        <v>1</v>
      </c>
      <c r="BM4" s="86">
        <v>1</v>
      </c>
      <c r="BN4" s="86">
        <v>0</v>
      </c>
      <c r="BO4" s="19">
        <v>0.9</v>
      </c>
      <c r="BP4" s="19" t="s">
        <v>113</v>
      </c>
      <c r="BQ4" s="19" t="s">
        <v>114</v>
      </c>
      <c r="BR4" s="19" t="s">
        <v>115</v>
      </c>
      <c r="BS4" s="85">
        <v>44270.637650462966</v>
      </c>
    </row>
    <row r="5" spans="1:71" ht="30" x14ac:dyDescent="0.25">
      <c r="A5" s="19" t="s">
        <v>119</v>
      </c>
      <c r="B5" s="86">
        <v>4</v>
      </c>
      <c r="C5" s="19">
        <v>0</v>
      </c>
      <c r="D5" s="86">
        <v>-5.3</v>
      </c>
      <c r="E5" s="19">
        <v>-7</v>
      </c>
      <c r="F5" s="19" t="s">
        <v>116</v>
      </c>
      <c r="G5" s="19">
        <v>0</v>
      </c>
      <c r="H5" s="19">
        <v>0</v>
      </c>
      <c r="I5" s="86" t="s">
        <v>107</v>
      </c>
      <c r="J5" s="86" t="s">
        <v>65</v>
      </c>
      <c r="K5" s="86">
        <v>9.3000000000000007</v>
      </c>
      <c r="L5" s="86">
        <v>205</v>
      </c>
      <c r="M5" s="19">
        <v>156</v>
      </c>
      <c r="N5" s="19">
        <v>271</v>
      </c>
      <c r="O5" s="86">
        <v>77.599999999999994</v>
      </c>
      <c r="P5" s="19">
        <v>78.2</v>
      </c>
      <c r="Q5" s="19">
        <v>77.599999999999994</v>
      </c>
      <c r="R5" s="19">
        <v>0</v>
      </c>
      <c r="S5" s="86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86">
        <v>21400</v>
      </c>
      <c r="Z5" s="86">
        <v>0</v>
      </c>
      <c r="AA5" s="19">
        <v>21400</v>
      </c>
      <c r="AB5" s="19">
        <v>21400</v>
      </c>
      <c r="AC5" s="86">
        <v>3</v>
      </c>
      <c r="AD5" s="86">
        <v>1.7999999999999999E-2</v>
      </c>
      <c r="AE5" s="19">
        <v>2.2499999999999999E-2</v>
      </c>
      <c r="AF5" s="19">
        <v>1.4999999999999999E-2</v>
      </c>
      <c r="AG5" s="86">
        <v>0</v>
      </c>
      <c r="AH5" s="86">
        <v>0.25</v>
      </c>
      <c r="AI5" s="19">
        <v>0</v>
      </c>
      <c r="AJ5" s="19">
        <v>0</v>
      </c>
      <c r="AK5" s="86">
        <v>0</v>
      </c>
      <c r="AL5" s="19">
        <v>0</v>
      </c>
      <c r="AM5" s="19">
        <v>0</v>
      </c>
      <c r="AN5" s="86">
        <v>1</v>
      </c>
      <c r="AO5" s="86">
        <v>0</v>
      </c>
      <c r="AP5" s="19">
        <v>0</v>
      </c>
      <c r="AQ5" s="19">
        <v>0</v>
      </c>
      <c r="AR5" s="86">
        <v>185000</v>
      </c>
      <c r="AS5" s="19">
        <v>105000</v>
      </c>
      <c r="AT5" s="19">
        <v>282000</v>
      </c>
      <c r="AU5" s="86">
        <v>6869.6</v>
      </c>
      <c r="AV5" s="19">
        <v>6869.6</v>
      </c>
      <c r="AW5" s="19">
        <v>6869.6</v>
      </c>
      <c r="AX5" s="86">
        <v>0.49</v>
      </c>
      <c r="AY5" s="86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86">
        <v>0</v>
      </c>
      <c r="BF5" s="86">
        <v>0</v>
      </c>
      <c r="BG5" s="86">
        <v>0</v>
      </c>
      <c r="BH5" s="19">
        <v>0</v>
      </c>
      <c r="BI5" s="19">
        <v>0</v>
      </c>
      <c r="BJ5" s="86">
        <v>1</v>
      </c>
      <c r="BK5" s="86">
        <v>1</v>
      </c>
      <c r="BL5" s="86">
        <v>1</v>
      </c>
      <c r="BM5" s="86">
        <v>1</v>
      </c>
      <c r="BN5" s="86">
        <v>0</v>
      </c>
      <c r="BO5" s="19">
        <v>0.9</v>
      </c>
      <c r="BP5" s="19" t="s">
        <v>113</v>
      </c>
      <c r="BQ5" s="19" t="s">
        <v>114</v>
      </c>
      <c r="BR5" s="19" t="s">
        <v>115</v>
      </c>
      <c r="BS5" s="85">
        <v>44270.893993055557</v>
      </c>
    </row>
    <row r="6" spans="1:71" ht="30" x14ac:dyDescent="0.25">
      <c r="A6" s="19" t="s">
        <v>119</v>
      </c>
      <c r="B6" s="86">
        <v>5</v>
      </c>
      <c r="C6" s="19">
        <v>0</v>
      </c>
      <c r="D6" s="86">
        <v>-7</v>
      </c>
      <c r="E6" s="19">
        <v>-8</v>
      </c>
      <c r="F6" s="19" t="s">
        <v>116</v>
      </c>
      <c r="G6" s="19">
        <v>0</v>
      </c>
      <c r="H6" s="19">
        <v>0</v>
      </c>
      <c r="I6" s="86" t="s">
        <v>107</v>
      </c>
      <c r="J6" s="86" t="s">
        <v>65</v>
      </c>
      <c r="K6" s="86">
        <v>8.3000000000000007</v>
      </c>
      <c r="L6" s="86">
        <v>281</v>
      </c>
      <c r="M6" s="19">
        <v>238</v>
      </c>
      <c r="N6" s="19">
        <v>324</v>
      </c>
      <c r="O6" s="86">
        <v>-92</v>
      </c>
      <c r="P6" s="19">
        <v>-92</v>
      </c>
      <c r="Q6" s="19">
        <v>-92</v>
      </c>
      <c r="R6" s="19">
        <v>0</v>
      </c>
      <c r="S6" s="86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86">
        <v>20000</v>
      </c>
      <c r="Z6" s="86">
        <v>0</v>
      </c>
      <c r="AA6" s="19">
        <v>20000</v>
      </c>
      <c r="AB6" s="19">
        <v>20000</v>
      </c>
      <c r="AC6" s="86">
        <v>3</v>
      </c>
      <c r="AD6" s="86">
        <v>1.7999999999999999E-2</v>
      </c>
      <c r="AE6" s="19">
        <v>2.2499999999999999E-2</v>
      </c>
      <c r="AF6" s="19">
        <v>1.4999999999999999E-2</v>
      </c>
      <c r="AG6" s="86">
        <v>0</v>
      </c>
      <c r="AH6" s="86">
        <v>0.25</v>
      </c>
      <c r="AI6" s="19">
        <v>0</v>
      </c>
      <c r="AJ6" s="19">
        <v>0</v>
      </c>
      <c r="AK6" s="86">
        <v>0</v>
      </c>
      <c r="AL6" s="19">
        <v>0</v>
      </c>
      <c r="AM6" s="19">
        <v>0</v>
      </c>
      <c r="AN6" s="86">
        <v>1</v>
      </c>
      <c r="AO6" s="86">
        <v>0</v>
      </c>
      <c r="AP6" s="19">
        <v>0</v>
      </c>
      <c r="AQ6" s="19">
        <v>0</v>
      </c>
      <c r="AR6" s="86">
        <v>297000</v>
      </c>
      <c r="AS6" s="19">
        <v>212000</v>
      </c>
      <c r="AT6" s="19">
        <v>381000</v>
      </c>
      <c r="AU6" s="86">
        <v>-4956.5</v>
      </c>
      <c r="AV6" s="19">
        <v>-4913</v>
      </c>
      <c r="AW6" s="19">
        <v>-4956.5</v>
      </c>
      <c r="AX6" s="86">
        <v>0.49</v>
      </c>
      <c r="AY6" s="86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86">
        <v>0</v>
      </c>
      <c r="BF6" s="86">
        <v>0</v>
      </c>
      <c r="BG6" s="86">
        <v>0</v>
      </c>
      <c r="BH6" s="19">
        <v>0</v>
      </c>
      <c r="BI6" s="19">
        <v>0</v>
      </c>
      <c r="BJ6" s="86">
        <v>1</v>
      </c>
      <c r="BK6" s="86">
        <v>1</v>
      </c>
      <c r="BL6" s="86">
        <v>1</v>
      </c>
      <c r="BM6" s="86">
        <v>1</v>
      </c>
      <c r="BN6" s="86">
        <v>0</v>
      </c>
      <c r="BO6" s="19">
        <v>0.9</v>
      </c>
      <c r="BP6" s="19" t="s">
        <v>113</v>
      </c>
      <c r="BQ6" s="19" t="s">
        <v>114</v>
      </c>
      <c r="BR6" s="19" t="s">
        <v>115</v>
      </c>
      <c r="BS6" s="85">
        <v>44270.893993055557</v>
      </c>
    </row>
    <row r="7" spans="1:71" ht="30" x14ac:dyDescent="0.25">
      <c r="A7" s="19" t="s">
        <v>119</v>
      </c>
      <c r="B7" s="86">
        <v>6</v>
      </c>
      <c r="C7" s="19">
        <v>0</v>
      </c>
      <c r="D7" s="86">
        <v>-8</v>
      </c>
      <c r="E7" s="19">
        <v>-24.5</v>
      </c>
      <c r="F7" s="19" t="s">
        <v>116</v>
      </c>
      <c r="G7" s="19">
        <v>0</v>
      </c>
      <c r="H7" s="19">
        <v>0</v>
      </c>
      <c r="I7" s="86" t="s">
        <v>107</v>
      </c>
      <c r="J7" s="86" t="s">
        <v>65</v>
      </c>
      <c r="K7" s="86">
        <v>8.3000000000000007</v>
      </c>
      <c r="L7" s="86">
        <v>140</v>
      </c>
      <c r="M7" s="19">
        <v>102</v>
      </c>
      <c r="N7" s="19">
        <v>179</v>
      </c>
      <c r="O7" s="86">
        <v>10.199999999999999</v>
      </c>
      <c r="P7" s="19">
        <v>10.199999999999999</v>
      </c>
      <c r="Q7" s="19">
        <v>10.199999999999999</v>
      </c>
      <c r="R7" s="19">
        <v>0</v>
      </c>
      <c r="S7" s="86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86">
        <v>17600</v>
      </c>
      <c r="Z7" s="86">
        <v>0</v>
      </c>
      <c r="AA7" s="19">
        <v>17600</v>
      </c>
      <c r="AB7" s="19">
        <v>17600</v>
      </c>
      <c r="AC7" s="86">
        <v>3</v>
      </c>
      <c r="AD7" s="86">
        <v>1.7999999999999999E-2</v>
      </c>
      <c r="AE7" s="19">
        <v>2.2499999999999999E-2</v>
      </c>
      <c r="AF7" s="19">
        <v>1.4999999999999999E-2</v>
      </c>
      <c r="AG7" s="86">
        <v>0</v>
      </c>
      <c r="AH7" s="86">
        <v>0.5</v>
      </c>
      <c r="AI7" s="19">
        <v>0</v>
      </c>
      <c r="AJ7" s="19">
        <v>0</v>
      </c>
      <c r="AK7" s="86">
        <v>0</v>
      </c>
      <c r="AL7" s="19">
        <v>0</v>
      </c>
      <c r="AM7" s="19">
        <v>0</v>
      </c>
      <c r="AN7" s="86">
        <v>1</v>
      </c>
      <c r="AO7" s="86">
        <v>0</v>
      </c>
      <c r="AP7" s="19">
        <v>0</v>
      </c>
      <c r="AQ7" s="19">
        <v>0</v>
      </c>
      <c r="AR7" s="86">
        <v>126000</v>
      </c>
      <c r="AS7" s="19">
        <v>45000</v>
      </c>
      <c r="AT7" s="19">
        <v>207000</v>
      </c>
      <c r="AU7" s="86">
        <v>9652.2000000000007</v>
      </c>
      <c r="AV7" s="19">
        <v>9652.2000000000007</v>
      </c>
      <c r="AW7" s="19">
        <v>9652.2000000000007</v>
      </c>
      <c r="AX7" s="86">
        <v>0.49</v>
      </c>
      <c r="AY7" s="86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86">
        <v>0</v>
      </c>
      <c r="BF7" s="86">
        <v>0</v>
      </c>
      <c r="BG7" s="86">
        <v>0</v>
      </c>
      <c r="BH7" s="19">
        <v>0</v>
      </c>
      <c r="BI7" s="19">
        <v>0</v>
      </c>
      <c r="BJ7" s="86">
        <v>1</v>
      </c>
      <c r="BK7" s="86">
        <v>1</v>
      </c>
      <c r="BL7" s="86">
        <v>1</v>
      </c>
      <c r="BM7" s="86">
        <v>1</v>
      </c>
      <c r="BN7" s="86">
        <v>0</v>
      </c>
      <c r="BO7" s="19">
        <v>0.9</v>
      </c>
      <c r="BP7" s="19" t="s">
        <v>113</v>
      </c>
      <c r="BQ7" s="19" t="s">
        <v>114</v>
      </c>
      <c r="BR7" s="19" t="s">
        <v>115</v>
      </c>
      <c r="BS7" s="85">
        <v>44270.893993055557</v>
      </c>
    </row>
    <row r="8" spans="1:71" ht="30" x14ac:dyDescent="0.25">
      <c r="A8" s="19" t="s">
        <v>119</v>
      </c>
      <c r="B8" s="86">
        <v>7</v>
      </c>
      <c r="C8" s="19">
        <v>0</v>
      </c>
      <c r="D8" s="86">
        <v>-24.5</v>
      </c>
      <c r="E8" s="19">
        <v>-27.3</v>
      </c>
      <c r="F8" s="19" t="s">
        <v>111</v>
      </c>
      <c r="G8" s="19">
        <v>0</v>
      </c>
      <c r="H8" s="19">
        <v>0</v>
      </c>
      <c r="I8" s="86" t="s">
        <v>112</v>
      </c>
      <c r="J8" s="86" t="s">
        <v>64</v>
      </c>
      <c r="K8" s="86">
        <v>9.1</v>
      </c>
      <c r="L8" s="86">
        <v>0</v>
      </c>
      <c r="M8" s="19">
        <v>0</v>
      </c>
      <c r="N8" s="19">
        <v>0</v>
      </c>
      <c r="O8" s="86">
        <v>0</v>
      </c>
      <c r="P8" s="19">
        <v>0</v>
      </c>
      <c r="Q8" s="19">
        <v>0</v>
      </c>
      <c r="R8" s="19">
        <v>0</v>
      </c>
      <c r="S8" s="86">
        <v>29</v>
      </c>
      <c r="T8" s="19">
        <v>27</v>
      </c>
      <c r="U8" s="19">
        <v>31</v>
      </c>
      <c r="V8" s="19">
        <v>24</v>
      </c>
      <c r="W8" s="19">
        <v>22</v>
      </c>
      <c r="X8" s="19">
        <v>26</v>
      </c>
      <c r="Y8" s="86">
        <v>20000</v>
      </c>
      <c r="Z8" s="86">
        <v>0</v>
      </c>
      <c r="AA8" s="19">
        <v>20000</v>
      </c>
      <c r="AB8" s="19">
        <v>20000</v>
      </c>
      <c r="AC8" s="86">
        <v>0.8</v>
      </c>
      <c r="AD8" s="86">
        <v>0</v>
      </c>
      <c r="AE8" s="19">
        <v>0</v>
      </c>
      <c r="AF8" s="19">
        <v>0</v>
      </c>
      <c r="AG8" s="86">
        <v>0</v>
      </c>
      <c r="AH8" s="86">
        <v>0</v>
      </c>
      <c r="AI8" s="19">
        <v>0</v>
      </c>
      <c r="AJ8" s="19">
        <v>0</v>
      </c>
      <c r="AK8" s="86">
        <v>78.2</v>
      </c>
      <c r="AL8" s="19">
        <v>72.599999999999994</v>
      </c>
      <c r="AM8" s="19">
        <v>84</v>
      </c>
      <c r="AN8" s="86">
        <v>1</v>
      </c>
      <c r="AO8" s="86">
        <v>4420</v>
      </c>
      <c r="AP8" s="19">
        <v>3660</v>
      </c>
      <c r="AQ8" s="19">
        <v>5760</v>
      </c>
      <c r="AR8" s="86">
        <v>133000</v>
      </c>
      <c r="AS8" s="19">
        <v>102000</v>
      </c>
      <c r="AT8" s="19">
        <v>164000</v>
      </c>
      <c r="AU8" s="86">
        <v>-217.4</v>
      </c>
      <c r="AV8" s="19">
        <v>-217.4</v>
      </c>
      <c r="AW8" s="19">
        <v>-260.89999999999998</v>
      </c>
      <c r="AX8" s="86">
        <v>0.2</v>
      </c>
      <c r="AY8" s="86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86">
        <v>0</v>
      </c>
      <c r="BF8" s="86">
        <v>0</v>
      </c>
      <c r="BG8" s="86">
        <v>18.399999999999999</v>
      </c>
      <c r="BH8" s="19">
        <v>15.2</v>
      </c>
      <c r="BI8" s="19">
        <v>24</v>
      </c>
      <c r="BJ8" s="86">
        <v>1</v>
      </c>
      <c r="BK8" s="86">
        <v>1</v>
      </c>
      <c r="BL8" s="86">
        <v>1</v>
      </c>
      <c r="BM8" s="86">
        <v>1</v>
      </c>
      <c r="BN8" s="86">
        <v>0</v>
      </c>
      <c r="BO8" s="19">
        <v>0.9</v>
      </c>
      <c r="BP8" s="19" t="s">
        <v>113</v>
      </c>
      <c r="BQ8" s="19" t="s">
        <v>114</v>
      </c>
      <c r="BR8" s="19" t="s">
        <v>115</v>
      </c>
      <c r="BS8" s="85">
        <v>44270.637650462966</v>
      </c>
    </row>
    <row r="9" spans="1:71" ht="30" x14ac:dyDescent="0.25">
      <c r="A9" s="19" t="s">
        <v>119</v>
      </c>
      <c r="B9" s="86">
        <v>8</v>
      </c>
      <c r="C9" s="19">
        <v>0</v>
      </c>
      <c r="D9" s="86">
        <v>-27.3</v>
      </c>
      <c r="E9" s="19">
        <v>-42</v>
      </c>
      <c r="F9" s="19" t="s">
        <v>116</v>
      </c>
      <c r="G9" s="19">
        <v>0</v>
      </c>
      <c r="H9" s="19">
        <v>0</v>
      </c>
      <c r="I9" s="86" t="s">
        <v>107</v>
      </c>
      <c r="J9" s="86" t="s">
        <v>65</v>
      </c>
      <c r="K9" s="86">
        <v>8.8000000000000007</v>
      </c>
      <c r="L9" s="86">
        <v>144</v>
      </c>
      <c r="M9" s="19">
        <v>101</v>
      </c>
      <c r="N9" s="19">
        <v>187</v>
      </c>
      <c r="O9" s="86">
        <v>24.4</v>
      </c>
      <c r="P9" s="19">
        <v>24.4</v>
      </c>
      <c r="Q9" s="19">
        <v>24.5</v>
      </c>
      <c r="R9" s="19">
        <v>0</v>
      </c>
      <c r="S9" s="86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86">
        <v>27400</v>
      </c>
      <c r="Z9" s="86">
        <v>0</v>
      </c>
      <c r="AA9" s="19">
        <v>27400</v>
      </c>
      <c r="AB9" s="19">
        <v>27400</v>
      </c>
      <c r="AC9" s="86">
        <v>2.7</v>
      </c>
      <c r="AD9" s="86">
        <v>1.7999999999999999E-2</v>
      </c>
      <c r="AE9" s="19">
        <v>2.2499999999999999E-2</v>
      </c>
      <c r="AF9" s="19">
        <v>1.4999999999999999E-2</v>
      </c>
      <c r="AG9" s="86">
        <v>0</v>
      </c>
      <c r="AH9" s="86">
        <v>0.5</v>
      </c>
      <c r="AI9" s="19">
        <v>0</v>
      </c>
      <c r="AJ9" s="19">
        <v>0</v>
      </c>
      <c r="AK9" s="86">
        <v>0</v>
      </c>
      <c r="AL9" s="19">
        <v>0</v>
      </c>
      <c r="AM9" s="19">
        <v>0</v>
      </c>
      <c r="AN9" s="86">
        <v>1</v>
      </c>
      <c r="AO9" s="86">
        <v>0</v>
      </c>
      <c r="AP9" s="19">
        <v>0</v>
      </c>
      <c r="AQ9" s="19">
        <v>0</v>
      </c>
      <c r="AR9" s="86">
        <v>146000</v>
      </c>
      <c r="AS9" s="19">
        <v>59000</v>
      </c>
      <c r="AT9" s="19">
        <v>233000</v>
      </c>
      <c r="AU9" s="86">
        <v>22521.7</v>
      </c>
      <c r="AV9" s="19">
        <v>22521.7</v>
      </c>
      <c r="AW9" s="19">
        <v>22521.7</v>
      </c>
      <c r="AX9" s="86">
        <v>0.49</v>
      </c>
      <c r="AY9" s="86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86">
        <v>0</v>
      </c>
      <c r="BF9" s="86">
        <v>0</v>
      </c>
      <c r="BG9" s="86">
        <v>0</v>
      </c>
      <c r="BH9" s="19">
        <v>0</v>
      </c>
      <c r="BI9" s="19">
        <v>0</v>
      </c>
      <c r="BJ9" s="86">
        <v>1</v>
      </c>
      <c r="BK9" s="86">
        <v>1</v>
      </c>
      <c r="BL9" s="86">
        <v>1</v>
      </c>
      <c r="BM9" s="86">
        <v>1</v>
      </c>
      <c r="BN9" s="86">
        <v>0</v>
      </c>
      <c r="BO9" s="19">
        <v>0.9</v>
      </c>
      <c r="BP9" s="19" t="s">
        <v>113</v>
      </c>
      <c r="BQ9" s="19" t="s">
        <v>114</v>
      </c>
      <c r="BR9" s="19" t="s">
        <v>115</v>
      </c>
      <c r="BS9" s="85">
        <v>44270.893993055557</v>
      </c>
    </row>
    <row r="10" spans="1:71" ht="30" x14ac:dyDescent="0.25">
      <c r="A10" s="19" t="s">
        <v>119</v>
      </c>
      <c r="B10" s="86">
        <v>9</v>
      </c>
      <c r="C10" s="19">
        <v>0</v>
      </c>
      <c r="D10" s="86">
        <v>-42</v>
      </c>
      <c r="E10" s="19">
        <v>-48</v>
      </c>
      <c r="F10" s="19" t="s">
        <v>116</v>
      </c>
      <c r="G10" s="19">
        <v>0</v>
      </c>
      <c r="H10" s="19">
        <v>0</v>
      </c>
      <c r="I10" s="86" t="s">
        <v>107</v>
      </c>
      <c r="J10" s="86" t="s">
        <v>65</v>
      </c>
      <c r="K10" s="86">
        <v>8.5</v>
      </c>
      <c r="L10" s="86">
        <v>110</v>
      </c>
      <c r="M10" s="19">
        <v>90</v>
      </c>
      <c r="N10" s="19">
        <v>131</v>
      </c>
      <c r="O10" s="86">
        <v>1.8</v>
      </c>
      <c r="P10" s="19">
        <v>1.8</v>
      </c>
      <c r="Q10" s="19">
        <v>1.8</v>
      </c>
      <c r="R10" s="19">
        <v>0</v>
      </c>
      <c r="S10" s="86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86">
        <v>9700</v>
      </c>
      <c r="Z10" s="86">
        <v>0</v>
      </c>
      <c r="AA10" s="19">
        <v>9700</v>
      </c>
      <c r="AB10" s="19">
        <v>9700</v>
      </c>
      <c r="AC10" s="86">
        <v>0.7</v>
      </c>
      <c r="AD10" s="86">
        <v>1.7999999999999999E-2</v>
      </c>
      <c r="AE10" s="19">
        <v>2.2499999999999999E-2</v>
      </c>
      <c r="AF10" s="19">
        <v>1.4999999999999999E-2</v>
      </c>
      <c r="AG10" s="86">
        <v>0</v>
      </c>
      <c r="AH10" s="86">
        <v>0.5</v>
      </c>
      <c r="AI10" s="19">
        <v>0</v>
      </c>
      <c r="AJ10" s="19">
        <v>0</v>
      </c>
      <c r="AK10" s="86">
        <v>0</v>
      </c>
      <c r="AL10" s="19">
        <v>0</v>
      </c>
      <c r="AM10" s="19">
        <v>0</v>
      </c>
      <c r="AN10" s="86">
        <v>1</v>
      </c>
      <c r="AO10" s="86">
        <v>0</v>
      </c>
      <c r="AP10" s="19">
        <v>0</v>
      </c>
      <c r="AQ10" s="19">
        <v>0</v>
      </c>
      <c r="AR10" s="86">
        <v>134000</v>
      </c>
      <c r="AS10" s="19">
        <v>84000</v>
      </c>
      <c r="AT10" s="19">
        <v>183000</v>
      </c>
      <c r="AU10" s="86">
        <v>695.7</v>
      </c>
      <c r="AV10" s="19">
        <v>695.7</v>
      </c>
      <c r="AW10" s="19">
        <v>695.7</v>
      </c>
      <c r="AX10" s="86">
        <v>0.49</v>
      </c>
      <c r="AY10" s="86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86">
        <v>0</v>
      </c>
      <c r="BF10" s="86">
        <v>0</v>
      </c>
      <c r="BG10" s="86">
        <v>0</v>
      </c>
      <c r="BH10" s="19">
        <v>0</v>
      </c>
      <c r="BI10" s="19">
        <v>0</v>
      </c>
      <c r="BJ10" s="86">
        <v>1</v>
      </c>
      <c r="BK10" s="86">
        <v>1</v>
      </c>
      <c r="BL10" s="86">
        <v>1</v>
      </c>
      <c r="BM10" s="86">
        <v>1</v>
      </c>
      <c r="BN10" s="86">
        <v>0</v>
      </c>
      <c r="BO10" s="19">
        <v>0.9</v>
      </c>
      <c r="BP10" s="19" t="s">
        <v>113</v>
      </c>
      <c r="BQ10" s="19" t="s">
        <v>114</v>
      </c>
      <c r="BR10" s="19" t="s">
        <v>115</v>
      </c>
      <c r="BS10" s="85">
        <v>44270.893993055557</v>
      </c>
    </row>
    <row r="11" spans="1:71" ht="30" x14ac:dyDescent="0.25">
      <c r="A11" s="19" t="s">
        <v>119</v>
      </c>
      <c r="B11" s="86">
        <v>10</v>
      </c>
      <c r="C11" s="19">
        <v>0</v>
      </c>
      <c r="D11" s="86">
        <v>-48</v>
      </c>
      <c r="E11" s="19">
        <v>-80</v>
      </c>
      <c r="F11" s="19" t="s">
        <v>116</v>
      </c>
      <c r="G11" s="19">
        <v>0</v>
      </c>
      <c r="H11" s="19">
        <v>0</v>
      </c>
      <c r="I11" s="86" t="s">
        <v>107</v>
      </c>
      <c r="J11" s="86" t="s">
        <v>65</v>
      </c>
      <c r="K11" s="86">
        <v>8.6999999999999993</v>
      </c>
      <c r="L11" s="86">
        <v>602</v>
      </c>
      <c r="M11" s="19">
        <v>559</v>
      </c>
      <c r="N11" s="19">
        <v>646</v>
      </c>
      <c r="O11" s="86">
        <v>2.2000000000000002</v>
      </c>
      <c r="P11" s="19">
        <v>2.2000000000000002</v>
      </c>
      <c r="Q11" s="19">
        <v>2.2000000000000002</v>
      </c>
      <c r="R11" s="19">
        <v>0</v>
      </c>
      <c r="S11" s="86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86">
        <v>51400</v>
      </c>
      <c r="Z11" s="86">
        <v>0</v>
      </c>
      <c r="AA11" s="19">
        <v>51400</v>
      </c>
      <c r="AB11" s="19">
        <v>51400</v>
      </c>
      <c r="AC11" s="86">
        <v>2.5</v>
      </c>
      <c r="AD11" s="86">
        <v>1.7999999999999999E-2</v>
      </c>
      <c r="AE11" s="19">
        <v>2.2499999999999999E-2</v>
      </c>
      <c r="AF11" s="19">
        <v>1.4999999999999999E-2</v>
      </c>
      <c r="AG11" s="86">
        <v>0</v>
      </c>
      <c r="AH11" s="86">
        <v>0.25</v>
      </c>
      <c r="AI11" s="19">
        <v>0</v>
      </c>
      <c r="AJ11" s="19">
        <v>0</v>
      </c>
      <c r="AK11" s="86">
        <v>0</v>
      </c>
      <c r="AL11" s="19">
        <v>0</v>
      </c>
      <c r="AM11" s="19">
        <v>0</v>
      </c>
      <c r="AN11" s="86">
        <v>1</v>
      </c>
      <c r="AO11" s="86">
        <v>0</v>
      </c>
      <c r="AP11" s="19">
        <v>0</v>
      </c>
      <c r="AQ11" s="19">
        <v>0</v>
      </c>
      <c r="AR11" s="86">
        <v>839000</v>
      </c>
      <c r="AS11" s="19">
        <v>753000</v>
      </c>
      <c r="AT11" s="19">
        <v>926000</v>
      </c>
      <c r="AU11" s="86">
        <v>6956.5</v>
      </c>
      <c r="AV11" s="19">
        <v>6956.5</v>
      </c>
      <c r="AW11" s="19">
        <v>6956.5</v>
      </c>
      <c r="AX11" s="86">
        <v>0.49</v>
      </c>
      <c r="AY11" s="86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86">
        <v>0</v>
      </c>
      <c r="BF11" s="86">
        <v>0</v>
      </c>
      <c r="BG11" s="86">
        <v>0</v>
      </c>
      <c r="BH11" s="19">
        <v>0</v>
      </c>
      <c r="BI11" s="19">
        <v>0</v>
      </c>
      <c r="BJ11" s="86">
        <v>1</v>
      </c>
      <c r="BK11" s="86">
        <v>1</v>
      </c>
      <c r="BL11" s="86">
        <v>1</v>
      </c>
      <c r="BM11" s="86">
        <v>1</v>
      </c>
      <c r="BN11" s="86">
        <v>0</v>
      </c>
      <c r="BO11" s="19">
        <v>0.9</v>
      </c>
      <c r="BP11" s="19" t="s">
        <v>113</v>
      </c>
      <c r="BQ11" s="19" t="s">
        <v>114</v>
      </c>
      <c r="BR11" s="19" t="s">
        <v>115</v>
      </c>
      <c r="BS11" s="85">
        <v>44270.893993055557</v>
      </c>
    </row>
    <row r="12" spans="1:71" x14ac:dyDescent="0.25">
      <c r="A12" s="19"/>
      <c r="B12" s="86"/>
      <c r="C12" s="19"/>
      <c r="D12" s="86"/>
      <c r="E12" s="19"/>
      <c r="F12" s="19"/>
      <c r="G12" s="19"/>
      <c r="H12" s="19"/>
      <c r="I12" s="86"/>
      <c r="J12" s="86"/>
      <c r="K12" s="86"/>
      <c r="L12" s="86"/>
      <c r="M12" s="19"/>
      <c r="N12" s="19"/>
      <c r="O12" s="86"/>
      <c r="P12" s="19"/>
      <c r="Q12" s="19"/>
      <c r="R12" s="19"/>
      <c r="S12" s="86"/>
      <c r="T12" s="19"/>
      <c r="U12" s="19"/>
      <c r="V12" s="19"/>
      <c r="W12" s="19"/>
      <c r="X12" s="19"/>
      <c r="Y12" s="86"/>
      <c r="Z12" s="86"/>
      <c r="AA12" s="19"/>
      <c r="AB12" s="19"/>
      <c r="AC12" s="86"/>
      <c r="AD12" s="86"/>
      <c r="AE12" s="19"/>
      <c r="AF12" s="19"/>
      <c r="AG12" s="86"/>
      <c r="AH12" s="86"/>
      <c r="AI12" s="19"/>
      <c r="AJ12" s="19"/>
      <c r="AK12" s="86"/>
      <c r="AL12" s="19"/>
      <c r="AM12" s="19"/>
      <c r="AN12" s="86"/>
      <c r="AO12" s="86"/>
      <c r="AP12" s="19"/>
      <c r="AQ12" s="19"/>
      <c r="AR12" s="86"/>
      <c r="AS12" s="19"/>
      <c r="AT12" s="19"/>
      <c r="AU12" s="86"/>
      <c r="AV12" s="19"/>
      <c r="AW12" s="19"/>
      <c r="AX12" s="86"/>
      <c r="AY12" s="86"/>
      <c r="AZ12" s="19"/>
      <c r="BA12" s="19"/>
      <c r="BB12" s="19"/>
      <c r="BC12" s="19"/>
      <c r="BD12" s="19"/>
      <c r="BE12" s="86"/>
      <c r="BF12" s="86"/>
      <c r="BG12" s="86"/>
      <c r="BH12" s="19"/>
      <c r="BI12" s="19"/>
      <c r="BJ12" s="86"/>
      <c r="BK12" s="86"/>
      <c r="BL12" s="86"/>
      <c r="BM12" s="86"/>
      <c r="BN12" s="86"/>
      <c r="BO12" s="19"/>
      <c r="BP12" s="19"/>
      <c r="BQ12" s="19"/>
      <c r="BR12" s="19"/>
      <c r="BS12" s="1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4E7F-D1F4-4EF1-A3D1-5037FC4AB3DA}">
  <sheetPr>
    <tabColor theme="1" tint="0.249977111117893"/>
  </sheetPr>
  <dimension ref="A1:BS13"/>
  <sheetViews>
    <sheetView topLeftCell="AP1" workbookViewId="0">
      <selection activeCell="BB15" sqref="BB15"/>
    </sheetView>
  </sheetViews>
  <sheetFormatPr defaultRowHeight="15" x14ac:dyDescent="0.25"/>
  <cols>
    <col min="2" max="2" width="9.140625" style="84"/>
    <col min="4" max="4" width="9.140625" style="84"/>
    <col min="9" max="12" width="9.140625" style="84"/>
    <col min="15" max="15" width="9.140625" style="84"/>
    <col min="19" max="19" width="9.140625" style="84"/>
    <col min="25" max="26" width="9.140625" style="84"/>
    <col min="29" max="30" width="9.140625" style="84"/>
    <col min="33" max="34" width="9.140625" style="84"/>
    <col min="37" max="37" width="9.140625" style="84"/>
    <col min="40" max="41" width="9.140625" style="84"/>
    <col min="44" max="44" width="9.140625" style="84"/>
    <col min="47" max="47" width="9.140625" style="84"/>
    <col min="50" max="51" width="9.140625" style="84"/>
    <col min="57" max="59" width="9.140625" style="84"/>
    <col min="62" max="66" width="9.140625" style="84"/>
  </cols>
  <sheetData>
    <row r="1" spans="1:71" x14ac:dyDescent="0.25">
      <c r="A1" t="s">
        <v>121</v>
      </c>
      <c r="B1" s="84" t="s">
        <v>0</v>
      </c>
      <c r="C1" t="s">
        <v>122</v>
      </c>
      <c r="D1" s="84" t="s">
        <v>123</v>
      </c>
      <c r="E1" t="s">
        <v>124</v>
      </c>
      <c r="F1" t="s">
        <v>125</v>
      </c>
      <c r="G1" t="s">
        <v>126</v>
      </c>
      <c r="H1" t="s">
        <v>42</v>
      </c>
      <c r="I1" s="84" t="s">
        <v>127</v>
      </c>
      <c r="J1" s="84" t="s">
        <v>128</v>
      </c>
      <c r="K1" s="84" t="s">
        <v>129</v>
      </c>
      <c r="L1" s="84" t="s">
        <v>4</v>
      </c>
      <c r="M1" t="s">
        <v>130</v>
      </c>
      <c r="N1" t="s">
        <v>131</v>
      </c>
      <c r="O1" s="84" t="s">
        <v>132</v>
      </c>
      <c r="P1" t="s">
        <v>133</v>
      </c>
      <c r="Q1" t="s">
        <v>134</v>
      </c>
      <c r="R1" t="s">
        <v>135</v>
      </c>
      <c r="S1" s="84" t="s">
        <v>7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s="84" t="s">
        <v>90</v>
      </c>
      <c r="Z1" s="84" t="s">
        <v>141</v>
      </c>
      <c r="AA1" t="s">
        <v>142</v>
      </c>
      <c r="AB1" t="s">
        <v>143</v>
      </c>
      <c r="AC1" s="84" t="s">
        <v>144</v>
      </c>
      <c r="AD1" s="84" t="s">
        <v>8</v>
      </c>
      <c r="AE1" t="s">
        <v>145</v>
      </c>
      <c r="AF1" t="s">
        <v>146</v>
      </c>
      <c r="AG1" s="84" t="s">
        <v>161</v>
      </c>
      <c r="AH1" s="84" t="s">
        <v>10</v>
      </c>
      <c r="AI1" t="s">
        <v>147</v>
      </c>
      <c r="AJ1" t="s">
        <v>148</v>
      </c>
      <c r="AK1" s="84" t="s">
        <v>149</v>
      </c>
      <c r="AL1" t="s">
        <v>151</v>
      </c>
      <c r="AM1" t="s">
        <v>152</v>
      </c>
      <c r="AN1" s="84" t="s">
        <v>153</v>
      </c>
      <c r="AO1" s="84" t="s">
        <v>150</v>
      </c>
      <c r="AP1" t="s">
        <v>154</v>
      </c>
      <c r="AQ1" t="s">
        <v>155</v>
      </c>
      <c r="AR1" s="84" t="s">
        <v>11</v>
      </c>
      <c r="AS1" t="s">
        <v>156</v>
      </c>
      <c r="AT1" t="s">
        <v>157</v>
      </c>
      <c r="AU1" s="84" t="s">
        <v>158</v>
      </c>
      <c r="AV1" t="s">
        <v>159</v>
      </c>
      <c r="AW1" t="s">
        <v>160</v>
      </c>
      <c r="AX1" s="84" t="s">
        <v>18</v>
      </c>
      <c r="AY1" s="84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s="84" t="s">
        <v>168</v>
      </c>
      <c r="BF1" s="84" t="s">
        <v>21</v>
      </c>
      <c r="BG1" s="84" t="s">
        <v>66</v>
      </c>
      <c r="BH1" t="s">
        <v>169</v>
      </c>
      <c r="BI1" t="s">
        <v>170</v>
      </c>
      <c r="BJ1" s="84" t="s">
        <v>171</v>
      </c>
      <c r="BK1" s="84" t="s">
        <v>172</v>
      </c>
      <c r="BL1" s="84" t="s">
        <v>173</v>
      </c>
      <c r="BM1" s="84" t="s">
        <v>174</v>
      </c>
      <c r="BN1" s="84" t="s">
        <v>175</v>
      </c>
      <c r="BO1" t="s">
        <v>176</v>
      </c>
    </row>
    <row r="2" spans="1:71" ht="30" x14ac:dyDescent="0.25">
      <c r="A2" s="19" t="s">
        <v>120</v>
      </c>
      <c r="B2" s="86">
        <v>1</v>
      </c>
      <c r="C2" s="19">
        <v>0</v>
      </c>
      <c r="D2" s="86">
        <v>0</v>
      </c>
      <c r="E2" s="19">
        <v>-0.5</v>
      </c>
      <c r="F2" s="19" t="s">
        <v>111</v>
      </c>
      <c r="G2" s="19">
        <v>0</v>
      </c>
      <c r="H2" s="19">
        <v>0</v>
      </c>
      <c r="I2" s="86" t="s">
        <v>112</v>
      </c>
      <c r="J2" s="86" t="s">
        <v>64</v>
      </c>
      <c r="K2" s="86">
        <v>9.6999999999999993</v>
      </c>
      <c r="L2" s="86">
        <v>0</v>
      </c>
      <c r="M2" s="19">
        <v>0</v>
      </c>
      <c r="N2" s="19">
        <v>0</v>
      </c>
      <c r="O2" s="86">
        <v>0</v>
      </c>
      <c r="P2" s="19">
        <v>0</v>
      </c>
      <c r="Q2" s="19">
        <v>0</v>
      </c>
      <c r="R2" s="19">
        <v>0</v>
      </c>
      <c r="S2" s="86">
        <v>36</v>
      </c>
      <c r="T2" s="19">
        <v>33</v>
      </c>
      <c r="U2" s="19">
        <v>39</v>
      </c>
      <c r="V2" s="19">
        <v>31</v>
      </c>
      <c r="W2" s="19">
        <v>28</v>
      </c>
      <c r="X2" s="19">
        <v>34</v>
      </c>
      <c r="Y2" s="86">
        <v>2800</v>
      </c>
      <c r="Z2" s="86">
        <v>0</v>
      </c>
      <c r="AA2" s="19">
        <v>2800</v>
      </c>
      <c r="AB2" s="19">
        <v>2800</v>
      </c>
      <c r="AC2" s="86">
        <v>0.5</v>
      </c>
      <c r="AD2" s="86">
        <v>0</v>
      </c>
      <c r="AE2" s="19">
        <v>0</v>
      </c>
      <c r="AF2" s="19">
        <v>0</v>
      </c>
      <c r="AG2" s="86">
        <v>0</v>
      </c>
      <c r="AH2" s="86">
        <v>0</v>
      </c>
      <c r="AI2" s="19">
        <v>0</v>
      </c>
      <c r="AJ2" s="19">
        <v>0</v>
      </c>
      <c r="AK2" s="86">
        <v>99.8</v>
      </c>
      <c r="AL2" s="19">
        <v>90</v>
      </c>
      <c r="AM2" s="19">
        <v>111.2</v>
      </c>
      <c r="AN2" s="86">
        <v>1</v>
      </c>
      <c r="AO2" s="86">
        <v>10080</v>
      </c>
      <c r="AP2" s="19">
        <v>7680</v>
      </c>
      <c r="AQ2" s="19">
        <v>11520</v>
      </c>
      <c r="AR2" s="86">
        <v>5000</v>
      </c>
      <c r="AS2" s="19">
        <v>2000</v>
      </c>
      <c r="AT2" s="19">
        <v>8000</v>
      </c>
      <c r="AU2" s="86">
        <v>521.70000000000005</v>
      </c>
      <c r="AV2" s="19">
        <v>521.70000000000005</v>
      </c>
      <c r="AW2" s="19">
        <v>521.70000000000005</v>
      </c>
      <c r="AX2" s="86">
        <v>0.2</v>
      </c>
      <c r="AY2" s="86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86">
        <v>0</v>
      </c>
      <c r="BF2" s="86">
        <v>0</v>
      </c>
      <c r="BG2" s="86">
        <v>42</v>
      </c>
      <c r="BH2" s="19">
        <v>32</v>
      </c>
      <c r="BI2" s="19">
        <v>48</v>
      </c>
      <c r="BJ2" s="86">
        <v>1</v>
      </c>
      <c r="BK2" s="86">
        <v>1</v>
      </c>
      <c r="BL2" s="86">
        <v>1</v>
      </c>
      <c r="BM2" s="86">
        <v>1</v>
      </c>
      <c r="BN2" s="86">
        <v>0</v>
      </c>
      <c r="BO2" s="19">
        <v>0.9</v>
      </c>
      <c r="BP2" s="19" t="s">
        <v>113</v>
      </c>
      <c r="BQ2" s="19" t="s">
        <v>114</v>
      </c>
      <c r="BR2" s="19" t="s">
        <v>115</v>
      </c>
      <c r="BS2" s="85">
        <v>44270.637650462966</v>
      </c>
    </row>
    <row r="3" spans="1:71" ht="30" x14ac:dyDescent="0.25">
      <c r="A3" s="19" t="s">
        <v>120</v>
      </c>
      <c r="B3" s="86">
        <v>2</v>
      </c>
      <c r="C3" s="19">
        <v>0</v>
      </c>
      <c r="D3" s="86">
        <v>-0.5</v>
      </c>
      <c r="E3" s="19">
        <v>-1</v>
      </c>
      <c r="F3" s="19" t="s">
        <v>111</v>
      </c>
      <c r="G3" s="19">
        <v>0</v>
      </c>
      <c r="H3" s="19">
        <v>0</v>
      </c>
      <c r="I3" s="86" t="s">
        <v>112</v>
      </c>
      <c r="J3" s="86" t="s">
        <v>64</v>
      </c>
      <c r="K3" s="86">
        <v>9.6999999999999993</v>
      </c>
      <c r="L3" s="86">
        <v>0</v>
      </c>
      <c r="M3" s="19">
        <v>0</v>
      </c>
      <c r="N3" s="19">
        <v>0</v>
      </c>
      <c r="O3" s="86">
        <v>0</v>
      </c>
      <c r="P3" s="19">
        <v>0</v>
      </c>
      <c r="Q3" s="19">
        <v>0</v>
      </c>
      <c r="R3" s="19">
        <v>0</v>
      </c>
      <c r="S3" s="86">
        <v>41</v>
      </c>
      <c r="T3" s="19">
        <v>38</v>
      </c>
      <c r="U3" s="19">
        <v>44</v>
      </c>
      <c r="V3" s="19">
        <v>36</v>
      </c>
      <c r="W3" s="19">
        <v>33</v>
      </c>
      <c r="X3" s="19">
        <v>39</v>
      </c>
      <c r="Y3" s="86">
        <v>15200</v>
      </c>
      <c r="Z3" s="86">
        <v>0</v>
      </c>
      <c r="AA3" s="19">
        <v>15200</v>
      </c>
      <c r="AB3" s="19">
        <v>15200</v>
      </c>
      <c r="AC3" s="86">
        <v>0.5</v>
      </c>
      <c r="AD3" s="86">
        <v>0</v>
      </c>
      <c r="AE3" s="19">
        <v>0</v>
      </c>
      <c r="AF3" s="19">
        <v>0</v>
      </c>
      <c r="AG3" s="86">
        <v>0</v>
      </c>
      <c r="AH3" s="86">
        <v>0</v>
      </c>
      <c r="AI3" s="19">
        <v>0</v>
      </c>
      <c r="AJ3" s="19">
        <v>0</v>
      </c>
      <c r="AK3" s="86">
        <v>118.8</v>
      </c>
      <c r="AL3" s="19">
        <v>107.4</v>
      </c>
      <c r="AM3" s="19">
        <v>122.6</v>
      </c>
      <c r="AN3" s="86">
        <v>1</v>
      </c>
      <c r="AO3" s="86">
        <v>12480</v>
      </c>
      <c r="AP3" s="19">
        <v>11040</v>
      </c>
      <c r="AQ3" s="19">
        <v>12960</v>
      </c>
      <c r="AR3" s="86">
        <v>22000</v>
      </c>
      <c r="AS3" s="19">
        <v>15000</v>
      </c>
      <c r="AT3" s="19">
        <v>29000</v>
      </c>
      <c r="AU3" s="86">
        <v>391.3</v>
      </c>
      <c r="AV3" s="19">
        <v>391.3</v>
      </c>
      <c r="AW3" s="19">
        <v>391.3</v>
      </c>
      <c r="AX3" s="86">
        <v>0.2</v>
      </c>
      <c r="AY3" s="86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86">
        <v>0</v>
      </c>
      <c r="BF3" s="86">
        <v>0</v>
      </c>
      <c r="BG3" s="86">
        <v>52</v>
      </c>
      <c r="BH3" s="19">
        <v>46</v>
      </c>
      <c r="BI3" s="19">
        <v>54</v>
      </c>
      <c r="BJ3" s="86">
        <v>1</v>
      </c>
      <c r="BK3" s="86">
        <v>1</v>
      </c>
      <c r="BL3" s="86">
        <v>1</v>
      </c>
      <c r="BM3" s="86">
        <v>1</v>
      </c>
      <c r="BN3" s="86">
        <v>0</v>
      </c>
      <c r="BO3" s="19">
        <v>0.9</v>
      </c>
      <c r="BP3" s="19" t="s">
        <v>113</v>
      </c>
      <c r="BQ3" s="19" t="s">
        <v>114</v>
      </c>
      <c r="BR3" s="19" t="s">
        <v>115</v>
      </c>
      <c r="BS3" s="85">
        <v>44270.637650462966</v>
      </c>
    </row>
    <row r="4" spans="1:71" ht="30" x14ac:dyDescent="0.25">
      <c r="A4" s="19" t="s">
        <v>120</v>
      </c>
      <c r="B4" s="86">
        <v>3</v>
      </c>
      <c r="C4" s="19">
        <v>0</v>
      </c>
      <c r="D4" s="86">
        <v>-1</v>
      </c>
      <c r="E4" s="19">
        <v>-2</v>
      </c>
      <c r="F4" s="19" t="s">
        <v>111</v>
      </c>
      <c r="G4" s="19">
        <v>0</v>
      </c>
      <c r="H4" s="19">
        <v>0</v>
      </c>
      <c r="I4" s="86" t="s">
        <v>112</v>
      </c>
      <c r="J4" s="86" t="s">
        <v>64</v>
      </c>
      <c r="K4" s="86">
        <v>9.6999999999999993</v>
      </c>
      <c r="L4" s="86">
        <v>0</v>
      </c>
      <c r="M4" s="19">
        <v>0</v>
      </c>
      <c r="N4" s="19">
        <v>0</v>
      </c>
      <c r="O4" s="86">
        <v>0</v>
      </c>
      <c r="P4" s="19">
        <v>0</v>
      </c>
      <c r="Q4" s="19">
        <v>0</v>
      </c>
      <c r="R4" s="19">
        <v>0</v>
      </c>
      <c r="S4" s="86">
        <v>42</v>
      </c>
      <c r="T4" s="19">
        <v>39</v>
      </c>
      <c r="U4" s="19">
        <v>45</v>
      </c>
      <c r="V4" s="19">
        <v>37</v>
      </c>
      <c r="W4" s="19">
        <v>34</v>
      </c>
      <c r="X4" s="19">
        <v>40</v>
      </c>
      <c r="Y4" s="86">
        <v>25700</v>
      </c>
      <c r="Z4" s="86">
        <v>0</v>
      </c>
      <c r="AA4" s="19">
        <v>25700</v>
      </c>
      <c r="AB4" s="19">
        <v>25700</v>
      </c>
      <c r="AC4" s="86">
        <v>0.5</v>
      </c>
      <c r="AD4" s="86">
        <v>0</v>
      </c>
      <c r="AE4" s="19">
        <v>0</v>
      </c>
      <c r="AF4" s="19">
        <v>0</v>
      </c>
      <c r="AG4" s="86">
        <v>0</v>
      </c>
      <c r="AH4" s="86">
        <v>0</v>
      </c>
      <c r="AI4" s="19">
        <v>0</v>
      </c>
      <c r="AJ4" s="19">
        <v>0</v>
      </c>
      <c r="AK4" s="86">
        <v>122.6</v>
      </c>
      <c r="AL4" s="19">
        <v>111.2</v>
      </c>
      <c r="AM4" s="19">
        <v>122.6</v>
      </c>
      <c r="AN4" s="86">
        <v>1</v>
      </c>
      <c r="AO4" s="86">
        <v>12960</v>
      </c>
      <c r="AP4" s="19">
        <v>11520</v>
      </c>
      <c r="AQ4" s="19">
        <v>12960</v>
      </c>
      <c r="AR4" s="86">
        <v>36000</v>
      </c>
      <c r="AS4" s="19">
        <v>26000</v>
      </c>
      <c r="AT4" s="19">
        <v>46000</v>
      </c>
      <c r="AU4" s="86">
        <v>304.3</v>
      </c>
      <c r="AV4" s="19">
        <v>347.8</v>
      </c>
      <c r="AW4" s="19">
        <v>304.3</v>
      </c>
      <c r="AX4" s="86">
        <v>0.2</v>
      </c>
      <c r="AY4" s="86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86">
        <v>0</v>
      </c>
      <c r="BF4" s="86">
        <v>0</v>
      </c>
      <c r="BG4" s="86">
        <v>54</v>
      </c>
      <c r="BH4" s="19">
        <v>48</v>
      </c>
      <c r="BI4" s="19">
        <v>54</v>
      </c>
      <c r="BJ4" s="86">
        <v>1</v>
      </c>
      <c r="BK4" s="86">
        <v>1</v>
      </c>
      <c r="BL4" s="86">
        <v>1</v>
      </c>
      <c r="BM4" s="86">
        <v>1</v>
      </c>
      <c r="BN4" s="86">
        <v>0</v>
      </c>
      <c r="BO4" s="19">
        <v>0.9</v>
      </c>
      <c r="BP4" s="19" t="s">
        <v>113</v>
      </c>
      <c r="BQ4" s="19" t="s">
        <v>114</v>
      </c>
      <c r="BR4" s="19" t="s">
        <v>115</v>
      </c>
      <c r="BS4" s="85">
        <v>44270.637650462966</v>
      </c>
    </row>
    <row r="5" spans="1:71" ht="30" x14ac:dyDescent="0.25">
      <c r="A5" s="19" t="s">
        <v>120</v>
      </c>
      <c r="B5" s="86">
        <v>4</v>
      </c>
      <c r="C5" s="19">
        <v>0</v>
      </c>
      <c r="D5" s="86">
        <v>-2</v>
      </c>
      <c r="E5" s="19">
        <v>-3.6</v>
      </c>
      <c r="F5" s="19" t="s">
        <v>111</v>
      </c>
      <c r="G5" s="19">
        <v>0</v>
      </c>
      <c r="H5" s="19">
        <v>0</v>
      </c>
      <c r="I5" s="86" t="s">
        <v>112</v>
      </c>
      <c r="J5" s="86" t="s">
        <v>64</v>
      </c>
      <c r="K5" s="86">
        <v>9.6</v>
      </c>
      <c r="L5" s="86">
        <v>0</v>
      </c>
      <c r="M5" s="19">
        <v>0</v>
      </c>
      <c r="N5" s="19">
        <v>0</v>
      </c>
      <c r="O5" s="86">
        <v>0</v>
      </c>
      <c r="P5" s="19">
        <v>0</v>
      </c>
      <c r="Q5" s="19">
        <v>0</v>
      </c>
      <c r="R5" s="19">
        <v>0</v>
      </c>
      <c r="S5" s="86">
        <v>42</v>
      </c>
      <c r="T5" s="19">
        <v>39</v>
      </c>
      <c r="U5" s="19">
        <v>45</v>
      </c>
      <c r="V5" s="19">
        <v>37</v>
      </c>
      <c r="W5" s="19">
        <v>34</v>
      </c>
      <c r="X5" s="19">
        <v>40</v>
      </c>
      <c r="Y5" s="86">
        <v>35000</v>
      </c>
      <c r="Z5" s="86">
        <v>0</v>
      </c>
      <c r="AA5" s="19">
        <v>35000</v>
      </c>
      <c r="AB5" s="19">
        <v>35000</v>
      </c>
      <c r="AC5" s="86">
        <v>1.8</v>
      </c>
      <c r="AD5" s="86">
        <v>0</v>
      </c>
      <c r="AE5" s="19">
        <v>0</v>
      </c>
      <c r="AF5" s="19">
        <v>0</v>
      </c>
      <c r="AG5" s="86">
        <v>0</v>
      </c>
      <c r="AH5" s="86">
        <v>0</v>
      </c>
      <c r="AI5" s="19">
        <v>0</v>
      </c>
      <c r="AJ5" s="19">
        <v>0</v>
      </c>
      <c r="AK5" s="86">
        <v>122.6</v>
      </c>
      <c r="AL5" s="19">
        <v>111.2</v>
      </c>
      <c r="AM5" s="19">
        <v>122.6</v>
      </c>
      <c r="AN5" s="86">
        <v>1</v>
      </c>
      <c r="AO5" s="86">
        <v>12960</v>
      </c>
      <c r="AP5" s="19">
        <v>11520</v>
      </c>
      <c r="AQ5" s="19">
        <v>12960</v>
      </c>
      <c r="AR5" s="86">
        <v>55000</v>
      </c>
      <c r="AS5" s="19">
        <v>41000</v>
      </c>
      <c r="AT5" s="19">
        <v>68000</v>
      </c>
      <c r="AU5" s="86">
        <v>-43.5</v>
      </c>
      <c r="AV5" s="19">
        <v>0</v>
      </c>
      <c r="AW5" s="19">
        <v>-43.5</v>
      </c>
      <c r="AX5" s="86">
        <v>0.2</v>
      </c>
      <c r="AY5" s="86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86">
        <v>0</v>
      </c>
      <c r="BF5" s="86">
        <v>0</v>
      </c>
      <c r="BG5" s="86">
        <v>54</v>
      </c>
      <c r="BH5" s="19">
        <v>48</v>
      </c>
      <c r="BI5" s="19">
        <v>54</v>
      </c>
      <c r="BJ5" s="86">
        <v>1</v>
      </c>
      <c r="BK5" s="86">
        <v>1</v>
      </c>
      <c r="BL5" s="86">
        <v>1</v>
      </c>
      <c r="BM5" s="86">
        <v>1</v>
      </c>
      <c r="BN5" s="86">
        <v>0</v>
      </c>
      <c r="BO5" s="19">
        <v>0.9</v>
      </c>
      <c r="BP5" s="19" t="s">
        <v>113</v>
      </c>
      <c r="BQ5" s="19" t="s">
        <v>114</v>
      </c>
      <c r="BR5" s="19" t="s">
        <v>115</v>
      </c>
      <c r="BS5" s="85">
        <v>44270.637650462966</v>
      </c>
    </row>
    <row r="6" spans="1:71" ht="30" x14ac:dyDescent="0.25">
      <c r="A6" s="19" t="s">
        <v>120</v>
      </c>
      <c r="B6" s="86">
        <v>5</v>
      </c>
      <c r="C6" s="19">
        <v>0</v>
      </c>
      <c r="D6" s="86">
        <v>-3.6</v>
      </c>
      <c r="E6" s="19">
        <v>-13</v>
      </c>
      <c r="F6" s="19" t="s">
        <v>116</v>
      </c>
      <c r="G6" s="19">
        <v>0</v>
      </c>
      <c r="H6" s="19">
        <v>0</v>
      </c>
      <c r="I6" s="86" t="s">
        <v>107</v>
      </c>
      <c r="J6" s="86" t="s">
        <v>65</v>
      </c>
      <c r="K6" s="86">
        <v>9.5</v>
      </c>
      <c r="L6" s="86">
        <v>258</v>
      </c>
      <c r="M6" s="19">
        <v>206</v>
      </c>
      <c r="N6" s="19">
        <v>311</v>
      </c>
      <c r="O6" s="86">
        <v>6.6</v>
      </c>
      <c r="P6" s="19">
        <v>6.6</v>
      </c>
      <c r="Q6" s="19">
        <v>6.6</v>
      </c>
      <c r="R6" s="19">
        <v>0</v>
      </c>
      <c r="S6" s="86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86">
        <v>42100</v>
      </c>
      <c r="Z6" s="86">
        <v>0</v>
      </c>
      <c r="AA6" s="19">
        <v>42100</v>
      </c>
      <c r="AB6" s="19">
        <v>42100</v>
      </c>
      <c r="AC6" s="86">
        <v>3</v>
      </c>
      <c r="AD6" s="86">
        <v>1.7999999999999999E-2</v>
      </c>
      <c r="AE6" s="19">
        <v>2.2499999999999999E-2</v>
      </c>
      <c r="AF6" s="19">
        <v>1.4999999999999999E-2</v>
      </c>
      <c r="AG6" s="86">
        <v>0</v>
      </c>
      <c r="AH6" s="86">
        <v>0.25</v>
      </c>
      <c r="AI6" s="19">
        <v>0</v>
      </c>
      <c r="AJ6" s="19">
        <v>0</v>
      </c>
      <c r="AK6" s="86">
        <v>0</v>
      </c>
      <c r="AL6" s="19">
        <v>0</v>
      </c>
      <c r="AM6" s="19">
        <v>0</v>
      </c>
      <c r="AN6" s="86">
        <v>1</v>
      </c>
      <c r="AO6" s="86">
        <v>0</v>
      </c>
      <c r="AP6" s="19">
        <v>0</v>
      </c>
      <c r="AQ6" s="19">
        <v>0</v>
      </c>
      <c r="AR6" s="86">
        <v>247000</v>
      </c>
      <c r="AS6" s="19">
        <v>160000</v>
      </c>
      <c r="AT6" s="19">
        <v>334000</v>
      </c>
      <c r="AU6" s="86">
        <v>3739.1</v>
      </c>
      <c r="AV6" s="19">
        <v>3739.1</v>
      </c>
      <c r="AW6" s="19">
        <v>3739.1</v>
      </c>
      <c r="AX6" s="86">
        <v>0.49</v>
      </c>
      <c r="AY6" s="86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86">
        <v>0</v>
      </c>
      <c r="BF6" s="86">
        <v>0</v>
      </c>
      <c r="BG6" s="86">
        <v>0</v>
      </c>
      <c r="BH6" s="19">
        <v>0</v>
      </c>
      <c r="BI6" s="19">
        <v>0</v>
      </c>
      <c r="BJ6" s="86">
        <v>1</v>
      </c>
      <c r="BK6" s="86">
        <v>1</v>
      </c>
      <c r="BL6" s="86">
        <v>1</v>
      </c>
      <c r="BM6" s="86">
        <v>1</v>
      </c>
      <c r="BN6" s="86">
        <v>0</v>
      </c>
      <c r="BO6" s="19">
        <v>0.9</v>
      </c>
      <c r="BP6" s="19" t="s">
        <v>113</v>
      </c>
      <c r="BQ6" s="19" t="s">
        <v>114</v>
      </c>
      <c r="BR6" s="19" t="s">
        <v>115</v>
      </c>
      <c r="BS6" s="85">
        <v>44270.893993055557</v>
      </c>
    </row>
    <row r="7" spans="1:71" ht="30" x14ac:dyDescent="0.25">
      <c r="A7" s="19" t="s">
        <v>120</v>
      </c>
      <c r="B7" s="86">
        <v>6</v>
      </c>
      <c r="C7" s="19">
        <v>0</v>
      </c>
      <c r="D7" s="86">
        <v>-13</v>
      </c>
      <c r="E7" s="19">
        <v>-15.5</v>
      </c>
      <c r="F7" s="19" t="s">
        <v>116</v>
      </c>
      <c r="G7" s="19">
        <v>0</v>
      </c>
      <c r="H7" s="19">
        <v>0</v>
      </c>
      <c r="I7" s="86" t="s">
        <v>107</v>
      </c>
      <c r="J7" s="86" t="s">
        <v>65</v>
      </c>
      <c r="K7" s="86">
        <v>9.5</v>
      </c>
      <c r="L7" s="86">
        <v>122</v>
      </c>
      <c r="M7" s="19">
        <v>93</v>
      </c>
      <c r="N7" s="19">
        <v>152</v>
      </c>
      <c r="O7" s="86">
        <v>11.2</v>
      </c>
      <c r="P7" s="19">
        <v>11.2</v>
      </c>
      <c r="Q7" s="19">
        <v>11.2</v>
      </c>
      <c r="R7" s="19">
        <v>0</v>
      </c>
      <c r="S7" s="86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86">
        <v>20400</v>
      </c>
      <c r="Z7" s="86">
        <v>0</v>
      </c>
      <c r="AA7" s="19">
        <v>20400</v>
      </c>
      <c r="AB7" s="19">
        <v>20400</v>
      </c>
      <c r="AC7" s="86">
        <v>2.5</v>
      </c>
      <c r="AD7" s="86">
        <v>1.7999999999999999E-2</v>
      </c>
      <c r="AE7" s="19">
        <v>2.2499999999999999E-2</v>
      </c>
      <c r="AF7" s="19">
        <v>1.4999999999999999E-2</v>
      </c>
      <c r="AG7" s="86">
        <v>0</v>
      </c>
      <c r="AH7" s="86">
        <v>0.25</v>
      </c>
      <c r="AI7" s="19">
        <v>0</v>
      </c>
      <c r="AJ7" s="19">
        <v>0</v>
      </c>
      <c r="AK7" s="86">
        <v>0</v>
      </c>
      <c r="AL7" s="19">
        <v>0</v>
      </c>
      <c r="AM7" s="19">
        <v>0</v>
      </c>
      <c r="AN7" s="86">
        <v>1</v>
      </c>
      <c r="AO7" s="86">
        <v>0</v>
      </c>
      <c r="AP7" s="19">
        <v>0</v>
      </c>
      <c r="AQ7" s="19">
        <v>0</v>
      </c>
      <c r="AR7" s="86">
        <v>107000</v>
      </c>
      <c r="AS7" s="19">
        <v>64000</v>
      </c>
      <c r="AT7" s="19">
        <v>151000</v>
      </c>
      <c r="AU7" s="86">
        <v>1478.3</v>
      </c>
      <c r="AV7" s="19">
        <v>1478.3</v>
      </c>
      <c r="AW7" s="19">
        <v>1478.3</v>
      </c>
      <c r="AX7" s="86">
        <v>0.49</v>
      </c>
      <c r="AY7" s="86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86">
        <v>0</v>
      </c>
      <c r="BF7" s="86">
        <v>0</v>
      </c>
      <c r="BG7" s="86">
        <v>0</v>
      </c>
      <c r="BH7" s="19">
        <v>0</v>
      </c>
      <c r="BI7" s="19">
        <v>0</v>
      </c>
      <c r="BJ7" s="86">
        <v>1</v>
      </c>
      <c r="BK7" s="86">
        <v>1</v>
      </c>
      <c r="BL7" s="86">
        <v>1</v>
      </c>
      <c r="BM7" s="86">
        <v>1</v>
      </c>
      <c r="BN7" s="86">
        <v>0</v>
      </c>
      <c r="BO7" s="19">
        <v>0.9</v>
      </c>
      <c r="BP7" s="19" t="s">
        <v>113</v>
      </c>
      <c r="BQ7" s="19" t="s">
        <v>114</v>
      </c>
      <c r="BR7" s="19" t="s">
        <v>115</v>
      </c>
      <c r="BS7" s="85">
        <v>44270.893993055557</v>
      </c>
    </row>
    <row r="8" spans="1:71" ht="30" x14ac:dyDescent="0.25">
      <c r="A8" s="19" t="s">
        <v>120</v>
      </c>
      <c r="B8" s="86">
        <v>7</v>
      </c>
      <c r="C8" s="19">
        <v>0</v>
      </c>
      <c r="D8" s="86">
        <v>-15.5</v>
      </c>
      <c r="E8" s="19">
        <v>-18</v>
      </c>
      <c r="F8" s="19" t="s">
        <v>116</v>
      </c>
      <c r="G8" s="19">
        <v>0</v>
      </c>
      <c r="H8" s="19">
        <v>0</v>
      </c>
      <c r="I8" s="86" t="s">
        <v>107</v>
      </c>
      <c r="J8" s="86" t="s">
        <v>65</v>
      </c>
      <c r="K8" s="86">
        <v>9</v>
      </c>
      <c r="L8" s="86">
        <v>363</v>
      </c>
      <c r="M8" s="19">
        <v>291</v>
      </c>
      <c r="N8" s="19">
        <v>451</v>
      </c>
      <c r="O8" s="86">
        <v>25.2</v>
      </c>
      <c r="P8" s="19">
        <v>25.2</v>
      </c>
      <c r="Q8" s="19">
        <v>25.2</v>
      </c>
      <c r="R8" s="19">
        <v>0</v>
      </c>
      <c r="S8" s="86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86">
        <v>28500</v>
      </c>
      <c r="Z8" s="86">
        <v>0</v>
      </c>
      <c r="AA8" s="19">
        <v>28500</v>
      </c>
      <c r="AB8" s="19">
        <v>28500</v>
      </c>
      <c r="AC8" s="86">
        <v>3</v>
      </c>
      <c r="AD8" s="86">
        <v>1.7999999999999999E-2</v>
      </c>
      <c r="AE8" s="19">
        <v>2.2499999999999999E-2</v>
      </c>
      <c r="AF8" s="19">
        <v>1.4999999999999999E-2</v>
      </c>
      <c r="AG8" s="86">
        <v>0</v>
      </c>
      <c r="AH8" s="86">
        <v>0.25</v>
      </c>
      <c r="AI8" s="19">
        <v>0</v>
      </c>
      <c r="AJ8" s="19">
        <v>0</v>
      </c>
      <c r="AK8" s="86">
        <v>0</v>
      </c>
      <c r="AL8" s="19">
        <v>0</v>
      </c>
      <c r="AM8" s="19">
        <v>0</v>
      </c>
      <c r="AN8" s="86">
        <v>1</v>
      </c>
      <c r="AO8" s="86">
        <v>0</v>
      </c>
      <c r="AP8" s="19">
        <v>0</v>
      </c>
      <c r="AQ8" s="19">
        <v>0</v>
      </c>
      <c r="AR8" s="86">
        <v>506000</v>
      </c>
      <c r="AS8" s="19">
        <v>389000</v>
      </c>
      <c r="AT8" s="19">
        <v>659000</v>
      </c>
      <c r="AU8" s="86">
        <v>4217.3999999999996</v>
      </c>
      <c r="AV8" s="19">
        <v>4260.8999999999996</v>
      </c>
      <c r="AW8" s="19">
        <v>4260.8999999999996</v>
      </c>
      <c r="AX8" s="86">
        <v>0.49</v>
      </c>
      <c r="AY8" s="86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86">
        <v>0</v>
      </c>
      <c r="BF8" s="86">
        <v>0</v>
      </c>
      <c r="BG8" s="86">
        <v>0</v>
      </c>
      <c r="BH8" s="19">
        <v>0</v>
      </c>
      <c r="BI8" s="19">
        <v>0</v>
      </c>
      <c r="BJ8" s="86">
        <v>1</v>
      </c>
      <c r="BK8" s="86">
        <v>1</v>
      </c>
      <c r="BL8" s="86">
        <v>1</v>
      </c>
      <c r="BM8" s="86">
        <v>1</v>
      </c>
      <c r="BN8" s="86">
        <v>0</v>
      </c>
      <c r="BO8" s="19">
        <v>0.9</v>
      </c>
      <c r="BP8" s="19" t="s">
        <v>113</v>
      </c>
      <c r="BQ8" s="19" t="s">
        <v>114</v>
      </c>
      <c r="BR8" s="19" t="s">
        <v>115</v>
      </c>
      <c r="BS8" s="85">
        <v>44270.893993055557</v>
      </c>
    </row>
    <row r="9" spans="1:71" ht="30" x14ac:dyDescent="0.25">
      <c r="A9" s="19" t="s">
        <v>120</v>
      </c>
      <c r="B9" s="86">
        <v>8</v>
      </c>
      <c r="C9" s="19">
        <v>0</v>
      </c>
      <c r="D9" s="86">
        <v>-18</v>
      </c>
      <c r="E9" s="19">
        <v>-21</v>
      </c>
      <c r="F9" s="19" t="s">
        <v>111</v>
      </c>
      <c r="G9" s="19">
        <v>0</v>
      </c>
      <c r="H9" s="19">
        <v>0</v>
      </c>
      <c r="I9" s="86" t="s">
        <v>112</v>
      </c>
      <c r="J9" s="86" t="s">
        <v>64</v>
      </c>
      <c r="K9" s="86">
        <v>8.5</v>
      </c>
      <c r="L9" s="86">
        <v>0</v>
      </c>
      <c r="M9" s="19">
        <v>0</v>
      </c>
      <c r="N9" s="19">
        <v>0</v>
      </c>
      <c r="O9" s="86">
        <v>0</v>
      </c>
      <c r="P9" s="19">
        <v>0</v>
      </c>
      <c r="Q9" s="19">
        <v>0</v>
      </c>
      <c r="R9" s="19">
        <v>0</v>
      </c>
      <c r="S9" s="86">
        <v>30</v>
      </c>
      <c r="T9" s="19">
        <v>28</v>
      </c>
      <c r="U9" s="19">
        <v>32</v>
      </c>
      <c r="V9" s="19">
        <v>25</v>
      </c>
      <c r="W9" s="19">
        <v>23</v>
      </c>
      <c r="X9" s="19">
        <v>27</v>
      </c>
      <c r="Y9" s="86">
        <v>23600</v>
      </c>
      <c r="Z9" s="86">
        <v>0</v>
      </c>
      <c r="AA9" s="19">
        <v>23600</v>
      </c>
      <c r="AB9" s="19">
        <v>23600</v>
      </c>
      <c r="AC9" s="86">
        <v>1.2</v>
      </c>
      <c r="AD9" s="86">
        <v>0</v>
      </c>
      <c r="AE9" s="19">
        <v>0</v>
      </c>
      <c r="AF9" s="19">
        <v>0</v>
      </c>
      <c r="AG9" s="86">
        <v>0</v>
      </c>
      <c r="AH9" s="86">
        <v>0</v>
      </c>
      <c r="AI9" s="19">
        <v>0</v>
      </c>
      <c r="AJ9" s="19">
        <v>0</v>
      </c>
      <c r="AK9" s="86">
        <v>81</v>
      </c>
      <c r="AL9" s="19">
        <v>75.400000000000006</v>
      </c>
      <c r="AM9" s="19">
        <v>87</v>
      </c>
      <c r="AN9" s="86">
        <v>1</v>
      </c>
      <c r="AO9" s="86">
        <v>4800</v>
      </c>
      <c r="AP9" s="19">
        <v>4040</v>
      </c>
      <c r="AQ9" s="19">
        <v>6720</v>
      </c>
      <c r="AR9" s="86">
        <v>138000</v>
      </c>
      <c r="AS9" s="19">
        <v>108000</v>
      </c>
      <c r="AT9" s="19">
        <v>168000</v>
      </c>
      <c r="AU9" s="86">
        <v>-956.5</v>
      </c>
      <c r="AV9" s="19">
        <v>-956.5</v>
      </c>
      <c r="AW9" s="19">
        <v>-956.5</v>
      </c>
      <c r="AX9" s="86">
        <v>0.2</v>
      </c>
      <c r="AY9" s="86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86">
        <v>0</v>
      </c>
      <c r="BF9" s="86">
        <v>0</v>
      </c>
      <c r="BG9" s="86">
        <v>20</v>
      </c>
      <c r="BH9" s="19">
        <v>16.8</v>
      </c>
      <c r="BI9" s="19">
        <v>28</v>
      </c>
      <c r="BJ9" s="86">
        <v>1</v>
      </c>
      <c r="BK9" s="86">
        <v>1</v>
      </c>
      <c r="BL9" s="86">
        <v>1</v>
      </c>
      <c r="BM9" s="86">
        <v>1</v>
      </c>
      <c r="BN9" s="86">
        <v>0</v>
      </c>
      <c r="BO9" s="19">
        <v>0.9</v>
      </c>
      <c r="BP9" s="19" t="s">
        <v>113</v>
      </c>
      <c r="BQ9" s="19" t="s">
        <v>114</v>
      </c>
      <c r="BR9" s="19" t="s">
        <v>115</v>
      </c>
      <c r="BS9" s="85">
        <v>44270.637650462966</v>
      </c>
    </row>
    <row r="10" spans="1:71" ht="30" x14ac:dyDescent="0.25">
      <c r="A10" s="19" t="s">
        <v>120</v>
      </c>
      <c r="B10" s="86">
        <v>9</v>
      </c>
      <c r="C10" s="19">
        <v>0</v>
      </c>
      <c r="D10" s="86">
        <v>-21</v>
      </c>
      <c r="E10" s="19">
        <v>-26.8</v>
      </c>
      <c r="F10" s="19" t="s">
        <v>111</v>
      </c>
      <c r="G10" s="19">
        <v>0</v>
      </c>
      <c r="H10" s="19">
        <v>0</v>
      </c>
      <c r="I10" s="86" t="s">
        <v>112</v>
      </c>
      <c r="J10" s="86" t="s">
        <v>64</v>
      </c>
      <c r="K10" s="86">
        <v>8.5</v>
      </c>
      <c r="L10" s="86">
        <v>0</v>
      </c>
      <c r="M10" s="19">
        <v>0</v>
      </c>
      <c r="N10" s="19">
        <v>0</v>
      </c>
      <c r="O10" s="86">
        <v>0</v>
      </c>
      <c r="P10" s="19">
        <v>0</v>
      </c>
      <c r="Q10" s="19">
        <v>0</v>
      </c>
      <c r="R10" s="19">
        <v>0</v>
      </c>
      <c r="S10" s="86">
        <v>30</v>
      </c>
      <c r="T10" s="19">
        <v>28</v>
      </c>
      <c r="U10" s="19">
        <v>33</v>
      </c>
      <c r="V10" s="19">
        <v>25</v>
      </c>
      <c r="W10" s="19">
        <v>23</v>
      </c>
      <c r="X10" s="19">
        <v>28</v>
      </c>
      <c r="Y10" s="86">
        <v>30300</v>
      </c>
      <c r="Z10" s="86">
        <v>0</v>
      </c>
      <c r="AA10" s="19">
        <v>30300</v>
      </c>
      <c r="AB10" s="19">
        <v>30300</v>
      </c>
      <c r="AC10" s="86">
        <v>1.2</v>
      </c>
      <c r="AD10" s="86">
        <v>0</v>
      </c>
      <c r="AE10" s="19">
        <v>0</v>
      </c>
      <c r="AF10" s="19">
        <v>0</v>
      </c>
      <c r="AG10" s="86">
        <v>0</v>
      </c>
      <c r="AH10" s="86">
        <v>0</v>
      </c>
      <c r="AI10" s="19">
        <v>0</v>
      </c>
      <c r="AJ10" s="19">
        <v>0</v>
      </c>
      <c r="AK10" s="86">
        <v>81</v>
      </c>
      <c r="AL10" s="19">
        <v>75.400000000000006</v>
      </c>
      <c r="AM10" s="19">
        <v>90</v>
      </c>
      <c r="AN10" s="86">
        <v>1</v>
      </c>
      <c r="AO10" s="86">
        <v>4800</v>
      </c>
      <c r="AP10" s="19">
        <v>4040</v>
      </c>
      <c r="AQ10" s="19">
        <v>7680</v>
      </c>
      <c r="AR10" s="86">
        <v>122000</v>
      </c>
      <c r="AS10" s="19">
        <v>88000</v>
      </c>
      <c r="AT10" s="19">
        <v>155000</v>
      </c>
      <c r="AU10" s="86">
        <v>1739.1</v>
      </c>
      <c r="AV10" s="19">
        <v>1782.6</v>
      </c>
      <c r="AW10" s="19">
        <v>1782.6</v>
      </c>
      <c r="AX10" s="86">
        <v>0.2</v>
      </c>
      <c r="AY10" s="86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86">
        <v>0</v>
      </c>
      <c r="BF10" s="86">
        <v>0</v>
      </c>
      <c r="BG10" s="86">
        <v>20</v>
      </c>
      <c r="BH10" s="19">
        <v>16.8</v>
      </c>
      <c r="BI10" s="19">
        <v>32</v>
      </c>
      <c r="BJ10" s="86">
        <v>1</v>
      </c>
      <c r="BK10" s="86">
        <v>1</v>
      </c>
      <c r="BL10" s="86">
        <v>1</v>
      </c>
      <c r="BM10" s="86">
        <v>1</v>
      </c>
      <c r="BN10" s="86">
        <v>0</v>
      </c>
      <c r="BO10" s="19">
        <v>0.9</v>
      </c>
      <c r="BP10" s="19" t="s">
        <v>113</v>
      </c>
      <c r="BQ10" s="19" t="s">
        <v>114</v>
      </c>
      <c r="BR10" s="19" t="s">
        <v>115</v>
      </c>
      <c r="BS10" s="85">
        <v>44270.637650462966</v>
      </c>
    </row>
    <row r="11" spans="1:71" ht="30" x14ac:dyDescent="0.25">
      <c r="A11" s="19" t="s">
        <v>120</v>
      </c>
      <c r="B11" s="86">
        <v>10</v>
      </c>
      <c r="C11" s="19">
        <v>0</v>
      </c>
      <c r="D11" s="86">
        <v>-26.8</v>
      </c>
      <c r="E11" s="19">
        <v>-45.8</v>
      </c>
      <c r="F11" s="19" t="s">
        <v>111</v>
      </c>
      <c r="G11" s="19">
        <v>0</v>
      </c>
      <c r="H11" s="19">
        <v>0</v>
      </c>
      <c r="I11" s="86" t="s">
        <v>112</v>
      </c>
      <c r="J11" s="86" t="s">
        <v>64</v>
      </c>
      <c r="K11" s="86">
        <v>9.8000000000000007</v>
      </c>
      <c r="L11" s="86">
        <v>0</v>
      </c>
      <c r="M11" s="19">
        <v>0</v>
      </c>
      <c r="N11" s="19">
        <v>0</v>
      </c>
      <c r="O11" s="86">
        <v>0</v>
      </c>
      <c r="P11" s="19">
        <v>0</v>
      </c>
      <c r="Q11" s="19">
        <v>0</v>
      </c>
      <c r="R11" s="19">
        <v>0</v>
      </c>
      <c r="S11" s="86">
        <v>26</v>
      </c>
      <c r="T11" s="19">
        <v>25.5</v>
      </c>
      <c r="U11" s="19">
        <v>28</v>
      </c>
      <c r="V11" s="19">
        <v>21</v>
      </c>
      <c r="W11" s="19">
        <v>20.5</v>
      </c>
      <c r="X11" s="19">
        <v>23</v>
      </c>
      <c r="Y11" s="86">
        <v>20200</v>
      </c>
      <c r="Z11" s="86">
        <v>0</v>
      </c>
      <c r="AA11" s="19">
        <v>20200</v>
      </c>
      <c r="AB11" s="19">
        <v>20200</v>
      </c>
      <c r="AC11" s="86">
        <v>0.5</v>
      </c>
      <c r="AD11" s="86">
        <v>0</v>
      </c>
      <c r="AE11" s="19">
        <v>0</v>
      </c>
      <c r="AF11" s="19">
        <v>0</v>
      </c>
      <c r="AG11" s="86">
        <v>0</v>
      </c>
      <c r="AH11" s="86">
        <v>0</v>
      </c>
      <c r="AI11" s="19">
        <v>0</v>
      </c>
      <c r="AJ11" s="19">
        <v>0</v>
      </c>
      <c r="AK11" s="86">
        <v>69.8</v>
      </c>
      <c r="AL11" s="19">
        <v>67</v>
      </c>
      <c r="AM11" s="19">
        <v>75.400000000000006</v>
      </c>
      <c r="AN11" s="86">
        <v>1</v>
      </c>
      <c r="AO11" s="86">
        <v>3280</v>
      </c>
      <c r="AP11" s="19">
        <v>2900</v>
      </c>
      <c r="AQ11" s="19">
        <v>4040</v>
      </c>
      <c r="AR11" s="86">
        <v>119000</v>
      </c>
      <c r="AS11" s="19">
        <v>91000</v>
      </c>
      <c r="AT11" s="19">
        <v>148000</v>
      </c>
      <c r="AU11" s="86">
        <v>130.4</v>
      </c>
      <c r="AV11" s="19">
        <v>130.4</v>
      </c>
      <c r="AW11" s="19">
        <v>130.4</v>
      </c>
      <c r="AX11" s="86">
        <v>0.2</v>
      </c>
      <c r="AY11" s="86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86">
        <v>0</v>
      </c>
      <c r="BF11" s="86">
        <v>0</v>
      </c>
      <c r="BG11" s="86">
        <v>13.6</v>
      </c>
      <c r="BH11" s="19">
        <v>12</v>
      </c>
      <c r="BI11" s="19">
        <v>16.8</v>
      </c>
      <c r="BJ11" s="86">
        <v>1</v>
      </c>
      <c r="BK11" s="86">
        <v>1</v>
      </c>
      <c r="BL11" s="86">
        <v>1</v>
      </c>
      <c r="BM11" s="86">
        <v>1</v>
      </c>
      <c r="BN11" s="86">
        <v>0</v>
      </c>
      <c r="BO11" s="19">
        <v>0.9</v>
      </c>
      <c r="BP11" s="19" t="s">
        <v>113</v>
      </c>
      <c r="BQ11" s="19" t="s">
        <v>114</v>
      </c>
      <c r="BR11" s="19" t="s">
        <v>115</v>
      </c>
      <c r="BS11" s="85">
        <v>44270.637650462966</v>
      </c>
    </row>
    <row r="12" spans="1:71" ht="30" x14ac:dyDescent="0.25">
      <c r="A12" s="19" t="s">
        <v>120</v>
      </c>
      <c r="B12" s="86">
        <v>11</v>
      </c>
      <c r="C12" s="19">
        <v>0</v>
      </c>
      <c r="D12" s="86">
        <v>-45.8</v>
      </c>
      <c r="E12" s="19">
        <v>-80</v>
      </c>
      <c r="F12" s="19" t="s">
        <v>116</v>
      </c>
      <c r="G12" s="19">
        <v>0</v>
      </c>
      <c r="H12" s="19">
        <v>0</v>
      </c>
      <c r="I12" s="86" t="s">
        <v>107</v>
      </c>
      <c r="J12" s="86" t="s">
        <v>65</v>
      </c>
      <c r="K12" s="86">
        <v>8.9</v>
      </c>
      <c r="L12" s="86">
        <v>404</v>
      </c>
      <c r="M12" s="19">
        <v>361</v>
      </c>
      <c r="N12" s="19">
        <v>449</v>
      </c>
      <c r="O12" s="86">
        <v>6</v>
      </c>
      <c r="P12" s="19">
        <v>6</v>
      </c>
      <c r="Q12" s="19">
        <v>5.9</v>
      </c>
      <c r="R12" s="19">
        <v>0</v>
      </c>
      <c r="S12" s="86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86">
        <v>40900</v>
      </c>
      <c r="Z12" s="86">
        <v>0</v>
      </c>
      <c r="AA12" s="19">
        <v>40900</v>
      </c>
      <c r="AB12" s="19">
        <v>40900</v>
      </c>
      <c r="AC12" s="86">
        <v>1.9</v>
      </c>
      <c r="AD12" s="86">
        <v>1.7999999999999999E-2</v>
      </c>
      <c r="AE12" s="19">
        <v>2.2499999999999999E-2</v>
      </c>
      <c r="AF12" s="19">
        <v>1.4999999999999999E-2</v>
      </c>
      <c r="AG12" s="86">
        <v>0</v>
      </c>
      <c r="AH12" s="86">
        <v>0.25</v>
      </c>
      <c r="AI12" s="19">
        <v>0</v>
      </c>
      <c r="AJ12" s="19">
        <v>0</v>
      </c>
      <c r="AK12" s="86">
        <v>0</v>
      </c>
      <c r="AL12" s="19">
        <v>0</v>
      </c>
      <c r="AM12" s="19">
        <v>0</v>
      </c>
      <c r="AN12" s="86">
        <v>1</v>
      </c>
      <c r="AO12" s="86">
        <v>0</v>
      </c>
      <c r="AP12" s="19">
        <v>0</v>
      </c>
      <c r="AQ12" s="19">
        <v>0</v>
      </c>
      <c r="AR12" s="86">
        <v>534000</v>
      </c>
      <c r="AS12" s="19">
        <v>447000</v>
      </c>
      <c r="AT12" s="19">
        <v>621000</v>
      </c>
      <c r="AU12" s="86">
        <v>16173.9</v>
      </c>
      <c r="AV12" s="19">
        <v>16173.9</v>
      </c>
      <c r="AW12" s="19">
        <v>16173.9</v>
      </c>
      <c r="AX12" s="86">
        <v>0.49</v>
      </c>
      <c r="AY12" s="86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86">
        <v>0</v>
      </c>
      <c r="BF12" s="86">
        <v>0</v>
      </c>
      <c r="BG12" s="86">
        <v>0</v>
      </c>
      <c r="BH12" s="19">
        <v>0</v>
      </c>
      <c r="BI12" s="19">
        <v>0</v>
      </c>
      <c r="BJ12" s="86">
        <v>1</v>
      </c>
      <c r="BK12" s="86">
        <v>1</v>
      </c>
      <c r="BL12" s="86">
        <v>1</v>
      </c>
      <c r="BM12" s="86">
        <v>1</v>
      </c>
      <c r="BN12" s="86">
        <v>0</v>
      </c>
      <c r="BO12" s="19">
        <v>0.9</v>
      </c>
      <c r="BP12" s="19" t="s">
        <v>113</v>
      </c>
      <c r="BQ12" s="19" t="s">
        <v>114</v>
      </c>
      <c r="BR12" s="19" t="s">
        <v>115</v>
      </c>
      <c r="BS12" s="85">
        <v>44270.893993055557</v>
      </c>
    </row>
    <row r="13" spans="1:71" x14ac:dyDescent="0.25">
      <c r="A13" s="19"/>
      <c r="B13" s="86"/>
      <c r="C13" s="19"/>
      <c r="D13" s="86"/>
      <c r="E13" s="19"/>
      <c r="F13" s="19"/>
      <c r="G13" s="19"/>
      <c r="H13" s="19"/>
      <c r="I13" s="86"/>
      <c r="J13" s="86"/>
      <c r="K13" s="86"/>
      <c r="L13" s="86"/>
      <c r="M13" s="19"/>
      <c r="N13" s="19"/>
      <c r="O13" s="86"/>
      <c r="P13" s="19"/>
      <c r="Q13" s="19"/>
      <c r="R13" s="19"/>
      <c r="S13" s="86"/>
      <c r="T13" s="19"/>
      <c r="U13" s="19"/>
      <c r="V13" s="19"/>
      <c r="W13" s="19"/>
      <c r="X13" s="19"/>
      <c r="Y13" s="86"/>
      <c r="Z13" s="86"/>
      <c r="AA13" s="19"/>
      <c r="AB13" s="19"/>
      <c r="AC13" s="86"/>
      <c r="AD13" s="86"/>
      <c r="AE13" s="19"/>
      <c r="AF13" s="19"/>
      <c r="AG13" s="86"/>
      <c r="AH13" s="86"/>
      <c r="AI13" s="19"/>
      <c r="AJ13" s="19"/>
      <c r="AK13" s="86"/>
      <c r="AL13" s="19"/>
      <c r="AM13" s="19"/>
      <c r="AN13" s="86"/>
      <c r="AO13" s="86"/>
      <c r="AP13" s="19"/>
      <c r="AQ13" s="19"/>
      <c r="AR13" s="86"/>
      <c r="AS13" s="19"/>
      <c r="AT13" s="19"/>
      <c r="AU13" s="86"/>
      <c r="AV13" s="19"/>
      <c r="AW13" s="19"/>
      <c r="AX13" s="86"/>
      <c r="AY13" s="86"/>
      <c r="AZ13" s="19"/>
      <c r="BA13" s="19"/>
      <c r="BB13" s="19"/>
      <c r="BC13" s="19"/>
      <c r="BD13" s="19"/>
      <c r="BE13" s="86"/>
      <c r="BF13" s="86"/>
      <c r="BG13" s="86"/>
      <c r="BH13" s="19"/>
      <c r="BI13" s="19"/>
      <c r="BJ13" s="86"/>
      <c r="BK13" s="86"/>
      <c r="BL13" s="86"/>
      <c r="BM13" s="86"/>
      <c r="BN13" s="86"/>
      <c r="BO13" s="19"/>
      <c r="BP13" s="19"/>
      <c r="BQ13" s="19"/>
      <c r="BR13" s="19"/>
      <c r="BS13" s="1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5F95-748D-4B2E-B2FD-C99FB8A609BD}">
  <dimension ref="A1:K80"/>
  <sheetViews>
    <sheetView topLeftCell="A2" workbookViewId="0">
      <selection activeCell="K34" sqref="K34"/>
    </sheetView>
  </sheetViews>
  <sheetFormatPr defaultRowHeight="15" x14ac:dyDescent="0.25"/>
  <sheetData>
    <row r="1" spans="1:11" x14ac:dyDescent="0.25">
      <c r="A1" s="33">
        <v>94</v>
      </c>
      <c r="C1" cm="1">
        <f t="array" ref="C1:C28">_xlfn.UNIQUE(A1:A80)</f>
        <v>94</v>
      </c>
      <c r="G1" cm="1">
        <f t="array" ref="G1:K16">_xlfn.UNIQUE(A1:E16)</f>
        <v>94</v>
      </c>
      <c r="H1">
        <v>0</v>
      </c>
      <c r="I1">
        <v>94</v>
      </c>
      <c r="J1">
        <v>0</v>
      </c>
      <c r="K1">
        <v>0</v>
      </c>
    </row>
    <row r="2" spans="1:11" x14ac:dyDescent="0.25">
      <c r="A2" s="56">
        <v>77</v>
      </c>
      <c r="C2">
        <v>77</v>
      </c>
      <c r="E2" cm="1">
        <f t="array" ref="E2:E28">_xlfn._xlws.SORT(C2:C28)</f>
        <v>0</v>
      </c>
      <c r="G2">
        <v>77</v>
      </c>
      <c r="H2">
        <v>0</v>
      </c>
      <c r="I2">
        <v>77</v>
      </c>
      <c r="J2">
        <v>0</v>
      </c>
      <c r="K2">
        <v>0</v>
      </c>
    </row>
    <row r="3" spans="1:11" x14ac:dyDescent="0.25">
      <c r="A3" s="56">
        <v>51</v>
      </c>
      <c r="C3">
        <v>51</v>
      </c>
      <c r="E3">
        <v>22</v>
      </c>
      <c r="G3">
        <v>51</v>
      </c>
      <c r="H3">
        <v>0</v>
      </c>
      <c r="I3">
        <v>51</v>
      </c>
      <c r="J3">
        <v>0</v>
      </c>
      <c r="K3">
        <v>22</v>
      </c>
    </row>
    <row r="4" spans="1:11" x14ac:dyDescent="0.25">
      <c r="A4" s="33">
        <v>0</v>
      </c>
      <c r="C4">
        <v>0</v>
      </c>
      <c r="E4">
        <v>32</v>
      </c>
      <c r="G4">
        <v>0</v>
      </c>
      <c r="H4">
        <v>0</v>
      </c>
      <c r="I4">
        <v>0</v>
      </c>
      <c r="J4">
        <v>0</v>
      </c>
      <c r="K4">
        <v>32</v>
      </c>
    </row>
    <row r="5" spans="1:11" x14ac:dyDescent="0.25">
      <c r="A5" s="33">
        <v>59</v>
      </c>
      <c r="C5">
        <v>59</v>
      </c>
      <c r="E5">
        <v>42</v>
      </c>
      <c r="G5">
        <v>59</v>
      </c>
      <c r="H5">
        <v>0</v>
      </c>
      <c r="I5">
        <v>59</v>
      </c>
      <c r="J5">
        <v>0</v>
      </c>
      <c r="K5">
        <v>42</v>
      </c>
    </row>
    <row r="6" spans="1:11" x14ac:dyDescent="0.25">
      <c r="A6" s="33">
        <v>70</v>
      </c>
      <c r="C6">
        <v>70</v>
      </c>
      <c r="E6">
        <v>50</v>
      </c>
      <c r="G6">
        <v>70</v>
      </c>
      <c r="H6">
        <v>0</v>
      </c>
      <c r="I6">
        <v>70</v>
      </c>
      <c r="J6">
        <v>0</v>
      </c>
      <c r="K6">
        <v>50</v>
      </c>
    </row>
    <row r="7" spans="1:11" x14ac:dyDescent="0.25">
      <c r="A7" s="56">
        <v>0</v>
      </c>
      <c r="C7">
        <v>89</v>
      </c>
      <c r="E7">
        <v>51</v>
      </c>
      <c r="G7">
        <v>0</v>
      </c>
      <c r="H7">
        <v>0</v>
      </c>
      <c r="I7">
        <v>89</v>
      </c>
      <c r="J7">
        <v>0</v>
      </c>
      <c r="K7">
        <v>51</v>
      </c>
    </row>
    <row r="8" spans="1:11" x14ac:dyDescent="0.25">
      <c r="A8" s="33">
        <v>0</v>
      </c>
      <c r="C8">
        <v>82</v>
      </c>
      <c r="E8">
        <v>57</v>
      </c>
      <c r="G8">
        <v>0</v>
      </c>
      <c r="H8">
        <v>0</v>
      </c>
      <c r="I8">
        <v>82</v>
      </c>
      <c r="J8">
        <v>0</v>
      </c>
      <c r="K8">
        <v>57</v>
      </c>
    </row>
    <row r="9" spans="1:11" x14ac:dyDescent="0.25">
      <c r="A9" s="33">
        <v>0</v>
      </c>
      <c r="C9">
        <v>64</v>
      </c>
      <c r="E9">
        <v>59</v>
      </c>
      <c r="G9">
        <v>0</v>
      </c>
      <c r="H9">
        <v>0</v>
      </c>
      <c r="I9">
        <v>64</v>
      </c>
      <c r="J9">
        <v>0</v>
      </c>
      <c r="K9">
        <v>59</v>
      </c>
    </row>
    <row r="10" spans="1:11" x14ac:dyDescent="0.25">
      <c r="A10" s="33">
        <v>0</v>
      </c>
      <c r="C10">
        <v>84</v>
      </c>
      <c r="E10">
        <v>60</v>
      </c>
      <c r="G10">
        <v>0</v>
      </c>
      <c r="H10">
        <v>0</v>
      </c>
      <c r="I10">
        <v>84</v>
      </c>
      <c r="J10">
        <v>0</v>
      </c>
      <c r="K10">
        <v>60</v>
      </c>
    </row>
    <row r="11" spans="1:11" x14ac:dyDescent="0.25">
      <c r="A11" s="56">
        <v>0</v>
      </c>
      <c r="C11">
        <v>79</v>
      </c>
      <c r="E11">
        <v>62</v>
      </c>
      <c r="G11">
        <v>0</v>
      </c>
      <c r="H11">
        <v>0</v>
      </c>
      <c r="I11">
        <v>79</v>
      </c>
      <c r="J11">
        <v>0</v>
      </c>
      <c r="K11">
        <v>62</v>
      </c>
    </row>
    <row r="12" spans="1:11" x14ac:dyDescent="0.25">
      <c r="A12" s="56">
        <v>0</v>
      </c>
      <c r="C12">
        <v>67</v>
      </c>
      <c r="E12">
        <v>64</v>
      </c>
      <c r="G12">
        <v>0</v>
      </c>
      <c r="H12">
        <v>0</v>
      </c>
      <c r="I12">
        <v>67</v>
      </c>
      <c r="J12">
        <v>0</v>
      </c>
      <c r="K12">
        <v>64</v>
      </c>
    </row>
    <row r="13" spans="1:11" x14ac:dyDescent="0.25">
      <c r="A13" s="33">
        <v>0</v>
      </c>
      <c r="C13">
        <v>66</v>
      </c>
      <c r="E13">
        <v>65</v>
      </c>
      <c r="G13">
        <v>0</v>
      </c>
      <c r="H13">
        <v>0</v>
      </c>
      <c r="I13">
        <v>66</v>
      </c>
      <c r="J13">
        <v>0</v>
      </c>
      <c r="K13">
        <v>65</v>
      </c>
    </row>
    <row r="14" spans="1:11" x14ac:dyDescent="0.25">
      <c r="A14" s="33">
        <v>0</v>
      </c>
      <c r="C14">
        <v>68</v>
      </c>
      <c r="E14">
        <v>66</v>
      </c>
      <c r="G14">
        <v>0</v>
      </c>
      <c r="H14">
        <v>0</v>
      </c>
      <c r="I14">
        <v>68</v>
      </c>
      <c r="J14">
        <v>0</v>
      </c>
      <c r="K14">
        <v>66</v>
      </c>
    </row>
    <row r="15" spans="1:11" x14ac:dyDescent="0.25">
      <c r="A15" s="56">
        <v>0</v>
      </c>
      <c r="C15">
        <v>50</v>
      </c>
      <c r="E15">
        <v>67</v>
      </c>
      <c r="G15">
        <v>0</v>
      </c>
      <c r="H15">
        <v>0</v>
      </c>
      <c r="I15">
        <v>50</v>
      </c>
      <c r="J15">
        <v>0</v>
      </c>
      <c r="K15">
        <v>67</v>
      </c>
    </row>
    <row r="16" spans="1:11" x14ac:dyDescent="0.25">
      <c r="A16" s="33">
        <v>0</v>
      </c>
      <c r="C16">
        <v>60</v>
      </c>
      <c r="E16">
        <v>68</v>
      </c>
      <c r="G16">
        <v>0</v>
      </c>
      <c r="H16">
        <v>0</v>
      </c>
      <c r="I16">
        <v>60</v>
      </c>
      <c r="J16">
        <v>0</v>
      </c>
      <c r="K16">
        <v>68</v>
      </c>
    </row>
    <row r="17" spans="1:5" x14ac:dyDescent="0.25">
      <c r="A17" s="33">
        <v>89</v>
      </c>
      <c r="C17">
        <v>42</v>
      </c>
      <c r="E17">
        <v>70</v>
      </c>
    </row>
    <row r="18" spans="1:5" x14ac:dyDescent="0.25">
      <c r="A18" s="56">
        <v>0</v>
      </c>
      <c r="C18">
        <v>81</v>
      </c>
      <c r="E18">
        <v>71</v>
      </c>
    </row>
    <row r="19" spans="1:5" x14ac:dyDescent="0.25">
      <c r="A19" s="33">
        <v>82</v>
      </c>
      <c r="C19">
        <v>65</v>
      </c>
      <c r="E19">
        <v>74</v>
      </c>
    </row>
    <row r="20" spans="1:5" x14ac:dyDescent="0.25">
      <c r="A20" s="33">
        <v>64</v>
      </c>
      <c r="C20">
        <v>57</v>
      </c>
      <c r="E20">
        <v>76</v>
      </c>
    </row>
    <row r="21" spans="1:5" x14ac:dyDescent="0.25">
      <c r="A21" s="33">
        <v>84</v>
      </c>
      <c r="C21">
        <v>74</v>
      </c>
      <c r="E21">
        <v>77</v>
      </c>
    </row>
    <row r="22" spans="1:5" x14ac:dyDescent="0.25">
      <c r="A22" s="33">
        <v>79</v>
      </c>
      <c r="C22">
        <v>62</v>
      </c>
      <c r="E22">
        <v>79</v>
      </c>
    </row>
    <row r="23" spans="1:5" x14ac:dyDescent="0.25">
      <c r="A23" s="56">
        <v>67</v>
      </c>
      <c r="C23">
        <v>32</v>
      </c>
      <c r="E23">
        <v>81</v>
      </c>
    </row>
    <row r="24" spans="1:5" x14ac:dyDescent="0.25">
      <c r="A24" s="33">
        <v>66</v>
      </c>
      <c r="C24">
        <v>99</v>
      </c>
      <c r="E24">
        <v>82</v>
      </c>
    </row>
    <row r="25" spans="1:5" x14ac:dyDescent="0.25">
      <c r="A25" s="33">
        <v>68</v>
      </c>
      <c r="C25">
        <v>100</v>
      </c>
      <c r="E25">
        <v>84</v>
      </c>
    </row>
    <row r="26" spans="1:5" x14ac:dyDescent="0.25">
      <c r="A26" s="56">
        <v>50</v>
      </c>
      <c r="C26">
        <v>71</v>
      </c>
      <c r="E26">
        <v>89</v>
      </c>
    </row>
    <row r="27" spans="1:5" x14ac:dyDescent="0.25">
      <c r="A27" s="33">
        <v>60</v>
      </c>
      <c r="C27">
        <v>76</v>
      </c>
      <c r="E27">
        <v>99</v>
      </c>
    </row>
    <row r="28" spans="1:5" x14ac:dyDescent="0.25">
      <c r="A28" s="33">
        <v>60</v>
      </c>
      <c r="C28">
        <v>22</v>
      </c>
      <c r="E28">
        <v>100</v>
      </c>
    </row>
    <row r="29" spans="1:5" x14ac:dyDescent="0.25">
      <c r="A29" s="56">
        <v>51</v>
      </c>
    </row>
    <row r="30" spans="1:5" x14ac:dyDescent="0.25">
      <c r="A30" s="56">
        <v>42</v>
      </c>
    </row>
    <row r="31" spans="1:5" x14ac:dyDescent="0.25">
      <c r="A31" s="33">
        <v>0</v>
      </c>
    </row>
    <row r="32" spans="1:5" x14ac:dyDescent="0.25">
      <c r="A32" s="33">
        <v>0</v>
      </c>
    </row>
    <row r="33" spans="1:1" x14ac:dyDescent="0.25">
      <c r="A33" s="33">
        <v>81</v>
      </c>
    </row>
    <row r="34" spans="1:1" x14ac:dyDescent="0.25">
      <c r="A34" s="56">
        <v>65</v>
      </c>
    </row>
    <row r="35" spans="1:1" x14ac:dyDescent="0.25">
      <c r="A35" s="33">
        <v>0</v>
      </c>
    </row>
    <row r="36" spans="1:1" x14ac:dyDescent="0.25">
      <c r="A36" s="33">
        <v>66</v>
      </c>
    </row>
    <row r="37" spans="1:1" x14ac:dyDescent="0.25">
      <c r="A37" s="33">
        <v>57</v>
      </c>
    </row>
    <row r="38" spans="1:1" x14ac:dyDescent="0.25">
      <c r="A38" s="33">
        <v>0</v>
      </c>
    </row>
    <row r="39" spans="1:1" x14ac:dyDescent="0.25">
      <c r="A39" s="56">
        <v>67</v>
      </c>
    </row>
    <row r="40" spans="1:1" x14ac:dyDescent="0.25">
      <c r="A40" s="33">
        <v>74</v>
      </c>
    </row>
    <row r="41" spans="1:1" x14ac:dyDescent="0.25">
      <c r="A41" s="33">
        <v>62</v>
      </c>
    </row>
    <row r="42" spans="1:1" x14ac:dyDescent="0.25">
      <c r="A42" s="56">
        <v>0</v>
      </c>
    </row>
    <row r="43" spans="1:1" x14ac:dyDescent="0.25">
      <c r="A43" s="33">
        <v>0</v>
      </c>
    </row>
    <row r="44" spans="1:1" x14ac:dyDescent="0.25">
      <c r="A44" s="33">
        <v>0</v>
      </c>
    </row>
    <row r="45" spans="1:1" x14ac:dyDescent="0.25">
      <c r="A45" s="56">
        <v>0</v>
      </c>
    </row>
    <row r="46" spans="1:1" x14ac:dyDescent="0.25">
      <c r="A46" s="56">
        <v>0</v>
      </c>
    </row>
    <row r="47" spans="1:1" x14ac:dyDescent="0.25">
      <c r="A47" s="88">
        <v>0</v>
      </c>
    </row>
    <row r="48" spans="1:1" x14ac:dyDescent="0.25">
      <c r="A48" s="88">
        <v>0</v>
      </c>
    </row>
    <row r="49" spans="1:1" x14ac:dyDescent="0.25">
      <c r="A49" s="33">
        <v>32</v>
      </c>
    </row>
    <row r="50" spans="1:1" x14ac:dyDescent="0.25">
      <c r="A50" s="56">
        <v>99</v>
      </c>
    </row>
    <row r="51" spans="1:1" x14ac:dyDescent="0.25">
      <c r="A51" s="33">
        <v>100</v>
      </c>
    </row>
    <row r="52" spans="1:1" x14ac:dyDescent="0.25">
      <c r="A52" s="33">
        <v>0</v>
      </c>
    </row>
    <row r="53" spans="1:1" x14ac:dyDescent="0.25">
      <c r="A53" s="33">
        <v>0</v>
      </c>
    </row>
    <row r="54" spans="1:1" x14ac:dyDescent="0.25">
      <c r="A54" s="33">
        <v>0</v>
      </c>
    </row>
    <row r="55" spans="1:1" x14ac:dyDescent="0.25">
      <c r="A55" s="56">
        <v>64</v>
      </c>
    </row>
    <row r="56" spans="1:1" x14ac:dyDescent="0.25">
      <c r="A56" s="33">
        <v>0</v>
      </c>
    </row>
    <row r="57" spans="1:1" x14ac:dyDescent="0.25">
      <c r="A57" s="33">
        <v>0</v>
      </c>
    </row>
    <row r="58" spans="1:1" x14ac:dyDescent="0.25">
      <c r="A58" s="56">
        <v>0</v>
      </c>
    </row>
    <row r="59" spans="1:1" x14ac:dyDescent="0.25">
      <c r="A59" s="87">
        <v>0</v>
      </c>
    </row>
    <row r="60" spans="1:1" x14ac:dyDescent="0.25">
      <c r="A60" s="87">
        <v>0</v>
      </c>
    </row>
    <row r="61" spans="1:1" x14ac:dyDescent="0.25">
      <c r="A61" s="87">
        <v>0</v>
      </c>
    </row>
    <row r="62" spans="1:1" x14ac:dyDescent="0.25">
      <c r="A62" s="87">
        <v>0</v>
      </c>
    </row>
    <row r="63" spans="1:1" x14ac:dyDescent="0.25">
      <c r="A63" s="87">
        <v>0</v>
      </c>
    </row>
    <row r="64" spans="1:1" x14ac:dyDescent="0.25">
      <c r="A64" s="87">
        <v>0</v>
      </c>
    </row>
    <row r="65" spans="1:1" x14ac:dyDescent="0.25">
      <c r="A65" s="33">
        <v>71</v>
      </c>
    </row>
    <row r="66" spans="1:1" x14ac:dyDescent="0.25">
      <c r="A66" s="56">
        <v>77</v>
      </c>
    </row>
    <row r="67" spans="1:1" x14ac:dyDescent="0.25">
      <c r="A67" s="33">
        <v>76</v>
      </c>
    </row>
    <row r="68" spans="1:1" x14ac:dyDescent="0.25">
      <c r="A68" s="33">
        <v>70</v>
      </c>
    </row>
    <row r="69" spans="1:1" x14ac:dyDescent="0.25">
      <c r="A69" s="33">
        <v>0</v>
      </c>
    </row>
    <row r="70" spans="1:1" x14ac:dyDescent="0.25">
      <c r="A70" s="33">
        <v>0</v>
      </c>
    </row>
    <row r="71" spans="1:1" x14ac:dyDescent="0.25">
      <c r="A71" s="56">
        <v>0</v>
      </c>
    </row>
    <row r="72" spans="1:1" x14ac:dyDescent="0.25">
      <c r="A72" s="33">
        <v>71</v>
      </c>
    </row>
    <row r="73" spans="1:1" x14ac:dyDescent="0.25">
      <c r="A73" s="33">
        <v>76</v>
      </c>
    </row>
    <row r="74" spans="1:1" x14ac:dyDescent="0.25">
      <c r="A74" s="56">
        <v>22</v>
      </c>
    </row>
    <row r="75" spans="1:1" x14ac:dyDescent="0.25">
      <c r="A75" s="33">
        <v>0</v>
      </c>
    </row>
    <row r="76" spans="1:1" x14ac:dyDescent="0.25">
      <c r="A76" s="56">
        <v>0</v>
      </c>
    </row>
    <row r="77" spans="1:1" x14ac:dyDescent="0.25">
      <c r="A77" s="33">
        <v>0</v>
      </c>
    </row>
    <row r="78" spans="1:1" x14ac:dyDescent="0.25">
      <c r="A78" s="88">
        <v>0</v>
      </c>
    </row>
    <row r="79" spans="1:1" x14ac:dyDescent="0.25">
      <c r="A79" s="87">
        <v>0</v>
      </c>
    </row>
    <row r="80" spans="1:1" x14ac:dyDescent="0.25">
      <c r="A80" s="8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C610-052F-4CBF-96B5-ABA12EEB6140}">
  <sheetPr>
    <tabColor theme="6" tint="0.59999389629810485"/>
  </sheetPr>
  <dimension ref="C3:E9"/>
  <sheetViews>
    <sheetView workbookViewId="0">
      <selection activeCell="N28" sqref="N28"/>
    </sheetView>
  </sheetViews>
  <sheetFormatPr defaultRowHeight="15" x14ac:dyDescent="0.25"/>
  <sheetData>
    <row r="3" spans="3:5" ht="15.75" thickBot="1" x14ac:dyDescent="0.3"/>
    <row r="4" spans="3:5" ht="15.75" thickBot="1" x14ac:dyDescent="0.3">
      <c r="C4" s="89" t="s">
        <v>210</v>
      </c>
      <c r="D4" s="90" t="s">
        <v>211</v>
      </c>
      <c r="E4" s="91" t="s">
        <v>212</v>
      </c>
    </row>
    <row r="5" spans="3:5" x14ac:dyDescent="0.25">
      <c r="C5" s="92">
        <v>8</v>
      </c>
      <c r="D5" s="98">
        <v>1</v>
      </c>
      <c r="E5" s="95">
        <v>2</v>
      </c>
    </row>
    <row r="6" spans="3:5" x14ac:dyDescent="0.25">
      <c r="C6" s="93">
        <v>12</v>
      </c>
      <c r="D6" s="99">
        <v>2</v>
      </c>
      <c r="E6" s="96">
        <v>3</v>
      </c>
    </row>
    <row r="7" spans="3:5" x14ac:dyDescent="0.25">
      <c r="C7" s="93">
        <v>11</v>
      </c>
      <c r="D7" s="99">
        <v>4</v>
      </c>
      <c r="E7" s="96">
        <v>1</v>
      </c>
    </row>
    <row r="8" spans="3:5" x14ac:dyDescent="0.25">
      <c r="C8" s="93">
        <v>32</v>
      </c>
      <c r="D8" s="99">
        <v>3</v>
      </c>
      <c r="E8" s="96">
        <v>4</v>
      </c>
    </row>
    <row r="9" spans="3:5" ht="15.75" thickBot="1" x14ac:dyDescent="0.3">
      <c r="C9" s="94">
        <v>57</v>
      </c>
      <c r="D9" s="100">
        <v>5</v>
      </c>
      <c r="E9" s="97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17EA-2CB2-494B-AE6C-54318414A5FE}">
  <sheetPr>
    <tabColor theme="2"/>
  </sheetPr>
  <dimension ref="A1:AO255"/>
  <sheetViews>
    <sheetView topLeftCell="Q1" zoomScaleNormal="100" workbookViewId="0">
      <selection activeCell="AE19" sqref="AE19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Zone_2_HE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112"/>
      <c r="S3" s="112"/>
      <c r="T3" s="72"/>
      <c r="U3" s="112"/>
      <c r="V3" s="112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23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45</v>
      </c>
      <c r="R6" s="50">
        <f>Q6-5</f>
        <v>40</v>
      </c>
      <c r="S6" s="50">
        <v>0.5</v>
      </c>
      <c r="T6" s="50">
        <v>0</v>
      </c>
      <c r="U6" s="52"/>
      <c r="V6" s="52"/>
      <c r="W6" s="50">
        <v>0.5</v>
      </c>
      <c r="X6" s="50">
        <v>26200</v>
      </c>
      <c r="Y6" s="50">
        <v>0</v>
      </c>
      <c r="Z6" s="50">
        <f>VLOOKUP(R6,$AE$39:$AF$59,2)</f>
        <v>114.99999999999996</v>
      </c>
      <c r="AA6" s="53"/>
      <c r="AB6" s="50">
        <f>VLOOKUP(R6,$AE$39:$AG$59,3)</f>
        <v>12000</v>
      </c>
      <c r="AC6" s="51"/>
      <c r="AD6" s="51"/>
      <c r="AE6" s="51"/>
      <c r="AF6" s="51"/>
      <c r="AG6" s="51"/>
      <c r="AH6" s="51"/>
      <c r="AI6" s="51"/>
      <c r="AJ6" s="50">
        <f>VLOOKUP(R6,$AE$39:$AH$59,4)</f>
        <v>50.000000000000007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v>123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f>VLOOKUP(R6,$AE$39:$AF$59,2)</f>
        <v>114.99999999999996</v>
      </c>
      <c r="AB7" s="50"/>
      <c r="AC7" s="51">
        <v>77860</v>
      </c>
      <c r="AD7" s="51">
        <v>0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-1.8</v>
      </c>
      <c r="L8" s="70" t="s">
        <v>106</v>
      </c>
      <c r="M8" s="49" t="s">
        <v>64</v>
      </c>
      <c r="N8" s="50">
        <v>9.8000000000000007</v>
      </c>
      <c r="O8" s="51"/>
      <c r="P8" s="51"/>
      <c r="Q8" s="50">
        <v>44</v>
      </c>
      <c r="R8" s="50">
        <f>Q8-5</f>
        <v>39</v>
      </c>
      <c r="S8" s="50">
        <v>2.4</v>
      </c>
      <c r="T8" s="50">
        <v>0</v>
      </c>
      <c r="U8" s="52"/>
      <c r="V8" s="52"/>
      <c r="W8" s="50">
        <v>0.5</v>
      </c>
      <c r="X8" s="50">
        <v>12700</v>
      </c>
      <c r="Y8" s="50">
        <v>0</v>
      </c>
      <c r="Z8" s="50">
        <f>VLOOKUP(R8,$AE$39:$AF$59,2)</f>
        <v>114.99999999999996</v>
      </c>
      <c r="AA8" s="53"/>
      <c r="AB8" s="50">
        <f t="shared" ref="AB8:AB9" si="0">VLOOKUP(R8,$AE$39:$AG$59,3)</f>
        <v>12000</v>
      </c>
      <c r="AC8" s="51"/>
      <c r="AD8" s="51"/>
      <c r="AE8" s="51"/>
      <c r="AF8" s="51"/>
      <c r="AG8" s="51"/>
      <c r="AH8" s="51"/>
      <c r="AI8" s="51"/>
      <c r="AJ8" s="50">
        <f t="shared" ref="AJ8:AJ11" si="1">VLOOKUP(R8,$AE$39:$AH$59,4)</f>
        <v>50.000000000000007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-5</v>
      </c>
      <c r="L9" s="70" t="s">
        <v>106</v>
      </c>
      <c r="M9" s="49" t="s">
        <v>64</v>
      </c>
      <c r="N9" s="50">
        <v>9.8000000000000007</v>
      </c>
      <c r="O9" s="51"/>
      <c r="P9" s="51"/>
      <c r="Q9" s="50">
        <v>43</v>
      </c>
      <c r="R9" s="50">
        <f>Q9-5</f>
        <v>38</v>
      </c>
      <c r="S9" s="50">
        <v>1.6</v>
      </c>
      <c r="T9" s="50">
        <v>0</v>
      </c>
      <c r="U9" s="52"/>
      <c r="V9" s="52"/>
      <c r="W9" s="50">
        <v>0.5</v>
      </c>
      <c r="X9" s="50">
        <v>22500</v>
      </c>
      <c r="Y9" s="50">
        <v>0</v>
      </c>
      <c r="Z9" s="50">
        <f t="shared" ref="Z9:Z11" si="2">VLOOKUP(R9,$AE$39:$AF$59,2)</f>
        <v>114.99999999999996</v>
      </c>
      <c r="AA9" s="53"/>
      <c r="AB9" s="50">
        <f t="shared" si="0"/>
        <v>12000</v>
      </c>
      <c r="AC9" s="51"/>
      <c r="AD9" s="51"/>
      <c r="AE9" s="51"/>
      <c r="AF9" s="51"/>
      <c r="AG9" s="51"/>
      <c r="AH9" s="51"/>
      <c r="AI9" s="51"/>
      <c r="AJ9" s="50">
        <f t="shared" si="1"/>
        <v>50.000000000000007</v>
      </c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-17</v>
      </c>
      <c r="L10" s="33" t="s">
        <v>107</v>
      </c>
      <c r="M10" s="49" t="s">
        <v>65</v>
      </c>
      <c r="N10" s="50">
        <v>8.6</v>
      </c>
      <c r="O10" s="51">
        <v>483.2</v>
      </c>
      <c r="P10" s="51">
        <v>-0.93</v>
      </c>
      <c r="Q10" s="50"/>
      <c r="R10" s="50"/>
      <c r="S10" s="50"/>
      <c r="T10" s="50"/>
      <c r="U10" s="52">
        <v>1.7999999999999999E-2</v>
      </c>
      <c r="V10" s="52">
        <v>0</v>
      </c>
      <c r="W10" s="50"/>
      <c r="X10" s="50"/>
      <c r="Y10" s="50"/>
      <c r="Z10" s="50"/>
      <c r="AA10" s="53">
        <f t="shared" ref="AA10:AA12" si="3">VLOOKUP(R9,$AE$39:$AF$59,2)</f>
        <v>114.99999999999996</v>
      </c>
      <c r="AB10" s="50"/>
      <c r="AC10" s="51">
        <v>602500</v>
      </c>
      <c r="AD10" s="51">
        <v>0</v>
      </c>
      <c r="AE10" s="51">
        <v>0.46</v>
      </c>
      <c r="AF10" s="51">
        <v>0</v>
      </c>
      <c r="AG10" s="51">
        <v>0</v>
      </c>
      <c r="AH10" s="51">
        <v>0</v>
      </c>
      <c r="AI10" s="51">
        <v>0</v>
      </c>
      <c r="AJ10" s="50"/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-27</v>
      </c>
      <c r="L11" s="33" t="s">
        <v>106</v>
      </c>
      <c r="M11" s="49" t="s">
        <v>64</v>
      </c>
      <c r="N11" s="50">
        <v>8.6999999999999993</v>
      </c>
      <c r="O11" s="51"/>
      <c r="P11" s="51"/>
      <c r="Q11" s="50">
        <v>42</v>
      </c>
      <c r="R11" s="50">
        <f t="shared" ref="R11" si="4">Q11-5</f>
        <v>37</v>
      </c>
      <c r="S11" s="50">
        <v>0.8</v>
      </c>
      <c r="T11" s="50">
        <v>0</v>
      </c>
      <c r="U11" s="52"/>
      <c r="V11" s="52"/>
      <c r="W11" s="50">
        <v>0.5</v>
      </c>
      <c r="X11" s="50">
        <v>28900</v>
      </c>
      <c r="Y11" s="50">
        <v>0</v>
      </c>
      <c r="Z11" s="50">
        <f t="shared" si="2"/>
        <v>114.99999999999996</v>
      </c>
      <c r="AA11" s="53"/>
      <c r="AB11" s="50">
        <v>0</v>
      </c>
      <c r="AC11" s="51"/>
      <c r="AD11" s="51"/>
      <c r="AE11" s="51"/>
      <c r="AF11" s="51"/>
      <c r="AG11" s="51"/>
      <c r="AH11" s="51"/>
      <c r="AI11" s="51"/>
      <c r="AJ11" s="50">
        <f t="shared" si="1"/>
        <v>50.000000000000007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-31</v>
      </c>
      <c r="L12" s="33" t="s">
        <v>107</v>
      </c>
      <c r="M12" s="49" t="s">
        <v>65</v>
      </c>
      <c r="N12" s="50">
        <v>9</v>
      </c>
      <c r="O12" s="51">
        <v>720.1</v>
      </c>
      <c r="P12" s="51">
        <v>26.83</v>
      </c>
      <c r="Q12" s="50">
        <v>0</v>
      </c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>
        <f t="shared" si="3"/>
        <v>114.99999999999996</v>
      </c>
      <c r="AB12" s="50"/>
      <c r="AC12" s="51">
        <v>1021000</v>
      </c>
      <c r="AD12" s="51">
        <v>49333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0" x14ac:dyDescent="0.25">
      <c r="L42" s="48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0" x14ac:dyDescent="0.25">
      <c r="L43" s="48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0" x14ac:dyDescent="0.25">
      <c r="L44" s="48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0" x14ac:dyDescent="0.25">
      <c r="L47" s="48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0" x14ac:dyDescent="0.25">
      <c r="L48" s="48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8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8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8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8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8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8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8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3 AB6:AB15 N6:N14 AM6:AO14 S10:T13 Q6:R14 Z6:Z15 AJ6:AJ15">
    <cfRule type="expression" dxfId="1010" priority="202">
      <formula>$L6="API sand"</formula>
    </cfRule>
  </conditionalFormatting>
  <conditionalFormatting sqref="R18:S20 R29:S36 S21:S28 AD21:AD28 AB18:AB35 AK6:AL14 N6:N14">
    <cfRule type="expression" dxfId="1009" priority="201">
      <formula>$M6="API sand"</formula>
    </cfRule>
  </conditionalFormatting>
  <conditionalFormatting sqref="R18:T20 R29:T36 S21:T28 AD21:AD28 AB18:AB35 AK6:AL14 N6:N14">
    <cfRule type="expression" dxfId="1008" priority="200">
      <formula>$M6="API clay"</formula>
    </cfRule>
  </conditionalFormatting>
  <conditionalFormatting sqref="U18:W36 AM6:AN14 N6:P14 AC6:AI13 U6:V14 AA6:AA14">
    <cfRule type="expression" dxfId="1007" priority="197">
      <formula>$L6="Stiff clay w/o free water"</formula>
    </cfRule>
    <cfRule type="expression" dxfId="1006" priority="199">
      <formula>$L6="API clay"</formula>
    </cfRule>
  </conditionalFormatting>
  <conditionalFormatting sqref="U18:Y36 AM6:AN14 N6:P14 AC6:AI13 U6:V14 AA6:AA14">
    <cfRule type="expression" dxfId="1005" priority="198">
      <formula>$L6="Kirsch soft clay"</formula>
    </cfRule>
  </conditionalFormatting>
  <conditionalFormatting sqref="U18:Y36 AM6:AN14 N6:P14 AC6:AI13 U6:V14 AA6:AA14">
    <cfRule type="expression" dxfId="1004" priority="196">
      <formula>$L6="Kirsch stiff clay"</formula>
    </cfRule>
  </conditionalFormatting>
  <conditionalFormatting sqref="W10:Y13 AB6:AB15 N6:N14 AM6:AO14 S10:T13 Q6:R14 Z6:Z15 AJ6:AJ15">
    <cfRule type="expression" dxfId="1003" priority="195">
      <formula>$L6="Kirsch sand"</formula>
    </cfRule>
  </conditionalFormatting>
  <conditionalFormatting sqref="AC18:AI18 AC19:AD19 AI19 AM6:AN14 N6:N14">
    <cfRule type="expression" dxfId="1002" priority="194">
      <formula>$L6="Modified Weak rock"</formula>
    </cfRule>
  </conditionalFormatting>
  <conditionalFormatting sqref="U18:V36 AM6:AN14 N6:P14 AC6:AI13 U6:V14 AA6:AA14">
    <cfRule type="expression" dxfId="1001" priority="193">
      <formula>$L6="Reese stiff clay"</formula>
    </cfRule>
  </conditionalFormatting>
  <conditionalFormatting sqref="N18:N36 Q18:Q36 AM18:AN36">
    <cfRule type="expression" dxfId="1000" priority="192">
      <formula>$L18="API sand"</formula>
    </cfRule>
  </conditionalFormatting>
  <conditionalFormatting sqref="N18:N36 AB36 AJ18:AL36 Z18:Z36">
    <cfRule type="expression" dxfId="999" priority="191">
      <formula>$M18="API sand"</formula>
    </cfRule>
  </conditionalFormatting>
  <conditionalFormatting sqref="Z36:AB36 AK18:AL36 N18:N36 Z18:AA35">
    <cfRule type="expression" dxfId="998" priority="190">
      <formula>$M18="API clay"</formula>
    </cfRule>
  </conditionalFormatting>
  <conditionalFormatting sqref="N18:P18 AM18:AN36 N29:P36 N19:N28 P19:P28">
    <cfRule type="expression" dxfId="997" priority="187">
      <formula>$L18="Stiff clay w/o free water"</formula>
    </cfRule>
    <cfRule type="expression" dxfId="996" priority="189">
      <formula>$L18="API clay"</formula>
    </cfRule>
  </conditionalFormatting>
  <conditionalFormatting sqref="N18:P18 AM18:AN36 N29:P36 N19:N28 P19:P28">
    <cfRule type="expression" dxfId="995" priority="188">
      <formula>$L18="Kirsch soft clay"</formula>
    </cfRule>
  </conditionalFormatting>
  <conditionalFormatting sqref="N18:P18 AM18:AN36 N29:P36 N19:N28 P19:P28">
    <cfRule type="expression" dxfId="994" priority="186">
      <formula>$L18="Kirsch stiff clay"</formula>
    </cfRule>
  </conditionalFormatting>
  <conditionalFormatting sqref="N18:N36 Q18:Q36 X18:Y36 AM18:AN36">
    <cfRule type="expression" dxfId="993" priority="185">
      <formula>$L18="Kirsch sand"</formula>
    </cfRule>
  </conditionalFormatting>
  <conditionalFormatting sqref="N18:N36 AM18:AN36 AC20:AD36 AI20:AI36">
    <cfRule type="expression" dxfId="992" priority="184">
      <formula>$L18="Modified Weak rock"</formula>
    </cfRule>
  </conditionalFormatting>
  <conditionalFormatting sqref="N18:P18 AM18:AN36 N29:P36 N19:N28 P19:P28">
    <cfRule type="expression" dxfId="991" priority="183">
      <formula>$L18="Reese stiff clay"</formula>
    </cfRule>
  </conditionalFormatting>
  <conditionalFormatting sqref="AM6:AN14 N6:P14 AC6:AI13 U6:V14 AA6:AA14">
    <cfRule type="expression" dxfId="990" priority="182">
      <formula>$L6="PISA clay"</formula>
    </cfRule>
  </conditionalFormatting>
  <conditionalFormatting sqref="AM6:AN14 N6:N14">
    <cfRule type="expression" dxfId="989" priority="181">
      <formula>$L6="PISA sand"</formula>
    </cfRule>
  </conditionalFormatting>
  <conditionalFormatting sqref="O19:O21">
    <cfRule type="expression" dxfId="988" priority="180">
      <formula>$L19="API sand"</formula>
    </cfRule>
  </conditionalFormatting>
  <conditionalFormatting sqref="O19:O21">
    <cfRule type="expression" dxfId="987" priority="179">
      <formula>$L19="Kirsch sand"</formula>
    </cfRule>
  </conditionalFormatting>
  <conditionalFormatting sqref="O22:O28">
    <cfRule type="expression" dxfId="986" priority="178">
      <formula>$L22="API sand"</formula>
    </cfRule>
  </conditionalFormatting>
  <conditionalFormatting sqref="O22:O28">
    <cfRule type="expression" dxfId="985" priority="177">
      <formula>$L22="Kirsch sand"</formula>
    </cfRule>
  </conditionalFormatting>
  <conditionalFormatting sqref="S6:T9 W6:Y9">
    <cfRule type="expression" dxfId="984" priority="176">
      <formula>$L6="API sand"</formula>
    </cfRule>
  </conditionalFormatting>
  <conditionalFormatting sqref="S6:T9 W6:Y9">
    <cfRule type="expression" dxfId="983" priority="175">
      <formula>$L6="Kirsch sand"</formula>
    </cfRule>
  </conditionalFormatting>
  <conditionalFormatting sqref="AE37:AH37">
    <cfRule type="expression" dxfId="982" priority="203">
      <formula>$L19="Modified Weak rock"</formula>
    </cfRule>
  </conditionalFormatting>
  <conditionalFormatting sqref="S14:T14 W14:Y14">
    <cfRule type="expression" dxfId="981" priority="174">
      <formula>$L14="API sand"</formula>
    </cfRule>
  </conditionalFormatting>
  <conditionalFormatting sqref="S14:T14 W14:Y14">
    <cfRule type="expression" dxfId="980" priority="173">
      <formula>$L14="Kirsch sand"</formula>
    </cfRule>
  </conditionalFormatting>
  <conditionalFormatting sqref="AD14:AI14">
    <cfRule type="expression" dxfId="979" priority="170">
      <formula>$L14="Stiff clay w/o free water"</formula>
    </cfRule>
    <cfRule type="expression" dxfId="978" priority="172">
      <formula>$L14="API clay"</formula>
    </cfRule>
  </conditionalFormatting>
  <conditionalFormatting sqref="AD14:AI14">
    <cfRule type="expression" dxfId="977" priority="171">
      <formula>$L14="Kirsch soft clay"</formula>
    </cfRule>
  </conditionalFormatting>
  <conditionalFormatting sqref="AD14:AI14">
    <cfRule type="expression" dxfId="976" priority="169">
      <formula>$L14="Kirsch stiff clay"</formula>
    </cfRule>
  </conditionalFormatting>
  <conditionalFormatting sqref="AD14:AI14">
    <cfRule type="expression" dxfId="975" priority="168">
      <formula>$L14="Reese stiff clay"</formula>
    </cfRule>
  </conditionalFormatting>
  <conditionalFormatting sqref="AD14:AI14">
    <cfRule type="expression" dxfId="974" priority="167">
      <formula>$L14="PISA clay"</formula>
    </cfRule>
  </conditionalFormatting>
  <conditionalFormatting sqref="AM15:AN15">
    <cfRule type="expression" dxfId="973" priority="166">
      <formula>$L15="API sand"</formula>
    </cfRule>
  </conditionalFormatting>
  <conditionalFormatting sqref="AK15:AL15">
    <cfRule type="expression" dxfId="972" priority="165">
      <formula>$M15="API sand"</formula>
    </cfRule>
  </conditionalFormatting>
  <conditionalFormatting sqref="AK15:AL15">
    <cfRule type="expression" dxfId="971" priority="164">
      <formula>$M15="API clay"</formula>
    </cfRule>
  </conditionalFormatting>
  <conditionalFormatting sqref="AM15:AN15">
    <cfRule type="expression" dxfId="970" priority="161">
      <formula>$L15="Stiff clay w/o free water"</formula>
    </cfRule>
    <cfRule type="expression" dxfId="969" priority="163">
      <formula>$L15="API clay"</formula>
    </cfRule>
  </conditionalFormatting>
  <conditionalFormatting sqref="AM15:AN15">
    <cfRule type="expression" dxfId="968" priority="162">
      <formula>$L15="Kirsch soft clay"</formula>
    </cfRule>
  </conditionalFormatting>
  <conditionalFormatting sqref="AM15:AN15">
    <cfRule type="expression" dxfId="967" priority="160">
      <formula>$L15="Kirsch stiff clay"</formula>
    </cfRule>
  </conditionalFormatting>
  <conditionalFormatting sqref="AM15:AN15">
    <cfRule type="expression" dxfId="966" priority="159">
      <formula>$L15="Kirsch sand"</formula>
    </cfRule>
  </conditionalFormatting>
  <conditionalFormatting sqref="AM15:AN15">
    <cfRule type="expression" dxfId="965" priority="158">
      <formula>$L15="Modified Weak rock"</formula>
    </cfRule>
  </conditionalFormatting>
  <conditionalFormatting sqref="AM15:AN15">
    <cfRule type="expression" dxfId="964" priority="157">
      <formula>$L15="Reese stiff clay"</formula>
    </cfRule>
  </conditionalFormatting>
  <conditionalFormatting sqref="AM15:AN15">
    <cfRule type="expression" dxfId="963" priority="156">
      <formula>$L15="PISA clay"</formula>
    </cfRule>
  </conditionalFormatting>
  <conditionalFormatting sqref="AM15:AN15">
    <cfRule type="expression" dxfId="962" priority="155">
      <formula>$L15="PISA sand"</formula>
    </cfRule>
  </conditionalFormatting>
  <conditionalFormatting sqref="N15 Q15 S15:T15 W15 Y15">
    <cfRule type="expression" dxfId="961" priority="154">
      <formula>$L15="API sand"</formula>
    </cfRule>
  </conditionalFormatting>
  <conditionalFormatting sqref="N15">
    <cfRule type="expression" dxfId="960" priority="153">
      <formula>$M15="API sand"</formula>
    </cfRule>
  </conditionalFormatting>
  <conditionalFormatting sqref="N15">
    <cfRule type="expression" dxfId="959" priority="152">
      <formula>$M15="API clay"</formula>
    </cfRule>
  </conditionalFormatting>
  <conditionalFormatting sqref="N15:P15">
    <cfRule type="expression" dxfId="958" priority="149">
      <formula>$L15="Stiff clay w/o free water"</formula>
    </cfRule>
    <cfRule type="expression" dxfId="957" priority="151">
      <formula>$L15="API clay"</formula>
    </cfRule>
  </conditionalFormatting>
  <conditionalFormatting sqref="N15:P15">
    <cfRule type="expression" dxfId="956" priority="150">
      <formula>$L15="Kirsch soft clay"</formula>
    </cfRule>
  </conditionalFormatting>
  <conditionalFormatting sqref="N15:P15">
    <cfRule type="expression" dxfId="955" priority="148">
      <formula>$L15="Kirsch stiff clay"</formula>
    </cfRule>
  </conditionalFormatting>
  <conditionalFormatting sqref="N15 Q15 S15:T15 W15 Y15">
    <cfRule type="expression" dxfId="954" priority="147">
      <formula>$L15="Kirsch sand"</formula>
    </cfRule>
  </conditionalFormatting>
  <conditionalFormatting sqref="N15">
    <cfRule type="expression" dxfId="953" priority="146">
      <formula>$L15="Modified Weak rock"</formula>
    </cfRule>
  </conditionalFormatting>
  <conditionalFormatting sqref="N15:P15">
    <cfRule type="expression" dxfId="952" priority="145">
      <formula>$L15="Reese stiff clay"</formula>
    </cfRule>
  </conditionalFormatting>
  <conditionalFormatting sqref="N15:P15">
    <cfRule type="expression" dxfId="951" priority="144">
      <formula>$L15="PISA clay"</formula>
    </cfRule>
  </conditionalFormatting>
  <conditionalFormatting sqref="N15">
    <cfRule type="expression" dxfId="950" priority="143">
      <formula>$L15="PISA sand"</formula>
    </cfRule>
  </conditionalFormatting>
  <conditionalFormatting sqref="R15">
    <cfRule type="expression" dxfId="949" priority="142">
      <formula>$L15="API sand"</formula>
    </cfRule>
  </conditionalFormatting>
  <conditionalFormatting sqref="R15">
    <cfRule type="expression" dxfId="948" priority="141">
      <formula>$L15="Kirsch sand"</formula>
    </cfRule>
  </conditionalFormatting>
  <conditionalFormatting sqref="AD15:AI15">
    <cfRule type="expression" dxfId="947" priority="138">
      <formula>$L15="Stiff clay w/o free water"</formula>
    </cfRule>
    <cfRule type="expression" dxfId="946" priority="140">
      <formula>$L15="API clay"</formula>
    </cfRule>
  </conditionalFormatting>
  <conditionalFormatting sqref="AD15:AI15">
    <cfRule type="expression" dxfId="945" priority="139">
      <formula>$L15="Kirsch soft clay"</formula>
    </cfRule>
  </conditionalFormatting>
  <conditionalFormatting sqref="AD15:AI15">
    <cfRule type="expression" dxfId="944" priority="137">
      <formula>$L15="Kirsch stiff clay"</formula>
    </cfRule>
  </conditionalFormatting>
  <conditionalFormatting sqref="AD15:AI15">
    <cfRule type="expression" dxfId="943" priority="136">
      <formula>$L15="Reese stiff clay"</formula>
    </cfRule>
  </conditionalFormatting>
  <conditionalFormatting sqref="AD15:AI15">
    <cfRule type="expression" dxfId="942" priority="135">
      <formula>$L15="PISA clay"</formula>
    </cfRule>
  </conditionalFormatting>
  <conditionalFormatting sqref="AA15">
    <cfRule type="expression" dxfId="941" priority="132">
      <formula>$L15="Stiff clay w/o free water"</formula>
    </cfRule>
    <cfRule type="expression" dxfId="940" priority="134">
      <formula>$L15="API clay"</formula>
    </cfRule>
  </conditionalFormatting>
  <conditionalFormatting sqref="AA15">
    <cfRule type="expression" dxfId="939" priority="133">
      <formula>$L15="Kirsch soft clay"</formula>
    </cfRule>
  </conditionalFormatting>
  <conditionalFormatting sqref="AA15">
    <cfRule type="expression" dxfId="938" priority="131">
      <formula>$L15="Kirsch stiff clay"</formula>
    </cfRule>
  </conditionalFormatting>
  <conditionalFormatting sqref="AA15">
    <cfRule type="expression" dxfId="937" priority="130">
      <formula>$L15="Reese stiff clay"</formula>
    </cfRule>
  </conditionalFormatting>
  <conditionalFormatting sqref="AA15">
    <cfRule type="expression" dxfId="936" priority="129">
      <formula>$L15="PISA clay"</formula>
    </cfRule>
  </conditionalFormatting>
  <conditionalFormatting sqref="AC15">
    <cfRule type="expression" dxfId="935" priority="126">
      <formula>$L15="Stiff clay w/o free water"</formula>
    </cfRule>
    <cfRule type="expression" dxfId="934" priority="128">
      <formula>$L15="API clay"</formula>
    </cfRule>
  </conditionalFormatting>
  <conditionalFormatting sqref="AC15">
    <cfRule type="expression" dxfId="933" priority="127">
      <formula>$L15="Kirsch soft clay"</formula>
    </cfRule>
  </conditionalFormatting>
  <conditionalFormatting sqref="AC15">
    <cfRule type="expression" dxfId="932" priority="125">
      <formula>$L15="Kirsch stiff clay"</formula>
    </cfRule>
  </conditionalFormatting>
  <conditionalFormatting sqref="AC15">
    <cfRule type="expression" dxfId="931" priority="124">
      <formula>$L15="Reese stiff clay"</formula>
    </cfRule>
  </conditionalFormatting>
  <conditionalFormatting sqref="AC15">
    <cfRule type="expression" dxfId="930" priority="123">
      <formula>$L15="PISA clay"</formula>
    </cfRule>
  </conditionalFormatting>
  <conditionalFormatting sqref="X15">
    <cfRule type="expression" dxfId="929" priority="122">
      <formula>$L15="API sand"</formula>
    </cfRule>
  </conditionalFormatting>
  <conditionalFormatting sqref="X15">
    <cfRule type="expression" dxfId="928" priority="121">
      <formula>$L15="Kirsch sand"</formula>
    </cfRule>
  </conditionalFormatting>
  <conditionalFormatting sqref="AM16:AN16">
    <cfRule type="expression" dxfId="927" priority="120">
      <formula>$L16="API sand"</formula>
    </cfRule>
  </conditionalFormatting>
  <conditionalFormatting sqref="AK16:AL16">
    <cfRule type="expression" dxfId="926" priority="119">
      <formula>$M16="API sand"</formula>
    </cfRule>
  </conditionalFormatting>
  <conditionalFormatting sqref="AK16:AL16">
    <cfRule type="expression" dxfId="925" priority="118">
      <formula>$M16="API clay"</formula>
    </cfRule>
  </conditionalFormatting>
  <conditionalFormatting sqref="AM16:AN16">
    <cfRule type="expression" dxfId="924" priority="115">
      <formula>$L16="Stiff clay w/o free water"</formula>
    </cfRule>
    <cfRule type="expression" dxfId="923" priority="117">
      <formula>$L16="API clay"</formula>
    </cfRule>
  </conditionalFormatting>
  <conditionalFormatting sqref="AM16:AN16">
    <cfRule type="expression" dxfId="922" priority="116">
      <formula>$L16="Kirsch soft clay"</formula>
    </cfRule>
  </conditionalFormatting>
  <conditionalFormatting sqref="AM16:AN16">
    <cfRule type="expression" dxfId="921" priority="114">
      <formula>$L16="Kirsch stiff clay"</formula>
    </cfRule>
  </conditionalFormatting>
  <conditionalFormatting sqref="AM16:AN16">
    <cfRule type="expression" dxfId="920" priority="113">
      <formula>$L16="Kirsch sand"</formula>
    </cfRule>
  </conditionalFormatting>
  <conditionalFormatting sqref="AM16:AN16">
    <cfRule type="expression" dxfId="919" priority="112">
      <formula>$L16="Modified Weak rock"</formula>
    </cfRule>
  </conditionalFormatting>
  <conditionalFormatting sqref="AM16:AN16">
    <cfRule type="expression" dxfId="918" priority="111">
      <formula>$L16="Reese stiff clay"</formula>
    </cfRule>
  </conditionalFormatting>
  <conditionalFormatting sqref="AM16:AN16">
    <cfRule type="expression" dxfId="917" priority="110">
      <formula>$L16="PISA clay"</formula>
    </cfRule>
  </conditionalFormatting>
  <conditionalFormatting sqref="AM16:AN16">
    <cfRule type="expression" dxfId="916" priority="109">
      <formula>$L16="PISA sand"</formula>
    </cfRule>
  </conditionalFormatting>
  <conditionalFormatting sqref="N16 Q16 S16:T16 W16:Y16">
    <cfRule type="expression" dxfId="915" priority="108">
      <formula>$L16="API sand"</formula>
    </cfRule>
  </conditionalFormatting>
  <conditionalFormatting sqref="N16">
    <cfRule type="expression" dxfId="914" priority="107">
      <formula>$M16="API sand"</formula>
    </cfRule>
  </conditionalFormatting>
  <conditionalFormatting sqref="N16">
    <cfRule type="expression" dxfId="913" priority="106">
      <formula>$M16="API clay"</formula>
    </cfRule>
  </conditionalFormatting>
  <conditionalFormatting sqref="N16:P16">
    <cfRule type="expression" dxfId="912" priority="103">
      <formula>$L16="Stiff clay w/o free water"</formula>
    </cfRule>
    <cfRule type="expression" dxfId="911" priority="105">
      <formula>$L16="API clay"</formula>
    </cfRule>
  </conditionalFormatting>
  <conditionalFormatting sqref="N16:P16">
    <cfRule type="expression" dxfId="910" priority="104">
      <formula>$L16="Kirsch soft clay"</formula>
    </cfRule>
  </conditionalFormatting>
  <conditionalFormatting sqref="N16:P16">
    <cfRule type="expression" dxfId="909" priority="102">
      <formula>$L16="Kirsch stiff clay"</formula>
    </cfRule>
  </conditionalFormatting>
  <conditionalFormatting sqref="N16 Q16 S16:T16 W16:Y16">
    <cfRule type="expression" dxfId="908" priority="101">
      <formula>$L16="Kirsch sand"</formula>
    </cfRule>
  </conditionalFormatting>
  <conditionalFormatting sqref="N16">
    <cfRule type="expression" dxfId="907" priority="100">
      <formula>$L16="Modified Weak rock"</formula>
    </cfRule>
  </conditionalFormatting>
  <conditionalFormatting sqref="N16:P16">
    <cfRule type="expression" dxfId="906" priority="99">
      <formula>$L16="Reese stiff clay"</formula>
    </cfRule>
  </conditionalFormatting>
  <conditionalFormatting sqref="N16:P16">
    <cfRule type="expression" dxfId="905" priority="98">
      <formula>$L16="PISA clay"</formula>
    </cfRule>
  </conditionalFormatting>
  <conditionalFormatting sqref="N16">
    <cfRule type="expression" dxfId="904" priority="97">
      <formula>$L16="PISA sand"</formula>
    </cfRule>
  </conditionalFormatting>
  <conditionalFormatting sqref="R16">
    <cfRule type="expression" dxfId="903" priority="96">
      <formula>$L16="API sand"</formula>
    </cfRule>
  </conditionalFormatting>
  <conditionalFormatting sqref="R16">
    <cfRule type="expression" dxfId="902" priority="95">
      <formula>$L16="Kirsch sand"</formula>
    </cfRule>
  </conditionalFormatting>
  <conditionalFormatting sqref="AC16:AI16">
    <cfRule type="expression" dxfId="901" priority="92">
      <formula>$L16="Stiff clay w/o free water"</formula>
    </cfRule>
    <cfRule type="expression" dxfId="900" priority="94">
      <formula>$L16="API clay"</formula>
    </cfRule>
  </conditionalFormatting>
  <conditionalFormatting sqref="AC16:AI16">
    <cfRule type="expression" dxfId="899" priority="93">
      <formula>$L16="Kirsch soft clay"</formula>
    </cfRule>
  </conditionalFormatting>
  <conditionalFormatting sqref="AC16:AI16">
    <cfRule type="expression" dxfId="898" priority="91">
      <formula>$L16="Kirsch stiff clay"</formula>
    </cfRule>
  </conditionalFormatting>
  <conditionalFormatting sqref="AC16:AI16">
    <cfRule type="expression" dxfId="897" priority="90">
      <formula>$L16="Reese stiff clay"</formula>
    </cfRule>
  </conditionalFormatting>
  <conditionalFormatting sqref="AC16:AI16">
    <cfRule type="expression" dxfId="896" priority="89">
      <formula>$L16="PISA clay"</formula>
    </cfRule>
  </conditionalFormatting>
  <conditionalFormatting sqref="AA16">
    <cfRule type="expression" dxfId="895" priority="86">
      <formula>$L16="Stiff clay w/o free water"</formula>
    </cfRule>
    <cfRule type="expression" dxfId="894" priority="88">
      <formula>$L16="API clay"</formula>
    </cfRule>
  </conditionalFormatting>
  <conditionalFormatting sqref="AA16">
    <cfRule type="expression" dxfId="893" priority="87">
      <formula>$L16="Kirsch soft clay"</formula>
    </cfRule>
  </conditionalFormatting>
  <conditionalFormatting sqref="AA16">
    <cfRule type="expression" dxfId="892" priority="85">
      <formula>$L16="Kirsch stiff clay"</formula>
    </cfRule>
  </conditionalFormatting>
  <conditionalFormatting sqref="AA16">
    <cfRule type="expression" dxfId="891" priority="84">
      <formula>$L16="Reese stiff clay"</formula>
    </cfRule>
  </conditionalFormatting>
  <conditionalFormatting sqref="AA16">
    <cfRule type="expression" dxfId="890" priority="83">
      <formula>$L16="PISA clay"</formula>
    </cfRule>
  </conditionalFormatting>
  <conditionalFormatting sqref="AM17:AN17">
    <cfRule type="expression" dxfId="889" priority="82">
      <formula>$L17="API sand"</formula>
    </cfRule>
  </conditionalFormatting>
  <conditionalFormatting sqref="AK17:AL17">
    <cfRule type="expression" dxfId="888" priority="81">
      <formula>$M17="API sand"</formula>
    </cfRule>
  </conditionalFormatting>
  <conditionalFormatting sqref="AK17:AL17">
    <cfRule type="expression" dxfId="887" priority="80">
      <formula>$M17="API clay"</formula>
    </cfRule>
  </conditionalFormatting>
  <conditionalFormatting sqref="AM17:AN17">
    <cfRule type="expression" dxfId="886" priority="77">
      <formula>$L17="Stiff clay w/o free water"</formula>
    </cfRule>
    <cfRule type="expression" dxfId="885" priority="79">
      <formula>$L17="API clay"</formula>
    </cfRule>
  </conditionalFormatting>
  <conditionalFormatting sqref="AM17:AN17">
    <cfRule type="expression" dxfId="884" priority="78">
      <formula>$L17="Kirsch soft clay"</formula>
    </cfRule>
  </conditionalFormatting>
  <conditionalFormatting sqref="AM17:AN17">
    <cfRule type="expression" dxfId="883" priority="76">
      <formula>$L17="Kirsch stiff clay"</formula>
    </cfRule>
  </conditionalFormatting>
  <conditionalFormatting sqref="AM17:AN17">
    <cfRule type="expression" dxfId="882" priority="75">
      <formula>$L17="Kirsch sand"</formula>
    </cfRule>
  </conditionalFormatting>
  <conditionalFormatting sqref="AM17:AN17">
    <cfRule type="expression" dxfId="881" priority="74">
      <formula>$L17="Modified Weak rock"</formula>
    </cfRule>
  </conditionalFormatting>
  <conditionalFormatting sqref="AM17:AN17">
    <cfRule type="expression" dxfId="880" priority="73">
      <formula>$L17="Reese stiff clay"</formula>
    </cfRule>
  </conditionalFormatting>
  <conditionalFormatting sqref="AM17:AN17">
    <cfRule type="expression" dxfId="879" priority="72">
      <formula>$L17="PISA clay"</formula>
    </cfRule>
  </conditionalFormatting>
  <conditionalFormatting sqref="AM17:AN17">
    <cfRule type="expression" dxfId="878" priority="71">
      <formula>$L17="PISA sand"</formula>
    </cfRule>
  </conditionalFormatting>
  <conditionalFormatting sqref="N17 Q17 S17:T17 W17 Y17">
    <cfRule type="expression" dxfId="877" priority="70">
      <formula>$L17="API sand"</formula>
    </cfRule>
  </conditionalFormatting>
  <conditionalFormatting sqref="N17">
    <cfRule type="expression" dxfId="876" priority="69">
      <formula>$M17="API sand"</formula>
    </cfRule>
  </conditionalFormatting>
  <conditionalFormatting sqref="N17">
    <cfRule type="expression" dxfId="875" priority="68">
      <formula>$M17="API clay"</formula>
    </cfRule>
  </conditionalFormatting>
  <conditionalFormatting sqref="N17:P17">
    <cfRule type="expression" dxfId="874" priority="65">
      <formula>$L17="Stiff clay w/o free water"</formula>
    </cfRule>
    <cfRule type="expression" dxfId="873" priority="67">
      <formula>$L17="API clay"</formula>
    </cfRule>
  </conditionalFormatting>
  <conditionalFormatting sqref="N17:P17">
    <cfRule type="expression" dxfId="872" priority="66">
      <formula>$L17="Kirsch soft clay"</formula>
    </cfRule>
  </conditionalFormatting>
  <conditionalFormatting sqref="N17:P17">
    <cfRule type="expression" dxfId="871" priority="64">
      <formula>$L17="Kirsch stiff clay"</formula>
    </cfRule>
  </conditionalFormatting>
  <conditionalFormatting sqref="N17 Q17 S17:T17 W17 Y17">
    <cfRule type="expression" dxfId="870" priority="63">
      <formula>$L17="Kirsch sand"</formula>
    </cfRule>
  </conditionalFormatting>
  <conditionalFormatting sqref="N17">
    <cfRule type="expression" dxfId="869" priority="62">
      <formula>$L17="Modified Weak rock"</formula>
    </cfRule>
  </conditionalFormatting>
  <conditionalFormatting sqref="N17:P17">
    <cfRule type="expression" dxfId="868" priority="61">
      <formula>$L17="Reese stiff clay"</formula>
    </cfRule>
  </conditionalFormatting>
  <conditionalFormatting sqref="N17:P17">
    <cfRule type="expression" dxfId="867" priority="60">
      <formula>$L17="PISA clay"</formula>
    </cfRule>
  </conditionalFormatting>
  <conditionalFormatting sqref="N17">
    <cfRule type="expression" dxfId="866" priority="59">
      <formula>$L17="PISA sand"</formula>
    </cfRule>
  </conditionalFormatting>
  <conditionalFormatting sqref="R17">
    <cfRule type="expression" dxfId="865" priority="58">
      <formula>$L17="API sand"</formula>
    </cfRule>
  </conditionalFormatting>
  <conditionalFormatting sqref="R17">
    <cfRule type="expression" dxfId="864" priority="57">
      <formula>$L17="Kirsch sand"</formula>
    </cfRule>
  </conditionalFormatting>
  <conditionalFormatting sqref="AD17:AI17">
    <cfRule type="expression" dxfId="863" priority="54">
      <formula>$L17="Stiff clay w/o free water"</formula>
    </cfRule>
    <cfRule type="expression" dxfId="862" priority="56">
      <formula>$L17="API clay"</formula>
    </cfRule>
  </conditionalFormatting>
  <conditionalFormatting sqref="AD17:AI17">
    <cfRule type="expression" dxfId="861" priority="55">
      <formula>$L17="Kirsch soft clay"</formula>
    </cfRule>
  </conditionalFormatting>
  <conditionalFormatting sqref="AD17:AI17">
    <cfRule type="expression" dxfId="860" priority="53">
      <formula>$L17="Kirsch stiff clay"</formula>
    </cfRule>
  </conditionalFormatting>
  <conditionalFormatting sqref="AD17:AI17">
    <cfRule type="expression" dxfId="859" priority="52">
      <formula>$L17="Reese stiff clay"</formula>
    </cfRule>
  </conditionalFormatting>
  <conditionalFormatting sqref="AD17:AI17">
    <cfRule type="expression" dxfId="858" priority="51">
      <formula>$L17="PISA clay"</formula>
    </cfRule>
  </conditionalFormatting>
  <conditionalFormatting sqref="AA17">
    <cfRule type="expression" dxfId="857" priority="48">
      <formula>$L17="Stiff clay w/o free water"</formula>
    </cfRule>
    <cfRule type="expression" dxfId="856" priority="50">
      <formula>$L17="API clay"</formula>
    </cfRule>
  </conditionalFormatting>
  <conditionalFormatting sqref="AA17">
    <cfRule type="expression" dxfId="855" priority="49">
      <formula>$L17="Kirsch soft clay"</formula>
    </cfRule>
  </conditionalFormatting>
  <conditionalFormatting sqref="AA17">
    <cfRule type="expression" dxfId="854" priority="47">
      <formula>$L17="Kirsch stiff clay"</formula>
    </cfRule>
  </conditionalFormatting>
  <conditionalFormatting sqref="AA17">
    <cfRule type="expression" dxfId="853" priority="46">
      <formula>$L17="Reese stiff clay"</formula>
    </cfRule>
  </conditionalFormatting>
  <conditionalFormatting sqref="AA17">
    <cfRule type="expression" dxfId="852" priority="45">
      <formula>$L17="PISA clay"</formula>
    </cfRule>
  </conditionalFormatting>
  <conditionalFormatting sqref="AC17">
    <cfRule type="expression" dxfId="851" priority="42">
      <formula>$L17="Stiff clay w/o free water"</formula>
    </cfRule>
    <cfRule type="expression" dxfId="850" priority="44">
      <formula>$L17="API clay"</formula>
    </cfRule>
  </conditionalFormatting>
  <conditionalFormatting sqref="AC17">
    <cfRule type="expression" dxfId="849" priority="43">
      <formula>$L17="Kirsch soft clay"</formula>
    </cfRule>
  </conditionalFormatting>
  <conditionalFormatting sqref="AC17">
    <cfRule type="expression" dxfId="848" priority="41">
      <formula>$L17="Kirsch stiff clay"</formula>
    </cfRule>
  </conditionalFormatting>
  <conditionalFormatting sqref="AC17">
    <cfRule type="expression" dxfId="847" priority="40">
      <formula>$L17="Reese stiff clay"</formula>
    </cfRule>
  </conditionalFormatting>
  <conditionalFormatting sqref="AC17">
    <cfRule type="expression" dxfId="846" priority="39">
      <formula>$L17="PISA clay"</formula>
    </cfRule>
  </conditionalFormatting>
  <conditionalFormatting sqref="X17">
    <cfRule type="expression" dxfId="845" priority="38">
      <formula>$L17="API sand"</formula>
    </cfRule>
  </conditionalFormatting>
  <conditionalFormatting sqref="X17">
    <cfRule type="expression" dxfId="844" priority="37">
      <formula>$L17="Kirsch sand"</formula>
    </cfRule>
  </conditionalFormatting>
  <conditionalFormatting sqref="Z16:Z17">
    <cfRule type="expression" dxfId="843" priority="36">
      <formula>$L16="API sand"</formula>
    </cfRule>
  </conditionalFormatting>
  <conditionalFormatting sqref="Z16:Z17">
    <cfRule type="expression" dxfId="842" priority="35">
      <formula>$L16="Kirsch sand"</formula>
    </cfRule>
  </conditionalFormatting>
  <conditionalFormatting sqref="AB16:AB17">
    <cfRule type="expression" dxfId="841" priority="34">
      <formula>$L16="API sand"</formula>
    </cfRule>
  </conditionalFormatting>
  <conditionalFormatting sqref="AB16:AB17">
    <cfRule type="expression" dxfId="840" priority="33">
      <formula>$L16="Kirsch sand"</formula>
    </cfRule>
  </conditionalFormatting>
  <conditionalFormatting sqref="AJ16:AJ17">
    <cfRule type="expression" dxfId="839" priority="32">
      <formula>$L16="API sand"</formula>
    </cfRule>
  </conditionalFormatting>
  <conditionalFormatting sqref="AJ16:AJ17">
    <cfRule type="expression" dxfId="838" priority="31">
      <formula>$L16="Kirsch sand"</formula>
    </cfRule>
  </conditionalFormatting>
  <conditionalFormatting sqref="U15:V15">
    <cfRule type="expression" dxfId="837" priority="28">
      <formula>$L15="Stiff clay w/o free water"</formula>
    </cfRule>
    <cfRule type="expression" dxfId="836" priority="30">
      <formula>$L15="API clay"</formula>
    </cfRule>
  </conditionalFormatting>
  <conditionalFormatting sqref="U15:V15">
    <cfRule type="expression" dxfId="835" priority="29">
      <formula>$L15="Kirsch soft clay"</formula>
    </cfRule>
  </conditionalFormatting>
  <conditionalFormatting sqref="U15:V15">
    <cfRule type="expression" dxfId="834" priority="27">
      <formula>$L15="Kirsch stiff clay"</formula>
    </cfRule>
  </conditionalFormatting>
  <conditionalFormatting sqref="U15:V15">
    <cfRule type="expression" dxfId="833" priority="26">
      <formula>$L15="Reese stiff clay"</formula>
    </cfRule>
  </conditionalFormatting>
  <conditionalFormatting sqref="U15:V15">
    <cfRule type="expression" dxfId="832" priority="25">
      <formula>$L15="PISA clay"</formula>
    </cfRule>
  </conditionalFormatting>
  <conditionalFormatting sqref="U16:V16">
    <cfRule type="expression" dxfId="831" priority="22">
      <formula>$L16="Stiff clay w/o free water"</formula>
    </cfRule>
    <cfRule type="expression" dxfId="830" priority="24">
      <formula>$L16="API clay"</formula>
    </cfRule>
  </conditionalFormatting>
  <conditionalFormatting sqref="U16:V16">
    <cfRule type="expression" dxfId="829" priority="23">
      <formula>$L16="Kirsch soft clay"</formula>
    </cfRule>
  </conditionalFormatting>
  <conditionalFormatting sqref="U16:V16">
    <cfRule type="expression" dxfId="828" priority="21">
      <formula>$L16="Kirsch stiff clay"</formula>
    </cfRule>
  </conditionalFormatting>
  <conditionalFormatting sqref="U16:V16">
    <cfRule type="expression" dxfId="827" priority="20">
      <formula>$L16="Reese stiff clay"</formula>
    </cfRule>
  </conditionalFormatting>
  <conditionalFormatting sqref="U16:V16">
    <cfRule type="expression" dxfId="826" priority="19">
      <formula>$L16="PISA clay"</formula>
    </cfRule>
  </conditionalFormatting>
  <conditionalFormatting sqref="U17:V17">
    <cfRule type="expression" dxfId="825" priority="16">
      <formula>$L17="Stiff clay w/o free water"</formula>
    </cfRule>
    <cfRule type="expression" dxfId="824" priority="18">
      <formula>$L17="API clay"</formula>
    </cfRule>
  </conditionalFormatting>
  <conditionalFormatting sqref="U17:V17">
    <cfRule type="expression" dxfId="823" priority="17">
      <formula>$L17="Kirsch soft clay"</formula>
    </cfRule>
  </conditionalFormatting>
  <conditionalFormatting sqref="U17:V17">
    <cfRule type="expression" dxfId="822" priority="15">
      <formula>$L17="Kirsch stiff clay"</formula>
    </cfRule>
  </conditionalFormatting>
  <conditionalFormatting sqref="U17:V17">
    <cfRule type="expression" dxfId="821" priority="14">
      <formula>$L17="Reese stiff clay"</formula>
    </cfRule>
  </conditionalFormatting>
  <conditionalFormatting sqref="U17:V17">
    <cfRule type="expression" dxfId="820" priority="13">
      <formula>$L17="PISA clay"</formula>
    </cfRule>
  </conditionalFormatting>
  <conditionalFormatting sqref="AO15">
    <cfRule type="expression" dxfId="819" priority="12">
      <formula>$L15="API sand"</formula>
    </cfRule>
  </conditionalFormatting>
  <conditionalFormatting sqref="AO15">
    <cfRule type="expression" dxfId="818" priority="11">
      <formula>$L15="Kirsch sand"</formula>
    </cfRule>
  </conditionalFormatting>
  <conditionalFormatting sqref="AO16">
    <cfRule type="expression" dxfId="817" priority="10">
      <formula>$L16="API sand"</formula>
    </cfRule>
  </conditionalFormatting>
  <conditionalFormatting sqref="AO16">
    <cfRule type="expression" dxfId="816" priority="9">
      <formula>$L16="Kirsch sand"</formula>
    </cfRule>
  </conditionalFormatting>
  <conditionalFormatting sqref="AO17">
    <cfRule type="expression" dxfId="815" priority="8">
      <formula>$L17="API sand"</formula>
    </cfRule>
  </conditionalFormatting>
  <conditionalFormatting sqref="AO17">
    <cfRule type="expression" dxfId="814" priority="7">
      <formula>$L17="Kirsch sand"</formula>
    </cfRule>
  </conditionalFormatting>
  <conditionalFormatting sqref="AC14">
    <cfRule type="expression" dxfId="813" priority="4">
      <formula>$L14="Stiff clay w/o free water"</formula>
    </cfRule>
    <cfRule type="expression" dxfId="812" priority="6">
      <formula>$L14="API clay"</formula>
    </cfRule>
  </conditionalFormatting>
  <conditionalFormatting sqref="AC14">
    <cfRule type="expression" dxfId="811" priority="5">
      <formula>$L14="Kirsch soft clay"</formula>
    </cfRule>
  </conditionalFormatting>
  <conditionalFormatting sqref="AC14">
    <cfRule type="expression" dxfId="810" priority="3">
      <formula>$L14="Kirsch stiff clay"</formula>
    </cfRule>
  </conditionalFormatting>
  <conditionalFormatting sqref="AC14">
    <cfRule type="expression" dxfId="809" priority="2">
      <formula>$L14="Reese stiff clay"</formula>
    </cfRule>
  </conditionalFormatting>
  <conditionalFormatting sqref="AC14">
    <cfRule type="expression" dxfId="808" priority="1">
      <formula>$L14="PISA clay"</formula>
    </cfRule>
  </conditionalFormatting>
  <dataValidations count="3">
    <dataValidation type="list" showInputMessage="1" showErrorMessage="1" sqref="M18:M36" xr:uid="{49EA9D71-1B1E-4C6C-9CC2-643478A526F6}">
      <formula1>"',API sand,API clay"</formula1>
    </dataValidation>
    <dataValidation type="list" showInputMessage="1" showErrorMessage="1" sqref="L6:L255" xr:uid="{ADE8C7DB-A996-4675-9B25-8DC0B473837F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66A34587-41EF-4EA7-A8B7-45A9F999B667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8C7F-DFC9-46C2-988C-C4784AFAE0A5}">
  <sheetPr>
    <tabColor theme="2"/>
  </sheetPr>
  <dimension ref="A1:AO255"/>
  <sheetViews>
    <sheetView topLeftCell="K1" zoomScaleNormal="100" workbookViewId="0">
      <selection activeCell="O8" sqref="O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Zone_4_LE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112"/>
      <c r="S3" s="112"/>
      <c r="T3" s="72"/>
      <c r="U3" s="112"/>
      <c r="V3" s="112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32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32</v>
      </c>
      <c r="R6" s="50">
        <f>Q6-5</f>
        <v>27</v>
      </c>
      <c r="S6" s="50">
        <v>0.5</v>
      </c>
      <c r="T6" s="50">
        <v>0</v>
      </c>
      <c r="U6" s="52"/>
      <c r="V6" s="52"/>
      <c r="W6" s="50">
        <v>0.5</v>
      </c>
      <c r="X6" s="50">
        <v>20100</v>
      </c>
      <c r="Y6" s="50">
        <v>0</v>
      </c>
      <c r="Z6" s="50">
        <f>VLOOKUP(R6,$AE$39:$AF$59,2)</f>
        <v>86.999999999999972</v>
      </c>
      <c r="AA6" s="53"/>
      <c r="AB6" s="50">
        <f>VLOOKUP(R6,$AE$39:$AG$59,3)</f>
        <v>6720</v>
      </c>
      <c r="AC6" s="51"/>
      <c r="AD6" s="51"/>
      <c r="AE6" s="51"/>
      <c r="AF6" s="51"/>
      <c r="AG6" s="51"/>
      <c r="AH6" s="51"/>
      <c r="AI6" s="51"/>
      <c r="AJ6" s="50">
        <f t="shared" ref="AJ6" si="0">VLOOKUP(R6,$AE$39:$AH$59,4)</f>
        <v>28.000000000000007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f>AVERAGE(20.7,25.6)</f>
        <v>23.15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11380</v>
      </c>
      <c r="AD7" s="51">
        <v>7326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-2</v>
      </c>
      <c r="L8" s="70" t="s">
        <v>107</v>
      </c>
      <c r="M8" s="49" t="s">
        <v>65</v>
      </c>
      <c r="N8" s="50">
        <v>9.5</v>
      </c>
      <c r="O8" s="51">
        <v>26.1</v>
      </c>
      <c r="P8" s="51">
        <v>54</v>
      </c>
      <c r="Q8" s="50"/>
      <c r="R8" s="50"/>
      <c r="S8" s="50"/>
      <c r="T8" s="50"/>
      <c r="U8" s="52">
        <v>1.7999999999999999E-2</v>
      </c>
      <c r="V8" s="52">
        <v>0</v>
      </c>
      <c r="W8" s="50"/>
      <c r="X8" s="50"/>
      <c r="Y8" s="50"/>
      <c r="Z8" s="50"/>
      <c r="AA8" s="53">
        <v>1</v>
      </c>
      <c r="AB8" s="50"/>
      <c r="AC8" s="51">
        <v>14510</v>
      </c>
      <c r="AD8" s="51">
        <v>43560</v>
      </c>
      <c r="AE8" s="51">
        <v>0.46</v>
      </c>
      <c r="AF8" s="51">
        <v>0</v>
      </c>
      <c r="AG8" s="51">
        <v>0</v>
      </c>
      <c r="AH8" s="51">
        <v>0</v>
      </c>
      <c r="AI8" s="51">
        <v>0</v>
      </c>
      <c r="AJ8" s="50"/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3</v>
      </c>
      <c r="K9" s="47">
        <v>-3</v>
      </c>
      <c r="L9" s="70" t="s">
        <v>107</v>
      </c>
      <c r="M9" s="49" t="s">
        <v>65</v>
      </c>
      <c r="N9" s="50">
        <v>9.5</v>
      </c>
      <c r="O9" s="51">
        <v>80.099999999999994</v>
      </c>
      <c r="P9" s="51">
        <v>4.46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58400</v>
      </c>
      <c r="AD9" s="51">
        <v>5076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-8</v>
      </c>
      <c r="L10" s="70" t="s">
        <v>106</v>
      </c>
      <c r="M10" s="49" t="s">
        <v>64</v>
      </c>
      <c r="N10" s="50">
        <v>9.8000000000000007</v>
      </c>
      <c r="O10" s="51"/>
      <c r="P10" s="51"/>
      <c r="Q10" s="50">
        <v>34</v>
      </c>
      <c r="R10" s="50">
        <f t="shared" ref="R10:R11" si="1">Q10-5</f>
        <v>29</v>
      </c>
      <c r="S10" s="50">
        <v>1.4</v>
      </c>
      <c r="T10" s="50">
        <v>0</v>
      </c>
      <c r="U10" s="52"/>
      <c r="V10" s="52"/>
      <c r="W10" s="50">
        <v>0.5</v>
      </c>
      <c r="X10" s="50">
        <v>14200</v>
      </c>
      <c r="Y10" s="50">
        <v>0</v>
      </c>
      <c r="Z10" s="50">
        <f t="shared" ref="Z10:Z11" si="2">VLOOKUP(R10,$AE$39:$AF$59,2)</f>
        <v>92.999999999999972</v>
      </c>
      <c r="AA10" s="53"/>
      <c r="AB10" s="50">
        <f t="shared" ref="AB10:AB11" si="3">VLOOKUP(R10,$AE$39:$AG$59,3)</f>
        <v>8640</v>
      </c>
      <c r="AC10" s="51"/>
      <c r="AD10" s="51"/>
      <c r="AE10" s="51"/>
      <c r="AF10" s="51"/>
      <c r="AG10" s="51"/>
      <c r="AH10" s="51"/>
      <c r="AI10" s="51"/>
      <c r="AJ10" s="50">
        <f>VLOOKUP(R10,$AE$39:$AH$59,4)</f>
        <v>36.000000000000007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-10</v>
      </c>
      <c r="L11" s="33" t="s">
        <v>106</v>
      </c>
      <c r="M11" s="49" t="s">
        <v>64</v>
      </c>
      <c r="N11" s="50">
        <v>8.6</v>
      </c>
      <c r="O11" s="51"/>
      <c r="P11" s="51"/>
      <c r="Q11" s="50">
        <v>34</v>
      </c>
      <c r="R11" s="50">
        <f t="shared" si="1"/>
        <v>29</v>
      </c>
      <c r="S11" s="50">
        <v>1.1000000000000001</v>
      </c>
      <c r="T11" s="50">
        <v>0</v>
      </c>
      <c r="U11" s="52"/>
      <c r="V11" s="52"/>
      <c r="W11" s="50">
        <v>0.5</v>
      </c>
      <c r="X11" s="50">
        <v>26300</v>
      </c>
      <c r="Y11" s="50">
        <v>0</v>
      </c>
      <c r="Z11" s="50">
        <f t="shared" si="2"/>
        <v>92.999999999999972</v>
      </c>
      <c r="AA11" s="53"/>
      <c r="AB11" s="50">
        <f t="shared" si="3"/>
        <v>8640</v>
      </c>
      <c r="AC11" s="51"/>
      <c r="AD11" s="51"/>
      <c r="AE11" s="51"/>
      <c r="AF11" s="51"/>
      <c r="AG11" s="51"/>
      <c r="AH11" s="51"/>
      <c r="AI11" s="51"/>
      <c r="AJ11" s="50">
        <f>VLOOKUP(R11,$AE$39:$AH$59,4)</f>
        <v>36.000000000000007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-34</v>
      </c>
      <c r="L12" s="33" t="s">
        <v>107</v>
      </c>
      <c r="M12" s="49" t="s">
        <v>64</v>
      </c>
      <c r="N12" s="50">
        <v>9</v>
      </c>
      <c r="O12" s="51">
        <v>266.5</v>
      </c>
      <c r="P12" s="51">
        <v>7.38</v>
      </c>
      <c r="Q12" s="50"/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>
        <v>1</v>
      </c>
      <c r="AB12" s="50"/>
      <c r="AC12" s="51">
        <v>464700</v>
      </c>
      <c r="AD12" s="51">
        <v>25000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0" x14ac:dyDescent="0.25">
      <c r="L42" s="48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0" x14ac:dyDescent="0.25">
      <c r="L43" s="48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0" x14ac:dyDescent="0.25">
      <c r="L44" s="48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0" x14ac:dyDescent="0.25">
      <c r="L47" s="48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0" x14ac:dyDescent="0.25">
      <c r="L48" s="48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8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8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8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8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8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8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8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2:Y13 S11:T13 Q11:R14 Z12:Z15 N6:N14 AM6:AO14 AJ6:AJ15 Q6:T10 W6:Z11 AB6:AB15">
    <cfRule type="expression" dxfId="807" priority="202">
      <formula>$L6="API sand"</formula>
    </cfRule>
  </conditionalFormatting>
  <conditionalFormatting sqref="R18:S20 R29:S36 S21:S28 AD21:AD28 AB18:AB35 AK6:AL14 N6:N14">
    <cfRule type="expression" dxfId="806" priority="201">
      <formula>$M6="API sand"</formula>
    </cfRule>
  </conditionalFormatting>
  <conditionalFormatting sqref="R18:T20 R29:T36 S21:T28 AD21:AD28 AB18:AB35 AK6:AL14 N6:N14">
    <cfRule type="expression" dxfId="805" priority="200">
      <formula>$M6="API clay"</formula>
    </cfRule>
  </conditionalFormatting>
  <conditionalFormatting sqref="U18:W36 AM6:AN14 N6:P14 AC6:AI13 AA6:AA14 U6:V14">
    <cfRule type="expression" dxfId="804" priority="197">
      <formula>$L6="Stiff clay w/o free water"</formula>
    </cfRule>
    <cfRule type="expression" dxfId="803" priority="199">
      <formula>$L6="API clay"</formula>
    </cfRule>
  </conditionalFormatting>
  <conditionalFormatting sqref="U18:Y36 AM6:AN14 N6:P14 AC6:AI13 AA6:AA14 U6:V14">
    <cfRule type="expression" dxfId="802" priority="198">
      <formula>$L6="Kirsch soft clay"</formula>
    </cfRule>
  </conditionalFormatting>
  <conditionalFormatting sqref="U18:Y36 AM6:AN14 N6:P14 AC6:AI13 AA6:AA14 U6:V14">
    <cfRule type="expression" dxfId="801" priority="196">
      <formula>$L6="Kirsch stiff clay"</formula>
    </cfRule>
  </conditionalFormatting>
  <conditionalFormatting sqref="W12:Y13 S11:T13 Q11:R14 Z12:Z15 N6:N14 AM6:AO14 AJ6:AJ15 Q6:T10 W6:Z11 AB6:AB15">
    <cfRule type="expression" dxfId="800" priority="195">
      <formula>$L6="Kirsch sand"</formula>
    </cfRule>
  </conditionalFormatting>
  <conditionalFormatting sqref="AC18:AI18 AC19:AD19 AI19 AM6:AN14 N6:N14">
    <cfRule type="expression" dxfId="799" priority="194">
      <formula>$L6="Modified Weak rock"</formula>
    </cfRule>
  </conditionalFormatting>
  <conditionalFormatting sqref="U18:V36 AM6:AN14 N6:P14 AC6:AI13 AA6:AA14 U6:V14">
    <cfRule type="expression" dxfId="798" priority="193">
      <formula>$L6="Reese stiff clay"</formula>
    </cfRule>
  </conditionalFormatting>
  <conditionalFormatting sqref="N18:N36 Q18:Q36 AM18:AN36">
    <cfRule type="expression" dxfId="797" priority="192">
      <formula>$L18="API sand"</formula>
    </cfRule>
  </conditionalFormatting>
  <conditionalFormatting sqref="N18:N36 AB36 AJ18:AL36 Z18:Z36">
    <cfRule type="expression" dxfId="796" priority="191">
      <formula>$M18="API sand"</formula>
    </cfRule>
  </conditionalFormatting>
  <conditionalFormatting sqref="Z36:AB36 AK18:AL36 N18:N36 Z18:AA35">
    <cfRule type="expression" dxfId="795" priority="190">
      <formula>$M18="API clay"</formula>
    </cfRule>
  </conditionalFormatting>
  <conditionalFormatting sqref="N18:P18 AM18:AN36 N29:P36 N19:N28 P19:P28">
    <cfRule type="expression" dxfId="794" priority="187">
      <formula>$L18="Stiff clay w/o free water"</formula>
    </cfRule>
    <cfRule type="expression" dxfId="793" priority="189">
      <formula>$L18="API clay"</formula>
    </cfRule>
  </conditionalFormatting>
  <conditionalFormatting sqref="N18:P18 AM18:AN36 N29:P36 N19:N28 P19:P28">
    <cfRule type="expression" dxfId="792" priority="188">
      <formula>$L18="Kirsch soft clay"</formula>
    </cfRule>
  </conditionalFormatting>
  <conditionalFormatting sqref="N18:P18 AM18:AN36 N29:P36 N19:N28 P19:P28">
    <cfRule type="expression" dxfId="791" priority="186">
      <formula>$L18="Kirsch stiff clay"</formula>
    </cfRule>
  </conditionalFormatting>
  <conditionalFormatting sqref="N18:N36 Q18:Q36 X18:Y36 AM18:AN36">
    <cfRule type="expression" dxfId="790" priority="185">
      <formula>$L18="Kirsch sand"</formula>
    </cfRule>
  </conditionalFormatting>
  <conditionalFormatting sqref="N18:N36 AM18:AN36 AC20:AD36 AI20:AI36">
    <cfRule type="expression" dxfId="789" priority="184">
      <formula>$L18="Modified Weak rock"</formula>
    </cfRule>
  </conditionalFormatting>
  <conditionalFormatting sqref="N18:P18 AM18:AN36 N29:P36 N19:N28 P19:P28">
    <cfRule type="expression" dxfId="788" priority="183">
      <formula>$L18="Reese stiff clay"</formula>
    </cfRule>
  </conditionalFormatting>
  <conditionalFormatting sqref="AM6:AN14 N6:P14 AC6:AI13 AA6:AA14 U6:V14">
    <cfRule type="expression" dxfId="787" priority="182">
      <formula>$L6="PISA clay"</formula>
    </cfRule>
  </conditionalFormatting>
  <conditionalFormatting sqref="AM6:AN14 N6:N14">
    <cfRule type="expression" dxfId="786" priority="181">
      <formula>$L6="PISA sand"</formula>
    </cfRule>
  </conditionalFormatting>
  <conditionalFormatting sqref="O19:O21">
    <cfRule type="expression" dxfId="785" priority="180">
      <formula>$L19="API sand"</formula>
    </cfRule>
  </conditionalFormatting>
  <conditionalFormatting sqref="O19:O21">
    <cfRule type="expression" dxfId="784" priority="179">
      <formula>$L19="Kirsch sand"</formula>
    </cfRule>
  </conditionalFormatting>
  <conditionalFormatting sqref="O22:O28">
    <cfRule type="expression" dxfId="783" priority="178">
      <formula>$L22="API sand"</formula>
    </cfRule>
  </conditionalFormatting>
  <conditionalFormatting sqref="O22:O28">
    <cfRule type="expression" dxfId="782" priority="177">
      <formula>$L22="Kirsch sand"</formula>
    </cfRule>
  </conditionalFormatting>
  <conditionalFormatting sqref="AE37:AH37">
    <cfRule type="expression" dxfId="781" priority="203">
      <formula>$L19="Modified Weak rock"</formula>
    </cfRule>
  </conditionalFormatting>
  <conditionalFormatting sqref="S14:T14 W14:Y14">
    <cfRule type="expression" dxfId="780" priority="174">
      <formula>$L14="API sand"</formula>
    </cfRule>
  </conditionalFormatting>
  <conditionalFormatting sqref="S14:T14 W14:Y14">
    <cfRule type="expression" dxfId="779" priority="173">
      <formula>$L14="Kirsch sand"</formula>
    </cfRule>
  </conditionalFormatting>
  <conditionalFormatting sqref="AD14:AI14">
    <cfRule type="expression" dxfId="778" priority="170">
      <formula>$L14="Stiff clay w/o free water"</formula>
    </cfRule>
    <cfRule type="expression" dxfId="777" priority="172">
      <formula>$L14="API clay"</formula>
    </cfRule>
  </conditionalFormatting>
  <conditionalFormatting sqref="AD14:AI14">
    <cfRule type="expression" dxfId="776" priority="171">
      <formula>$L14="Kirsch soft clay"</formula>
    </cfRule>
  </conditionalFormatting>
  <conditionalFormatting sqref="AD14:AI14">
    <cfRule type="expression" dxfId="775" priority="169">
      <formula>$L14="Kirsch stiff clay"</formula>
    </cfRule>
  </conditionalFormatting>
  <conditionalFormatting sqref="AD14:AI14">
    <cfRule type="expression" dxfId="774" priority="168">
      <formula>$L14="Reese stiff clay"</formula>
    </cfRule>
  </conditionalFormatting>
  <conditionalFormatting sqref="AD14:AI14">
    <cfRule type="expression" dxfId="773" priority="167">
      <formula>$L14="PISA clay"</formula>
    </cfRule>
  </conditionalFormatting>
  <conditionalFormatting sqref="AM15:AN15">
    <cfRule type="expression" dxfId="772" priority="166">
      <formula>$L15="API sand"</formula>
    </cfRule>
  </conditionalFormatting>
  <conditionalFormatting sqref="AK15:AL15">
    <cfRule type="expression" dxfId="771" priority="165">
      <formula>$M15="API sand"</formula>
    </cfRule>
  </conditionalFormatting>
  <conditionalFormatting sqref="AK15:AL15">
    <cfRule type="expression" dxfId="770" priority="164">
      <formula>$M15="API clay"</formula>
    </cfRule>
  </conditionalFormatting>
  <conditionalFormatting sqref="AM15:AN15">
    <cfRule type="expression" dxfId="769" priority="161">
      <formula>$L15="Stiff clay w/o free water"</formula>
    </cfRule>
    <cfRule type="expression" dxfId="768" priority="163">
      <formula>$L15="API clay"</formula>
    </cfRule>
  </conditionalFormatting>
  <conditionalFormatting sqref="AM15:AN15">
    <cfRule type="expression" dxfId="767" priority="162">
      <formula>$L15="Kirsch soft clay"</formula>
    </cfRule>
  </conditionalFormatting>
  <conditionalFormatting sqref="AM15:AN15">
    <cfRule type="expression" dxfId="766" priority="160">
      <formula>$L15="Kirsch stiff clay"</formula>
    </cfRule>
  </conditionalFormatting>
  <conditionalFormatting sqref="AM15:AN15">
    <cfRule type="expression" dxfId="765" priority="159">
      <formula>$L15="Kirsch sand"</formula>
    </cfRule>
  </conditionalFormatting>
  <conditionalFormatting sqref="AM15:AN15">
    <cfRule type="expression" dxfId="764" priority="158">
      <formula>$L15="Modified Weak rock"</formula>
    </cfRule>
  </conditionalFormatting>
  <conditionalFormatting sqref="AM15:AN15">
    <cfRule type="expression" dxfId="763" priority="157">
      <formula>$L15="Reese stiff clay"</formula>
    </cfRule>
  </conditionalFormatting>
  <conditionalFormatting sqref="AM15:AN15">
    <cfRule type="expression" dxfId="762" priority="156">
      <formula>$L15="PISA clay"</formula>
    </cfRule>
  </conditionalFormatting>
  <conditionalFormatting sqref="AM15:AN15">
    <cfRule type="expression" dxfId="761" priority="155">
      <formula>$L15="PISA sand"</formula>
    </cfRule>
  </conditionalFormatting>
  <conditionalFormatting sqref="N15 Q15 S15:T15 W15 Y15">
    <cfRule type="expression" dxfId="760" priority="154">
      <formula>$L15="API sand"</formula>
    </cfRule>
  </conditionalFormatting>
  <conditionalFormatting sqref="N15">
    <cfRule type="expression" dxfId="759" priority="153">
      <formula>$M15="API sand"</formula>
    </cfRule>
  </conditionalFormatting>
  <conditionalFormatting sqref="N15">
    <cfRule type="expression" dxfId="758" priority="152">
      <formula>$M15="API clay"</formula>
    </cfRule>
  </conditionalFormatting>
  <conditionalFormatting sqref="N15:P15">
    <cfRule type="expression" dxfId="757" priority="149">
      <formula>$L15="Stiff clay w/o free water"</formula>
    </cfRule>
    <cfRule type="expression" dxfId="756" priority="151">
      <formula>$L15="API clay"</formula>
    </cfRule>
  </conditionalFormatting>
  <conditionalFormatting sqref="N15:P15">
    <cfRule type="expression" dxfId="755" priority="150">
      <formula>$L15="Kirsch soft clay"</formula>
    </cfRule>
  </conditionalFormatting>
  <conditionalFormatting sqref="N15:P15">
    <cfRule type="expression" dxfId="754" priority="148">
      <formula>$L15="Kirsch stiff clay"</formula>
    </cfRule>
  </conditionalFormatting>
  <conditionalFormatting sqref="N15 Q15 S15:T15 W15 Y15">
    <cfRule type="expression" dxfId="753" priority="147">
      <formula>$L15="Kirsch sand"</formula>
    </cfRule>
  </conditionalFormatting>
  <conditionalFormatting sqref="N15">
    <cfRule type="expression" dxfId="752" priority="146">
      <formula>$L15="Modified Weak rock"</formula>
    </cfRule>
  </conditionalFormatting>
  <conditionalFormatting sqref="N15:P15">
    <cfRule type="expression" dxfId="751" priority="145">
      <formula>$L15="Reese stiff clay"</formula>
    </cfRule>
  </conditionalFormatting>
  <conditionalFormatting sqref="N15:P15">
    <cfRule type="expression" dxfId="750" priority="144">
      <formula>$L15="PISA clay"</formula>
    </cfRule>
  </conditionalFormatting>
  <conditionalFormatting sqref="N15">
    <cfRule type="expression" dxfId="749" priority="143">
      <formula>$L15="PISA sand"</formula>
    </cfRule>
  </conditionalFormatting>
  <conditionalFormatting sqref="R15">
    <cfRule type="expression" dxfId="748" priority="142">
      <formula>$L15="API sand"</formula>
    </cfRule>
  </conditionalFormatting>
  <conditionalFormatting sqref="R15">
    <cfRule type="expression" dxfId="747" priority="141">
      <formula>$L15="Kirsch sand"</formula>
    </cfRule>
  </conditionalFormatting>
  <conditionalFormatting sqref="AD15:AI15">
    <cfRule type="expression" dxfId="746" priority="138">
      <formula>$L15="Stiff clay w/o free water"</formula>
    </cfRule>
    <cfRule type="expression" dxfId="745" priority="140">
      <formula>$L15="API clay"</formula>
    </cfRule>
  </conditionalFormatting>
  <conditionalFormatting sqref="AD15:AI15">
    <cfRule type="expression" dxfId="744" priority="139">
      <formula>$L15="Kirsch soft clay"</formula>
    </cfRule>
  </conditionalFormatting>
  <conditionalFormatting sqref="AD15:AI15">
    <cfRule type="expression" dxfId="743" priority="137">
      <formula>$L15="Kirsch stiff clay"</formula>
    </cfRule>
  </conditionalFormatting>
  <conditionalFormatting sqref="AD15:AI15">
    <cfRule type="expression" dxfId="742" priority="136">
      <formula>$L15="Reese stiff clay"</formula>
    </cfRule>
  </conditionalFormatting>
  <conditionalFormatting sqref="AD15:AI15">
    <cfRule type="expression" dxfId="741" priority="135">
      <formula>$L15="PISA clay"</formula>
    </cfRule>
  </conditionalFormatting>
  <conditionalFormatting sqref="AA15">
    <cfRule type="expression" dxfId="740" priority="132">
      <formula>$L15="Stiff clay w/o free water"</formula>
    </cfRule>
    <cfRule type="expression" dxfId="739" priority="134">
      <formula>$L15="API clay"</formula>
    </cfRule>
  </conditionalFormatting>
  <conditionalFormatting sqref="AA15">
    <cfRule type="expression" dxfId="738" priority="133">
      <formula>$L15="Kirsch soft clay"</formula>
    </cfRule>
  </conditionalFormatting>
  <conditionalFormatting sqref="AA15">
    <cfRule type="expression" dxfId="737" priority="131">
      <formula>$L15="Kirsch stiff clay"</formula>
    </cfRule>
  </conditionalFormatting>
  <conditionalFormatting sqref="AA15">
    <cfRule type="expression" dxfId="736" priority="130">
      <formula>$L15="Reese stiff clay"</formula>
    </cfRule>
  </conditionalFormatting>
  <conditionalFormatting sqref="AA15">
    <cfRule type="expression" dxfId="735" priority="129">
      <formula>$L15="PISA clay"</formula>
    </cfRule>
  </conditionalFormatting>
  <conditionalFormatting sqref="AC15">
    <cfRule type="expression" dxfId="734" priority="126">
      <formula>$L15="Stiff clay w/o free water"</formula>
    </cfRule>
    <cfRule type="expression" dxfId="733" priority="128">
      <formula>$L15="API clay"</formula>
    </cfRule>
  </conditionalFormatting>
  <conditionalFormatting sqref="AC15">
    <cfRule type="expression" dxfId="732" priority="127">
      <formula>$L15="Kirsch soft clay"</formula>
    </cfRule>
  </conditionalFormatting>
  <conditionalFormatting sqref="AC15">
    <cfRule type="expression" dxfId="731" priority="125">
      <formula>$L15="Kirsch stiff clay"</formula>
    </cfRule>
  </conditionalFormatting>
  <conditionalFormatting sqref="AC15">
    <cfRule type="expression" dxfId="730" priority="124">
      <formula>$L15="Reese stiff clay"</formula>
    </cfRule>
  </conditionalFormatting>
  <conditionalFormatting sqref="AC15">
    <cfRule type="expression" dxfId="729" priority="123">
      <formula>$L15="PISA clay"</formula>
    </cfRule>
  </conditionalFormatting>
  <conditionalFormatting sqref="X15">
    <cfRule type="expression" dxfId="728" priority="122">
      <formula>$L15="API sand"</formula>
    </cfRule>
  </conditionalFormatting>
  <conditionalFormatting sqref="X15">
    <cfRule type="expression" dxfId="727" priority="121">
      <formula>$L15="Kirsch sand"</formula>
    </cfRule>
  </conditionalFormatting>
  <conditionalFormatting sqref="AM16:AN16">
    <cfRule type="expression" dxfId="726" priority="120">
      <formula>$L16="API sand"</formula>
    </cfRule>
  </conditionalFormatting>
  <conditionalFormatting sqref="AK16:AL16">
    <cfRule type="expression" dxfId="725" priority="119">
      <formula>$M16="API sand"</formula>
    </cfRule>
  </conditionalFormatting>
  <conditionalFormatting sqref="AK16:AL16">
    <cfRule type="expression" dxfId="724" priority="118">
      <formula>$M16="API clay"</formula>
    </cfRule>
  </conditionalFormatting>
  <conditionalFormatting sqref="AM16:AN16">
    <cfRule type="expression" dxfId="723" priority="115">
      <formula>$L16="Stiff clay w/o free water"</formula>
    </cfRule>
    <cfRule type="expression" dxfId="722" priority="117">
      <formula>$L16="API clay"</formula>
    </cfRule>
  </conditionalFormatting>
  <conditionalFormatting sqref="AM16:AN16">
    <cfRule type="expression" dxfId="721" priority="116">
      <formula>$L16="Kirsch soft clay"</formula>
    </cfRule>
  </conditionalFormatting>
  <conditionalFormatting sqref="AM16:AN16">
    <cfRule type="expression" dxfId="720" priority="114">
      <formula>$L16="Kirsch stiff clay"</formula>
    </cfRule>
  </conditionalFormatting>
  <conditionalFormatting sqref="AM16:AN16">
    <cfRule type="expression" dxfId="719" priority="113">
      <formula>$L16="Kirsch sand"</formula>
    </cfRule>
  </conditionalFormatting>
  <conditionalFormatting sqref="AM16:AN16">
    <cfRule type="expression" dxfId="718" priority="112">
      <formula>$L16="Modified Weak rock"</formula>
    </cfRule>
  </conditionalFormatting>
  <conditionalFormatting sqref="AM16:AN16">
    <cfRule type="expression" dxfId="717" priority="111">
      <formula>$L16="Reese stiff clay"</formula>
    </cfRule>
  </conditionalFormatting>
  <conditionalFormatting sqref="AM16:AN16">
    <cfRule type="expression" dxfId="716" priority="110">
      <formula>$L16="PISA clay"</formula>
    </cfRule>
  </conditionalFormatting>
  <conditionalFormatting sqref="AM16:AN16">
    <cfRule type="expression" dxfId="715" priority="109">
      <formula>$L16="PISA sand"</formula>
    </cfRule>
  </conditionalFormatting>
  <conditionalFormatting sqref="N16 Q16 S16:T16 W16:Y16">
    <cfRule type="expression" dxfId="714" priority="108">
      <formula>$L16="API sand"</formula>
    </cfRule>
  </conditionalFormatting>
  <conditionalFormatting sqref="N16">
    <cfRule type="expression" dxfId="713" priority="107">
      <formula>$M16="API sand"</formula>
    </cfRule>
  </conditionalFormatting>
  <conditionalFormatting sqref="N16">
    <cfRule type="expression" dxfId="712" priority="106">
      <formula>$M16="API clay"</formula>
    </cfRule>
  </conditionalFormatting>
  <conditionalFormatting sqref="N16:P16">
    <cfRule type="expression" dxfId="711" priority="103">
      <formula>$L16="Stiff clay w/o free water"</formula>
    </cfRule>
    <cfRule type="expression" dxfId="710" priority="105">
      <formula>$L16="API clay"</formula>
    </cfRule>
  </conditionalFormatting>
  <conditionalFormatting sqref="N16:P16">
    <cfRule type="expression" dxfId="709" priority="104">
      <formula>$L16="Kirsch soft clay"</formula>
    </cfRule>
  </conditionalFormatting>
  <conditionalFormatting sqref="N16:P16">
    <cfRule type="expression" dxfId="708" priority="102">
      <formula>$L16="Kirsch stiff clay"</formula>
    </cfRule>
  </conditionalFormatting>
  <conditionalFormatting sqref="N16 Q16 S16:T16 W16:Y16">
    <cfRule type="expression" dxfId="707" priority="101">
      <formula>$L16="Kirsch sand"</formula>
    </cfRule>
  </conditionalFormatting>
  <conditionalFormatting sqref="N16">
    <cfRule type="expression" dxfId="706" priority="100">
      <formula>$L16="Modified Weak rock"</formula>
    </cfRule>
  </conditionalFormatting>
  <conditionalFormatting sqref="N16:P16">
    <cfRule type="expression" dxfId="705" priority="99">
      <formula>$L16="Reese stiff clay"</formula>
    </cfRule>
  </conditionalFormatting>
  <conditionalFormatting sqref="N16:P16">
    <cfRule type="expression" dxfId="704" priority="98">
      <formula>$L16="PISA clay"</formula>
    </cfRule>
  </conditionalFormatting>
  <conditionalFormatting sqref="N16">
    <cfRule type="expression" dxfId="703" priority="97">
      <formula>$L16="PISA sand"</formula>
    </cfRule>
  </conditionalFormatting>
  <conditionalFormatting sqref="R16">
    <cfRule type="expression" dxfId="702" priority="96">
      <formula>$L16="API sand"</formula>
    </cfRule>
  </conditionalFormatting>
  <conditionalFormatting sqref="R16">
    <cfRule type="expression" dxfId="701" priority="95">
      <formula>$L16="Kirsch sand"</formula>
    </cfRule>
  </conditionalFormatting>
  <conditionalFormatting sqref="AC16:AI16">
    <cfRule type="expression" dxfId="700" priority="92">
      <formula>$L16="Stiff clay w/o free water"</formula>
    </cfRule>
    <cfRule type="expression" dxfId="699" priority="94">
      <formula>$L16="API clay"</formula>
    </cfRule>
  </conditionalFormatting>
  <conditionalFormatting sqref="AC16:AI16">
    <cfRule type="expression" dxfId="698" priority="93">
      <formula>$L16="Kirsch soft clay"</formula>
    </cfRule>
  </conditionalFormatting>
  <conditionalFormatting sqref="AC16:AI16">
    <cfRule type="expression" dxfId="697" priority="91">
      <formula>$L16="Kirsch stiff clay"</formula>
    </cfRule>
  </conditionalFormatting>
  <conditionalFormatting sqref="AC16:AI16">
    <cfRule type="expression" dxfId="696" priority="90">
      <formula>$L16="Reese stiff clay"</formula>
    </cfRule>
  </conditionalFormatting>
  <conditionalFormatting sqref="AC16:AI16">
    <cfRule type="expression" dxfId="695" priority="89">
      <formula>$L16="PISA clay"</formula>
    </cfRule>
  </conditionalFormatting>
  <conditionalFormatting sqref="AA16">
    <cfRule type="expression" dxfId="694" priority="86">
      <formula>$L16="Stiff clay w/o free water"</formula>
    </cfRule>
    <cfRule type="expression" dxfId="693" priority="88">
      <formula>$L16="API clay"</formula>
    </cfRule>
  </conditionalFormatting>
  <conditionalFormatting sqref="AA16">
    <cfRule type="expression" dxfId="692" priority="87">
      <formula>$L16="Kirsch soft clay"</formula>
    </cfRule>
  </conditionalFormatting>
  <conditionalFormatting sqref="AA16">
    <cfRule type="expression" dxfId="691" priority="85">
      <formula>$L16="Kirsch stiff clay"</formula>
    </cfRule>
  </conditionalFormatting>
  <conditionalFormatting sqref="AA16">
    <cfRule type="expression" dxfId="690" priority="84">
      <formula>$L16="Reese stiff clay"</formula>
    </cfRule>
  </conditionalFormatting>
  <conditionalFormatting sqref="AA16">
    <cfRule type="expression" dxfId="689" priority="83">
      <formula>$L16="PISA clay"</formula>
    </cfRule>
  </conditionalFormatting>
  <conditionalFormatting sqref="AM17:AN17">
    <cfRule type="expression" dxfId="688" priority="82">
      <formula>$L17="API sand"</formula>
    </cfRule>
  </conditionalFormatting>
  <conditionalFormatting sqref="AK17:AL17">
    <cfRule type="expression" dxfId="687" priority="81">
      <formula>$M17="API sand"</formula>
    </cfRule>
  </conditionalFormatting>
  <conditionalFormatting sqref="AK17:AL17">
    <cfRule type="expression" dxfId="686" priority="80">
      <formula>$M17="API clay"</formula>
    </cfRule>
  </conditionalFormatting>
  <conditionalFormatting sqref="AM17:AN17">
    <cfRule type="expression" dxfId="685" priority="77">
      <formula>$L17="Stiff clay w/o free water"</formula>
    </cfRule>
    <cfRule type="expression" dxfId="684" priority="79">
      <formula>$L17="API clay"</formula>
    </cfRule>
  </conditionalFormatting>
  <conditionalFormatting sqref="AM17:AN17">
    <cfRule type="expression" dxfId="683" priority="78">
      <formula>$L17="Kirsch soft clay"</formula>
    </cfRule>
  </conditionalFormatting>
  <conditionalFormatting sqref="AM17:AN17">
    <cfRule type="expression" dxfId="682" priority="76">
      <formula>$L17="Kirsch stiff clay"</formula>
    </cfRule>
  </conditionalFormatting>
  <conditionalFormatting sqref="AM17:AN17">
    <cfRule type="expression" dxfId="681" priority="75">
      <formula>$L17="Kirsch sand"</formula>
    </cfRule>
  </conditionalFormatting>
  <conditionalFormatting sqref="AM17:AN17">
    <cfRule type="expression" dxfId="680" priority="74">
      <formula>$L17="Modified Weak rock"</formula>
    </cfRule>
  </conditionalFormatting>
  <conditionalFormatting sqref="AM17:AN17">
    <cfRule type="expression" dxfId="679" priority="73">
      <formula>$L17="Reese stiff clay"</formula>
    </cfRule>
  </conditionalFormatting>
  <conditionalFormatting sqref="AM17:AN17">
    <cfRule type="expression" dxfId="678" priority="72">
      <formula>$L17="PISA clay"</formula>
    </cfRule>
  </conditionalFormatting>
  <conditionalFormatting sqref="AM17:AN17">
    <cfRule type="expression" dxfId="677" priority="71">
      <formula>$L17="PISA sand"</formula>
    </cfRule>
  </conditionalFormatting>
  <conditionalFormatting sqref="N17 Q17 S17:T17 W17 Y17">
    <cfRule type="expression" dxfId="676" priority="70">
      <formula>$L17="API sand"</formula>
    </cfRule>
  </conditionalFormatting>
  <conditionalFormatting sqref="N17">
    <cfRule type="expression" dxfId="675" priority="69">
      <formula>$M17="API sand"</formula>
    </cfRule>
  </conditionalFormatting>
  <conditionalFormatting sqref="N17">
    <cfRule type="expression" dxfId="674" priority="68">
      <formula>$M17="API clay"</formula>
    </cfRule>
  </conditionalFormatting>
  <conditionalFormatting sqref="N17:P17">
    <cfRule type="expression" dxfId="673" priority="65">
      <formula>$L17="Stiff clay w/o free water"</formula>
    </cfRule>
    <cfRule type="expression" dxfId="672" priority="67">
      <formula>$L17="API clay"</formula>
    </cfRule>
  </conditionalFormatting>
  <conditionalFormatting sqref="N17:P17">
    <cfRule type="expression" dxfId="671" priority="66">
      <formula>$L17="Kirsch soft clay"</formula>
    </cfRule>
  </conditionalFormatting>
  <conditionalFormatting sqref="N17:P17">
    <cfRule type="expression" dxfId="670" priority="64">
      <formula>$L17="Kirsch stiff clay"</formula>
    </cfRule>
  </conditionalFormatting>
  <conditionalFormatting sqref="N17 Q17 S17:T17 W17 Y17">
    <cfRule type="expression" dxfId="669" priority="63">
      <formula>$L17="Kirsch sand"</formula>
    </cfRule>
  </conditionalFormatting>
  <conditionalFormatting sqref="N17">
    <cfRule type="expression" dxfId="668" priority="62">
      <formula>$L17="Modified Weak rock"</formula>
    </cfRule>
  </conditionalFormatting>
  <conditionalFormatting sqref="N17:P17">
    <cfRule type="expression" dxfId="667" priority="61">
      <formula>$L17="Reese stiff clay"</formula>
    </cfRule>
  </conditionalFormatting>
  <conditionalFormatting sqref="N17:P17">
    <cfRule type="expression" dxfId="666" priority="60">
      <formula>$L17="PISA clay"</formula>
    </cfRule>
  </conditionalFormatting>
  <conditionalFormatting sqref="N17">
    <cfRule type="expression" dxfId="665" priority="59">
      <formula>$L17="PISA sand"</formula>
    </cfRule>
  </conditionalFormatting>
  <conditionalFormatting sqref="R17">
    <cfRule type="expression" dxfId="664" priority="58">
      <formula>$L17="API sand"</formula>
    </cfRule>
  </conditionalFormatting>
  <conditionalFormatting sqref="R17">
    <cfRule type="expression" dxfId="663" priority="57">
      <formula>$L17="Kirsch sand"</formula>
    </cfRule>
  </conditionalFormatting>
  <conditionalFormatting sqref="AD17:AI17">
    <cfRule type="expression" dxfId="662" priority="54">
      <formula>$L17="Stiff clay w/o free water"</formula>
    </cfRule>
    <cfRule type="expression" dxfId="661" priority="56">
      <formula>$L17="API clay"</formula>
    </cfRule>
  </conditionalFormatting>
  <conditionalFormatting sqref="AD17:AI17">
    <cfRule type="expression" dxfId="660" priority="55">
      <formula>$L17="Kirsch soft clay"</formula>
    </cfRule>
  </conditionalFormatting>
  <conditionalFormatting sqref="AD17:AI17">
    <cfRule type="expression" dxfId="659" priority="53">
      <formula>$L17="Kirsch stiff clay"</formula>
    </cfRule>
  </conditionalFormatting>
  <conditionalFormatting sqref="AD17:AI17">
    <cfRule type="expression" dxfId="658" priority="52">
      <formula>$L17="Reese stiff clay"</formula>
    </cfRule>
  </conditionalFormatting>
  <conditionalFormatting sqref="AD17:AI17">
    <cfRule type="expression" dxfId="657" priority="51">
      <formula>$L17="PISA clay"</formula>
    </cfRule>
  </conditionalFormatting>
  <conditionalFormatting sqref="AA17">
    <cfRule type="expression" dxfId="656" priority="48">
      <formula>$L17="Stiff clay w/o free water"</formula>
    </cfRule>
    <cfRule type="expression" dxfId="655" priority="50">
      <formula>$L17="API clay"</formula>
    </cfRule>
  </conditionalFormatting>
  <conditionalFormatting sqref="AA17">
    <cfRule type="expression" dxfId="654" priority="49">
      <formula>$L17="Kirsch soft clay"</formula>
    </cfRule>
  </conditionalFormatting>
  <conditionalFormatting sqref="AA17">
    <cfRule type="expression" dxfId="653" priority="47">
      <formula>$L17="Kirsch stiff clay"</formula>
    </cfRule>
  </conditionalFormatting>
  <conditionalFormatting sqref="AA17">
    <cfRule type="expression" dxfId="652" priority="46">
      <formula>$L17="Reese stiff clay"</formula>
    </cfRule>
  </conditionalFormatting>
  <conditionalFormatting sqref="AA17">
    <cfRule type="expression" dxfId="651" priority="45">
      <formula>$L17="PISA clay"</formula>
    </cfRule>
  </conditionalFormatting>
  <conditionalFormatting sqref="AC17">
    <cfRule type="expression" dxfId="650" priority="42">
      <formula>$L17="Stiff clay w/o free water"</formula>
    </cfRule>
    <cfRule type="expression" dxfId="649" priority="44">
      <formula>$L17="API clay"</formula>
    </cfRule>
  </conditionalFormatting>
  <conditionalFormatting sqref="AC17">
    <cfRule type="expression" dxfId="648" priority="43">
      <formula>$L17="Kirsch soft clay"</formula>
    </cfRule>
  </conditionalFormatting>
  <conditionalFormatting sqref="AC17">
    <cfRule type="expression" dxfId="647" priority="41">
      <formula>$L17="Kirsch stiff clay"</formula>
    </cfRule>
  </conditionalFormatting>
  <conditionalFormatting sqref="AC17">
    <cfRule type="expression" dxfId="646" priority="40">
      <formula>$L17="Reese stiff clay"</formula>
    </cfRule>
  </conditionalFormatting>
  <conditionalFormatting sqref="AC17">
    <cfRule type="expression" dxfId="645" priority="39">
      <formula>$L17="PISA clay"</formula>
    </cfRule>
  </conditionalFormatting>
  <conditionalFormatting sqref="X17">
    <cfRule type="expression" dxfId="644" priority="38">
      <formula>$L17="API sand"</formula>
    </cfRule>
  </conditionalFormatting>
  <conditionalFormatting sqref="X17">
    <cfRule type="expression" dxfId="643" priority="37">
      <formula>$L17="Kirsch sand"</formula>
    </cfRule>
  </conditionalFormatting>
  <conditionalFormatting sqref="Z16:Z17">
    <cfRule type="expression" dxfId="642" priority="36">
      <formula>$L16="API sand"</formula>
    </cfRule>
  </conditionalFormatting>
  <conditionalFormatting sqref="Z16:Z17">
    <cfRule type="expression" dxfId="641" priority="35">
      <formula>$L16="Kirsch sand"</formula>
    </cfRule>
  </conditionalFormatting>
  <conditionalFormatting sqref="AB16:AB17">
    <cfRule type="expression" dxfId="640" priority="34">
      <formula>$L16="API sand"</formula>
    </cfRule>
  </conditionalFormatting>
  <conditionalFormatting sqref="AB16:AB17">
    <cfRule type="expression" dxfId="639" priority="33">
      <formula>$L16="Kirsch sand"</formula>
    </cfRule>
  </conditionalFormatting>
  <conditionalFormatting sqref="AJ16:AJ17">
    <cfRule type="expression" dxfId="638" priority="32">
      <formula>$L16="API sand"</formula>
    </cfRule>
  </conditionalFormatting>
  <conditionalFormatting sqref="AJ16:AJ17">
    <cfRule type="expression" dxfId="637" priority="31">
      <formula>$L16="Kirsch sand"</formula>
    </cfRule>
  </conditionalFormatting>
  <conditionalFormatting sqref="U15:V15">
    <cfRule type="expression" dxfId="636" priority="28">
      <formula>$L15="Stiff clay w/o free water"</formula>
    </cfRule>
    <cfRule type="expression" dxfId="635" priority="30">
      <formula>$L15="API clay"</formula>
    </cfRule>
  </conditionalFormatting>
  <conditionalFormatting sqref="U15:V15">
    <cfRule type="expression" dxfId="634" priority="29">
      <formula>$L15="Kirsch soft clay"</formula>
    </cfRule>
  </conditionalFormatting>
  <conditionalFormatting sqref="U15:V15">
    <cfRule type="expression" dxfId="633" priority="27">
      <formula>$L15="Kirsch stiff clay"</formula>
    </cfRule>
  </conditionalFormatting>
  <conditionalFormatting sqref="U15:V15">
    <cfRule type="expression" dxfId="632" priority="26">
      <formula>$L15="Reese stiff clay"</formula>
    </cfRule>
  </conditionalFormatting>
  <conditionalFormatting sqref="U15:V15">
    <cfRule type="expression" dxfId="631" priority="25">
      <formula>$L15="PISA clay"</formula>
    </cfRule>
  </conditionalFormatting>
  <conditionalFormatting sqref="U16:V16">
    <cfRule type="expression" dxfId="630" priority="22">
      <formula>$L16="Stiff clay w/o free water"</formula>
    </cfRule>
    <cfRule type="expression" dxfId="629" priority="24">
      <formula>$L16="API clay"</formula>
    </cfRule>
  </conditionalFormatting>
  <conditionalFormatting sqref="U16:V16">
    <cfRule type="expression" dxfId="628" priority="23">
      <formula>$L16="Kirsch soft clay"</formula>
    </cfRule>
  </conditionalFormatting>
  <conditionalFormatting sqref="U16:V16">
    <cfRule type="expression" dxfId="627" priority="21">
      <formula>$L16="Kirsch stiff clay"</formula>
    </cfRule>
  </conditionalFormatting>
  <conditionalFormatting sqref="U16:V16">
    <cfRule type="expression" dxfId="626" priority="20">
      <formula>$L16="Reese stiff clay"</formula>
    </cfRule>
  </conditionalFormatting>
  <conditionalFormatting sqref="U16:V16">
    <cfRule type="expression" dxfId="625" priority="19">
      <formula>$L16="PISA clay"</formula>
    </cfRule>
  </conditionalFormatting>
  <conditionalFormatting sqref="U17:V17">
    <cfRule type="expression" dxfId="624" priority="16">
      <formula>$L17="Stiff clay w/o free water"</formula>
    </cfRule>
    <cfRule type="expression" dxfId="623" priority="18">
      <formula>$L17="API clay"</formula>
    </cfRule>
  </conditionalFormatting>
  <conditionalFormatting sqref="U17:V17">
    <cfRule type="expression" dxfId="622" priority="17">
      <formula>$L17="Kirsch soft clay"</formula>
    </cfRule>
  </conditionalFormatting>
  <conditionalFormatting sqref="U17:V17">
    <cfRule type="expression" dxfId="621" priority="15">
      <formula>$L17="Kirsch stiff clay"</formula>
    </cfRule>
  </conditionalFormatting>
  <conditionalFormatting sqref="U17:V17">
    <cfRule type="expression" dxfId="620" priority="14">
      <formula>$L17="Reese stiff clay"</formula>
    </cfRule>
  </conditionalFormatting>
  <conditionalFormatting sqref="U17:V17">
    <cfRule type="expression" dxfId="619" priority="13">
      <formula>$L17="PISA clay"</formula>
    </cfRule>
  </conditionalFormatting>
  <conditionalFormatting sqref="AO15">
    <cfRule type="expression" dxfId="618" priority="12">
      <formula>$L15="API sand"</formula>
    </cfRule>
  </conditionalFormatting>
  <conditionalFormatting sqref="AO15">
    <cfRule type="expression" dxfId="617" priority="11">
      <formula>$L15="Kirsch sand"</formula>
    </cfRule>
  </conditionalFormatting>
  <conditionalFormatting sqref="AO16">
    <cfRule type="expression" dxfId="616" priority="10">
      <formula>$L16="API sand"</formula>
    </cfRule>
  </conditionalFormatting>
  <conditionalFormatting sqref="AO16">
    <cfRule type="expression" dxfId="615" priority="9">
      <formula>$L16="Kirsch sand"</formula>
    </cfRule>
  </conditionalFormatting>
  <conditionalFormatting sqref="AO17">
    <cfRule type="expression" dxfId="614" priority="8">
      <formula>$L17="API sand"</formula>
    </cfRule>
  </conditionalFormatting>
  <conditionalFormatting sqref="AO17">
    <cfRule type="expression" dxfId="613" priority="7">
      <formula>$L17="Kirsch sand"</formula>
    </cfRule>
  </conditionalFormatting>
  <conditionalFormatting sqref="AC14">
    <cfRule type="expression" dxfId="612" priority="4">
      <formula>$L14="Stiff clay w/o free water"</formula>
    </cfRule>
    <cfRule type="expression" dxfId="611" priority="6">
      <formula>$L14="API clay"</formula>
    </cfRule>
  </conditionalFormatting>
  <conditionalFormatting sqref="AC14">
    <cfRule type="expression" dxfId="610" priority="5">
      <formula>$L14="Kirsch soft clay"</formula>
    </cfRule>
  </conditionalFormatting>
  <conditionalFormatting sqref="AC14">
    <cfRule type="expression" dxfId="609" priority="3">
      <formula>$L14="Kirsch stiff clay"</formula>
    </cfRule>
  </conditionalFormatting>
  <conditionalFormatting sqref="AC14">
    <cfRule type="expression" dxfId="608" priority="2">
      <formula>$L14="Reese stiff clay"</formula>
    </cfRule>
  </conditionalFormatting>
  <conditionalFormatting sqref="AC14">
    <cfRule type="expression" dxfId="607" priority="1">
      <formula>$L14="PISA clay"</formula>
    </cfRule>
  </conditionalFormatting>
  <dataValidations count="3">
    <dataValidation type="list" showInputMessage="1" showErrorMessage="1" sqref="M18:M36" xr:uid="{87390816-112D-4A75-B5E9-CEB74A5096A5}">
      <formula1>"',API sand,API clay"</formula1>
    </dataValidation>
    <dataValidation type="list" showInputMessage="1" showErrorMessage="1" sqref="L6:L255" xr:uid="{7FBEA95A-5A2D-494E-925B-146BF17684B5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3FACA08C-27E7-4DB6-976F-1A1565ED8D12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35DC-BEDA-4C6D-A42A-10AE79DAC7B3}">
  <sheetPr>
    <tabColor theme="2"/>
  </sheetPr>
  <dimension ref="A1:AO255"/>
  <sheetViews>
    <sheetView topLeftCell="H1" zoomScaleNormal="100" workbookViewId="0">
      <selection activeCell="O8" sqref="O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Zone_4_HE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112"/>
      <c r="S3" s="112"/>
      <c r="T3" s="72"/>
      <c r="U3" s="112"/>
      <c r="V3" s="112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32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46</v>
      </c>
      <c r="R6" s="50">
        <f>Q6-5</f>
        <v>41</v>
      </c>
      <c r="S6" s="50">
        <v>0.5</v>
      </c>
      <c r="T6" s="50">
        <v>0</v>
      </c>
      <c r="U6" s="52"/>
      <c r="V6" s="52"/>
      <c r="W6" s="50">
        <v>0.5</v>
      </c>
      <c r="X6" s="50">
        <v>20100</v>
      </c>
      <c r="Y6" s="50">
        <v>0</v>
      </c>
      <c r="Z6" s="50">
        <f>VLOOKUP(R6,$AE$39:$AF$59,2)</f>
        <v>114.99999999999996</v>
      </c>
      <c r="AA6" s="53"/>
      <c r="AB6" s="50">
        <f>VLOOKUP(R6,$AE$39:$AG$59,3)</f>
        <v>12000</v>
      </c>
      <c r="AC6" s="51"/>
      <c r="AD6" s="51"/>
      <c r="AE6" s="51"/>
      <c r="AF6" s="51"/>
      <c r="AG6" s="51"/>
      <c r="AH6" s="51"/>
      <c r="AI6" s="51"/>
      <c r="AJ6" s="50">
        <f t="shared" ref="AJ6" si="0">VLOOKUP(R6,$AE$39:$AH$59,4)</f>
        <v>50.000000000000007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v>109.2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85220</v>
      </c>
      <c r="AD7" s="51">
        <v>0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-2</v>
      </c>
      <c r="L8" s="70" t="s">
        <v>107</v>
      </c>
      <c r="M8" s="49" t="s">
        <v>65</v>
      </c>
      <c r="N8" s="50">
        <v>9.5</v>
      </c>
      <c r="O8" s="51">
        <v>111.7</v>
      </c>
      <c r="P8" s="51">
        <v>273.89999999999998</v>
      </c>
      <c r="Q8" s="50"/>
      <c r="R8" s="50"/>
      <c r="S8" s="50"/>
      <c r="T8" s="50"/>
      <c r="U8" s="52">
        <v>1.7999999999999999E-2</v>
      </c>
      <c r="V8" s="52">
        <v>0</v>
      </c>
      <c r="W8" s="50"/>
      <c r="X8" s="50"/>
      <c r="Y8" s="50"/>
      <c r="Z8" s="50"/>
      <c r="AA8" s="53">
        <v>1</v>
      </c>
      <c r="AB8" s="50"/>
      <c r="AC8" s="51">
        <v>80880</v>
      </c>
      <c r="AD8" s="51">
        <v>315620</v>
      </c>
      <c r="AE8" s="51">
        <v>0.46</v>
      </c>
      <c r="AF8" s="51">
        <v>0</v>
      </c>
      <c r="AG8" s="51">
        <v>0</v>
      </c>
      <c r="AH8" s="51">
        <v>0</v>
      </c>
      <c r="AI8" s="51">
        <v>0</v>
      </c>
      <c r="AJ8" s="50"/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-3</v>
      </c>
      <c r="L9" s="70" t="s">
        <v>107</v>
      </c>
      <c r="M9" s="49" t="s">
        <v>65</v>
      </c>
      <c r="N9" s="50">
        <v>9.5</v>
      </c>
      <c r="O9" s="51">
        <v>385.7</v>
      </c>
      <c r="P9" s="51">
        <v>10.02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403900</v>
      </c>
      <c r="AD9" s="51">
        <v>14660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-8</v>
      </c>
      <c r="L10" s="70" t="s">
        <v>106</v>
      </c>
      <c r="M10" s="49" t="s">
        <v>64</v>
      </c>
      <c r="N10" s="50">
        <v>9.8000000000000007</v>
      </c>
      <c r="O10" s="51"/>
      <c r="P10" s="51"/>
      <c r="Q10" s="50">
        <v>45</v>
      </c>
      <c r="R10" s="50">
        <f>Q10-5</f>
        <v>40</v>
      </c>
      <c r="S10" s="50">
        <v>1.4</v>
      </c>
      <c r="T10" s="50">
        <v>0</v>
      </c>
      <c r="U10" s="52"/>
      <c r="V10" s="52"/>
      <c r="W10" s="50">
        <v>0.5</v>
      </c>
      <c r="X10" s="50">
        <v>14200</v>
      </c>
      <c r="Y10" s="50">
        <v>0</v>
      </c>
      <c r="Z10" s="50">
        <f t="shared" ref="Z10:Z11" si="1">VLOOKUP(R10,$AE$39:$AF$59,2)</f>
        <v>114.99999999999996</v>
      </c>
      <c r="AA10" s="53"/>
      <c r="AB10" s="50">
        <f>VLOOKUP(R10,$AE$39:$AG$59,3)</f>
        <v>12000</v>
      </c>
      <c r="AC10" s="51"/>
      <c r="AD10" s="51"/>
      <c r="AE10" s="51"/>
      <c r="AF10" s="51"/>
      <c r="AG10" s="51"/>
      <c r="AH10" s="51"/>
      <c r="AI10" s="51"/>
      <c r="AJ10" s="50">
        <f>VLOOKUP(R10,$AE$39:$AH$59,4)</f>
        <v>50.000000000000007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-10</v>
      </c>
      <c r="L11" s="33" t="s">
        <v>106</v>
      </c>
      <c r="M11" s="49" t="s">
        <v>64</v>
      </c>
      <c r="N11" s="50">
        <v>8.6</v>
      </c>
      <c r="O11" s="51"/>
      <c r="P11" s="51"/>
      <c r="Q11" s="50">
        <v>46</v>
      </c>
      <c r="R11" s="50">
        <f>Q11-5</f>
        <v>41</v>
      </c>
      <c r="S11" s="50">
        <v>1.1000000000000001</v>
      </c>
      <c r="T11" s="50">
        <v>0</v>
      </c>
      <c r="U11" s="52"/>
      <c r="V11" s="52"/>
      <c r="W11" s="50">
        <v>0.5</v>
      </c>
      <c r="X11" s="50">
        <v>26300</v>
      </c>
      <c r="Y11" s="50">
        <v>0</v>
      </c>
      <c r="Z11" s="50">
        <f t="shared" si="1"/>
        <v>114.99999999999996</v>
      </c>
      <c r="AA11" s="53"/>
      <c r="AB11" s="50">
        <f>VLOOKUP(R11,$AE$39:$AG$59,3)</f>
        <v>12000</v>
      </c>
      <c r="AC11" s="51"/>
      <c r="AD11" s="51"/>
      <c r="AE11" s="51"/>
      <c r="AF11" s="51"/>
      <c r="AG11" s="51"/>
      <c r="AH11" s="51"/>
      <c r="AI11" s="51"/>
      <c r="AJ11" s="50">
        <f>VLOOKUP(R11,$AE$39:$AH$59,4)</f>
        <v>50.000000000000007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-34</v>
      </c>
      <c r="L12" s="33" t="s">
        <v>107</v>
      </c>
      <c r="M12" s="49" t="s">
        <v>64</v>
      </c>
      <c r="N12" s="50">
        <v>9</v>
      </c>
      <c r="O12" s="51">
        <v>566.6</v>
      </c>
      <c r="P12" s="51">
        <v>15.71</v>
      </c>
      <c r="Q12" s="50"/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>
        <v>1</v>
      </c>
      <c r="AB12" s="50"/>
      <c r="AC12" s="51">
        <v>773500</v>
      </c>
      <c r="AD12" s="51">
        <v>25040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2">AF40+3.8</f>
        <v>55.599999999999994</v>
      </c>
      <c r="AG41" s="33">
        <f t="shared" ref="AG41:AG43" si="3">AG40+200</f>
        <v>2300</v>
      </c>
      <c r="AH41" s="33">
        <f t="shared" ref="AH41:AH44" si="4">AH40+0.8</f>
        <v>9.6000000000000014</v>
      </c>
    </row>
    <row r="42" spans="1:40" x14ac:dyDescent="0.25">
      <c r="L42" s="48"/>
      <c r="AE42" s="33">
        <v>18</v>
      </c>
      <c r="AF42" s="33">
        <f t="shared" si="2"/>
        <v>59.399999999999991</v>
      </c>
      <c r="AG42" s="33">
        <f t="shared" si="3"/>
        <v>2500</v>
      </c>
      <c r="AH42" s="33">
        <f t="shared" si="4"/>
        <v>10.400000000000002</v>
      </c>
    </row>
    <row r="43" spans="1:40" x14ac:dyDescent="0.25">
      <c r="L43" s="48"/>
      <c r="AE43" s="33">
        <v>19</v>
      </c>
      <c r="AF43" s="33">
        <f t="shared" si="2"/>
        <v>63.199999999999989</v>
      </c>
      <c r="AG43" s="33">
        <f t="shared" si="3"/>
        <v>2700</v>
      </c>
      <c r="AH43" s="33">
        <f t="shared" si="4"/>
        <v>11.200000000000003</v>
      </c>
    </row>
    <row r="44" spans="1:40" x14ac:dyDescent="0.25">
      <c r="L44" s="48"/>
      <c r="AE44" s="33">
        <v>20</v>
      </c>
      <c r="AF44" s="33">
        <f t="shared" si="2"/>
        <v>66.999999999999986</v>
      </c>
      <c r="AG44" s="33">
        <f>AG43+200</f>
        <v>2900</v>
      </c>
      <c r="AH44" s="33">
        <f t="shared" si="4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5">AF45+2.8</f>
        <v>72.59999999999998</v>
      </c>
      <c r="AG46" s="33">
        <f t="shared" ref="AG46:AG48" si="6">AG45+380</f>
        <v>3660</v>
      </c>
      <c r="AH46" s="33">
        <f t="shared" ref="AH46:AH49" si="7">AH45+1.6</f>
        <v>15.200000000000003</v>
      </c>
    </row>
    <row r="47" spans="1:40" x14ac:dyDescent="0.25">
      <c r="L47" s="48"/>
      <c r="AE47" s="33">
        <v>23</v>
      </c>
      <c r="AF47" s="33">
        <f t="shared" si="5"/>
        <v>75.399999999999977</v>
      </c>
      <c r="AG47" s="33">
        <f t="shared" si="6"/>
        <v>4040</v>
      </c>
      <c r="AH47" s="33">
        <f t="shared" si="7"/>
        <v>16.800000000000004</v>
      </c>
    </row>
    <row r="48" spans="1:40" x14ac:dyDescent="0.25">
      <c r="L48" s="48"/>
      <c r="AE48" s="33">
        <v>24</v>
      </c>
      <c r="AF48" s="33">
        <f t="shared" si="5"/>
        <v>78.199999999999974</v>
      </c>
      <c r="AG48" s="33">
        <f t="shared" si="6"/>
        <v>4420</v>
      </c>
      <c r="AH48" s="33">
        <f t="shared" si="7"/>
        <v>18.400000000000006</v>
      </c>
    </row>
    <row r="49" spans="12:34" x14ac:dyDescent="0.25">
      <c r="L49" s="48"/>
      <c r="AE49" s="33">
        <v>25</v>
      </c>
      <c r="AF49" s="33">
        <f t="shared" si="5"/>
        <v>80.999999999999972</v>
      </c>
      <c r="AG49" s="33">
        <v>4800</v>
      </c>
      <c r="AH49" s="33">
        <f t="shared" si="7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8">AF50+3</f>
        <v>86.999999999999972</v>
      </c>
      <c r="AG51" s="33">
        <f t="shared" ref="AG51:AG54" si="9">AG50+960</f>
        <v>6720</v>
      </c>
      <c r="AH51" s="33">
        <f t="shared" ref="AH51:AH54" si="10">AH50+4</f>
        <v>28.000000000000007</v>
      </c>
    </row>
    <row r="52" spans="12:34" x14ac:dyDescent="0.25">
      <c r="L52" s="48"/>
      <c r="AE52" s="33">
        <v>28</v>
      </c>
      <c r="AF52" s="33">
        <f t="shared" si="8"/>
        <v>89.999999999999972</v>
      </c>
      <c r="AG52" s="33">
        <f t="shared" si="9"/>
        <v>7680</v>
      </c>
      <c r="AH52" s="33">
        <f t="shared" si="10"/>
        <v>32.000000000000007</v>
      </c>
    </row>
    <row r="53" spans="12:34" x14ac:dyDescent="0.25">
      <c r="L53" s="48"/>
      <c r="AE53" s="33">
        <v>29</v>
      </c>
      <c r="AF53" s="33">
        <f t="shared" si="8"/>
        <v>92.999999999999972</v>
      </c>
      <c r="AG53" s="33">
        <f t="shared" si="9"/>
        <v>8640</v>
      </c>
      <c r="AH53" s="33">
        <f t="shared" si="10"/>
        <v>36.000000000000007</v>
      </c>
    </row>
    <row r="54" spans="12:34" x14ac:dyDescent="0.25">
      <c r="L54" s="48"/>
      <c r="AE54" s="33">
        <v>30</v>
      </c>
      <c r="AF54" s="33">
        <f t="shared" si="8"/>
        <v>95.999999999999972</v>
      </c>
      <c r="AG54" s="33">
        <f t="shared" si="9"/>
        <v>9600</v>
      </c>
      <c r="AH54" s="33">
        <f t="shared" si="10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1">AF55+3.8</f>
        <v>103.59999999999997</v>
      </c>
      <c r="AG56" s="33">
        <f t="shared" ref="AG56:AG59" si="12">AG55+480</f>
        <v>10560</v>
      </c>
      <c r="AH56" s="33">
        <f t="shared" ref="AH56:AH59" si="13">AH55+2</f>
        <v>44.000000000000007</v>
      </c>
    </row>
    <row r="57" spans="12:34" x14ac:dyDescent="0.25">
      <c r="L57" s="48"/>
      <c r="AE57" s="33">
        <v>33</v>
      </c>
      <c r="AF57" s="33">
        <f t="shared" si="11"/>
        <v>107.39999999999996</v>
      </c>
      <c r="AG57" s="33">
        <f t="shared" si="12"/>
        <v>11040</v>
      </c>
      <c r="AH57" s="33">
        <f t="shared" si="13"/>
        <v>46.000000000000007</v>
      </c>
    </row>
    <row r="58" spans="12:34" x14ac:dyDescent="0.25">
      <c r="L58" s="48"/>
      <c r="AE58" s="33">
        <v>34</v>
      </c>
      <c r="AF58" s="33">
        <f t="shared" si="11"/>
        <v>111.19999999999996</v>
      </c>
      <c r="AG58" s="33">
        <f t="shared" si="12"/>
        <v>11520</v>
      </c>
      <c r="AH58" s="33">
        <f t="shared" si="13"/>
        <v>48.000000000000007</v>
      </c>
    </row>
    <row r="59" spans="12:34" x14ac:dyDescent="0.25">
      <c r="L59" s="48"/>
      <c r="AE59" s="33">
        <v>35</v>
      </c>
      <c r="AF59" s="33">
        <f t="shared" si="11"/>
        <v>114.99999999999996</v>
      </c>
      <c r="AG59" s="33">
        <f t="shared" si="12"/>
        <v>12000</v>
      </c>
      <c r="AH59" s="33">
        <f t="shared" si="13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S11:T13 Q11:R14 N6:N14 AM6:AO14 AJ6:AJ15 Q6:T10 Z6:Z15 W6:Y13 AB6:AB15">
    <cfRule type="expression" dxfId="606" priority="200">
      <formula>$L6="API sand"</formula>
    </cfRule>
  </conditionalFormatting>
  <conditionalFormatting sqref="R18:S20 R29:S36 S21:S28 AD21:AD28 AB18:AB35 AK6:AL14 N6:N14">
    <cfRule type="expression" dxfId="605" priority="199">
      <formula>$M6="API sand"</formula>
    </cfRule>
  </conditionalFormatting>
  <conditionalFormatting sqref="R18:T20 R29:T36 S21:T28 AD21:AD28 AB18:AB35 AK6:AL14 N6:N14">
    <cfRule type="expression" dxfId="604" priority="198">
      <formula>$M6="API clay"</formula>
    </cfRule>
  </conditionalFormatting>
  <conditionalFormatting sqref="U18:W36 AM6:AN14 N6:P14 AC6:AI13 AA6:AA14 U6:V14">
    <cfRule type="expression" dxfId="603" priority="195">
      <formula>$L6="Stiff clay w/o free water"</formula>
    </cfRule>
    <cfRule type="expression" dxfId="602" priority="197">
      <formula>$L6="API clay"</formula>
    </cfRule>
  </conditionalFormatting>
  <conditionalFormatting sqref="U18:Y36 AM6:AN14 N6:P14 AC6:AI13 AA6:AA14 U6:V14">
    <cfRule type="expression" dxfId="601" priority="196">
      <formula>$L6="Kirsch soft clay"</formula>
    </cfRule>
  </conditionalFormatting>
  <conditionalFormatting sqref="U18:Y36 AM6:AN14 N6:P14 AC6:AI13 AA6:AA14 U6:V14">
    <cfRule type="expression" dxfId="600" priority="194">
      <formula>$L6="Kirsch stiff clay"</formula>
    </cfRule>
  </conditionalFormatting>
  <conditionalFormatting sqref="S11:T13 Q11:R14 N6:N14 AM6:AO14 AJ6:AJ15 Q6:T10 Z6:Z15 W6:Y13 AB6:AB15">
    <cfRule type="expression" dxfId="599" priority="193">
      <formula>$L6="Kirsch sand"</formula>
    </cfRule>
  </conditionalFormatting>
  <conditionalFormatting sqref="AC18:AI18 AC19:AD19 AI19 AM6:AN14 N6:N14">
    <cfRule type="expression" dxfId="598" priority="192">
      <formula>$L6="Modified Weak rock"</formula>
    </cfRule>
  </conditionalFormatting>
  <conditionalFormatting sqref="U18:V36 AM6:AN14 N6:P14 AC6:AI13 AA6:AA14 U6:V14">
    <cfRule type="expression" dxfId="597" priority="191">
      <formula>$L6="Reese stiff clay"</formula>
    </cfRule>
  </conditionalFormatting>
  <conditionalFormatting sqref="N18:N36 Q18:Q36 AM18:AN36">
    <cfRule type="expression" dxfId="596" priority="190">
      <formula>$L18="API sand"</formula>
    </cfRule>
  </conditionalFormatting>
  <conditionalFormatting sqref="N18:N36 AB36 AJ18:AL36 Z18:Z36">
    <cfRule type="expression" dxfId="595" priority="189">
      <formula>$M18="API sand"</formula>
    </cfRule>
  </conditionalFormatting>
  <conditionalFormatting sqref="Z36:AB36 AK18:AL36 N18:N36 Z18:AA35">
    <cfRule type="expression" dxfId="594" priority="188">
      <formula>$M18="API clay"</formula>
    </cfRule>
  </conditionalFormatting>
  <conditionalFormatting sqref="N18:P18 AM18:AN36 N29:P36 N19:N28 P19:P28">
    <cfRule type="expression" dxfId="593" priority="185">
      <formula>$L18="Stiff clay w/o free water"</formula>
    </cfRule>
    <cfRule type="expression" dxfId="592" priority="187">
      <formula>$L18="API clay"</formula>
    </cfRule>
  </conditionalFormatting>
  <conditionalFormatting sqref="N18:P18 AM18:AN36 N29:P36 N19:N28 P19:P28">
    <cfRule type="expression" dxfId="591" priority="186">
      <formula>$L18="Kirsch soft clay"</formula>
    </cfRule>
  </conditionalFormatting>
  <conditionalFormatting sqref="N18:P18 AM18:AN36 N29:P36 N19:N28 P19:P28">
    <cfRule type="expression" dxfId="590" priority="184">
      <formula>$L18="Kirsch stiff clay"</formula>
    </cfRule>
  </conditionalFormatting>
  <conditionalFormatting sqref="N18:N36 Q18:Q36 X18:Y36 AM18:AN36">
    <cfRule type="expression" dxfId="589" priority="183">
      <formula>$L18="Kirsch sand"</formula>
    </cfRule>
  </conditionalFormatting>
  <conditionalFormatting sqref="N18:N36 AM18:AN36 AC20:AD36 AI20:AI36">
    <cfRule type="expression" dxfId="588" priority="182">
      <formula>$L18="Modified Weak rock"</formula>
    </cfRule>
  </conditionalFormatting>
  <conditionalFormatting sqref="N18:P18 AM18:AN36 N29:P36 N19:N28 P19:P28">
    <cfRule type="expression" dxfId="587" priority="181">
      <formula>$L18="Reese stiff clay"</formula>
    </cfRule>
  </conditionalFormatting>
  <conditionalFormatting sqref="AM6:AN14 N6:P14 AC6:AI13 AA6:AA14 U6:V14">
    <cfRule type="expression" dxfId="586" priority="180">
      <formula>$L6="PISA clay"</formula>
    </cfRule>
  </conditionalFormatting>
  <conditionalFormatting sqref="AM6:AN14 N6:N14">
    <cfRule type="expression" dxfId="585" priority="179">
      <formula>$L6="PISA sand"</formula>
    </cfRule>
  </conditionalFormatting>
  <conditionalFormatting sqref="O19:O21">
    <cfRule type="expression" dxfId="584" priority="178">
      <formula>$L19="API sand"</formula>
    </cfRule>
  </conditionalFormatting>
  <conditionalFormatting sqref="O19:O21">
    <cfRule type="expression" dxfId="583" priority="177">
      <formula>$L19="Kirsch sand"</formula>
    </cfRule>
  </conditionalFormatting>
  <conditionalFormatting sqref="O22:O28">
    <cfRule type="expression" dxfId="582" priority="176">
      <formula>$L22="API sand"</formula>
    </cfRule>
  </conditionalFormatting>
  <conditionalFormatting sqref="O22:O28">
    <cfRule type="expression" dxfId="581" priority="175">
      <formula>$L22="Kirsch sand"</formula>
    </cfRule>
  </conditionalFormatting>
  <conditionalFormatting sqref="AE37:AH37">
    <cfRule type="expression" dxfId="580" priority="201">
      <formula>$L19="Modified Weak rock"</formula>
    </cfRule>
  </conditionalFormatting>
  <conditionalFormatting sqref="S14:T14 W14:Y14">
    <cfRule type="expression" dxfId="579" priority="174">
      <formula>$L14="API sand"</formula>
    </cfRule>
  </conditionalFormatting>
  <conditionalFormatting sqref="S14:T14 W14:Y14">
    <cfRule type="expression" dxfId="578" priority="173">
      <formula>$L14="Kirsch sand"</formula>
    </cfRule>
  </conditionalFormatting>
  <conditionalFormatting sqref="AD14:AI14">
    <cfRule type="expression" dxfId="577" priority="170">
      <formula>$L14="Stiff clay w/o free water"</formula>
    </cfRule>
    <cfRule type="expression" dxfId="576" priority="172">
      <formula>$L14="API clay"</formula>
    </cfRule>
  </conditionalFormatting>
  <conditionalFormatting sqref="AD14:AI14">
    <cfRule type="expression" dxfId="575" priority="171">
      <formula>$L14="Kirsch soft clay"</formula>
    </cfRule>
  </conditionalFormatting>
  <conditionalFormatting sqref="AD14:AI14">
    <cfRule type="expression" dxfId="574" priority="169">
      <formula>$L14="Kirsch stiff clay"</formula>
    </cfRule>
  </conditionalFormatting>
  <conditionalFormatting sqref="AD14:AI14">
    <cfRule type="expression" dxfId="573" priority="168">
      <formula>$L14="Reese stiff clay"</formula>
    </cfRule>
  </conditionalFormatting>
  <conditionalFormatting sqref="AD14:AI14">
    <cfRule type="expression" dxfId="572" priority="167">
      <formula>$L14="PISA clay"</formula>
    </cfRule>
  </conditionalFormatting>
  <conditionalFormatting sqref="AM15:AN15">
    <cfRule type="expression" dxfId="571" priority="166">
      <formula>$L15="API sand"</formula>
    </cfRule>
  </conditionalFormatting>
  <conditionalFormatting sqref="AK15:AL15">
    <cfRule type="expression" dxfId="570" priority="165">
      <formula>$M15="API sand"</formula>
    </cfRule>
  </conditionalFormatting>
  <conditionalFormatting sqref="AK15:AL15">
    <cfRule type="expression" dxfId="569" priority="164">
      <formula>$M15="API clay"</formula>
    </cfRule>
  </conditionalFormatting>
  <conditionalFormatting sqref="AM15:AN15">
    <cfRule type="expression" dxfId="568" priority="161">
      <formula>$L15="Stiff clay w/o free water"</formula>
    </cfRule>
    <cfRule type="expression" dxfId="567" priority="163">
      <formula>$L15="API clay"</formula>
    </cfRule>
  </conditionalFormatting>
  <conditionalFormatting sqref="AM15:AN15">
    <cfRule type="expression" dxfId="566" priority="162">
      <formula>$L15="Kirsch soft clay"</formula>
    </cfRule>
  </conditionalFormatting>
  <conditionalFormatting sqref="AM15:AN15">
    <cfRule type="expression" dxfId="565" priority="160">
      <formula>$L15="Kirsch stiff clay"</formula>
    </cfRule>
  </conditionalFormatting>
  <conditionalFormatting sqref="AM15:AN15">
    <cfRule type="expression" dxfId="564" priority="159">
      <formula>$L15="Kirsch sand"</formula>
    </cfRule>
  </conditionalFormatting>
  <conditionalFormatting sqref="AM15:AN15">
    <cfRule type="expression" dxfId="563" priority="158">
      <formula>$L15="Modified Weak rock"</formula>
    </cfRule>
  </conditionalFormatting>
  <conditionalFormatting sqref="AM15:AN15">
    <cfRule type="expression" dxfId="562" priority="157">
      <formula>$L15="Reese stiff clay"</formula>
    </cfRule>
  </conditionalFormatting>
  <conditionalFormatting sqref="AM15:AN15">
    <cfRule type="expression" dxfId="561" priority="156">
      <formula>$L15="PISA clay"</formula>
    </cfRule>
  </conditionalFormatting>
  <conditionalFormatting sqref="AM15:AN15">
    <cfRule type="expression" dxfId="560" priority="155">
      <formula>$L15="PISA sand"</formula>
    </cfRule>
  </conditionalFormatting>
  <conditionalFormatting sqref="N15 Q15 S15:T15 W15 Y15">
    <cfRule type="expression" dxfId="559" priority="154">
      <formula>$L15="API sand"</formula>
    </cfRule>
  </conditionalFormatting>
  <conditionalFormatting sqref="N15">
    <cfRule type="expression" dxfId="558" priority="153">
      <formula>$M15="API sand"</formula>
    </cfRule>
  </conditionalFormatting>
  <conditionalFormatting sqref="N15">
    <cfRule type="expression" dxfId="557" priority="152">
      <formula>$M15="API clay"</formula>
    </cfRule>
  </conditionalFormatting>
  <conditionalFormatting sqref="N15:P15">
    <cfRule type="expression" dxfId="556" priority="149">
      <formula>$L15="Stiff clay w/o free water"</formula>
    </cfRule>
    <cfRule type="expression" dxfId="555" priority="151">
      <formula>$L15="API clay"</formula>
    </cfRule>
  </conditionalFormatting>
  <conditionalFormatting sqref="N15:P15">
    <cfRule type="expression" dxfId="554" priority="150">
      <formula>$L15="Kirsch soft clay"</formula>
    </cfRule>
  </conditionalFormatting>
  <conditionalFormatting sqref="N15:P15">
    <cfRule type="expression" dxfId="553" priority="148">
      <formula>$L15="Kirsch stiff clay"</formula>
    </cfRule>
  </conditionalFormatting>
  <conditionalFormatting sqref="N15 Q15 S15:T15 W15 Y15">
    <cfRule type="expression" dxfId="552" priority="147">
      <formula>$L15="Kirsch sand"</formula>
    </cfRule>
  </conditionalFormatting>
  <conditionalFormatting sqref="N15">
    <cfRule type="expression" dxfId="551" priority="146">
      <formula>$L15="Modified Weak rock"</formula>
    </cfRule>
  </conditionalFormatting>
  <conditionalFormatting sqref="N15:P15">
    <cfRule type="expression" dxfId="550" priority="145">
      <formula>$L15="Reese stiff clay"</formula>
    </cfRule>
  </conditionalFormatting>
  <conditionalFormatting sqref="N15:P15">
    <cfRule type="expression" dxfId="549" priority="144">
      <formula>$L15="PISA clay"</formula>
    </cfRule>
  </conditionalFormatting>
  <conditionalFormatting sqref="N15">
    <cfRule type="expression" dxfId="548" priority="143">
      <formula>$L15="PISA sand"</formula>
    </cfRule>
  </conditionalFormatting>
  <conditionalFormatting sqref="R15">
    <cfRule type="expression" dxfId="547" priority="142">
      <formula>$L15="API sand"</formula>
    </cfRule>
  </conditionalFormatting>
  <conditionalFormatting sqref="R15">
    <cfRule type="expression" dxfId="546" priority="141">
      <formula>$L15="Kirsch sand"</formula>
    </cfRule>
  </conditionalFormatting>
  <conditionalFormatting sqref="AD15:AI15">
    <cfRule type="expression" dxfId="545" priority="138">
      <formula>$L15="Stiff clay w/o free water"</formula>
    </cfRule>
    <cfRule type="expression" dxfId="544" priority="140">
      <formula>$L15="API clay"</formula>
    </cfRule>
  </conditionalFormatting>
  <conditionalFormatting sqref="AD15:AI15">
    <cfRule type="expression" dxfId="543" priority="139">
      <formula>$L15="Kirsch soft clay"</formula>
    </cfRule>
  </conditionalFormatting>
  <conditionalFormatting sqref="AD15:AI15">
    <cfRule type="expression" dxfId="542" priority="137">
      <formula>$L15="Kirsch stiff clay"</formula>
    </cfRule>
  </conditionalFormatting>
  <conditionalFormatting sqref="AD15:AI15">
    <cfRule type="expression" dxfId="541" priority="136">
      <formula>$L15="Reese stiff clay"</formula>
    </cfRule>
  </conditionalFormatting>
  <conditionalFormatting sqref="AD15:AI15">
    <cfRule type="expression" dxfId="540" priority="135">
      <formula>$L15="PISA clay"</formula>
    </cfRule>
  </conditionalFormatting>
  <conditionalFormatting sqref="AA15">
    <cfRule type="expression" dxfId="539" priority="132">
      <formula>$L15="Stiff clay w/o free water"</formula>
    </cfRule>
    <cfRule type="expression" dxfId="538" priority="134">
      <formula>$L15="API clay"</formula>
    </cfRule>
  </conditionalFormatting>
  <conditionalFormatting sqref="AA15">
    <cfRule type="expression" dxfId="537" priority="133">
      <formula>$L15="Kirsch soft clay"</formula>
    </cfRule>
  </conditionalFormatting>
  <conditionalFormatting sqref="AA15">
    <cfRule type="expression" dxfId="536" priority="131">
      <formula>$L15="Kirsch stiff clay"</formula>
    </cfRule>
  </conditionalFormatting>
  <conditionalFormatting sqref="AA15">
    <cfRule type="expression" dxfId="535" priority="130">
      <formula>$L15="Reese stiff clay"</formula>
    </cfRule>
  </conditionalFormatting>
  <conditionalFormatting sqref="AA15">
    <cfRule type="expression" dxfId="534" priority="129">
      <formula>$L15="PISA clay"</formula>
    </cfRule>
  </conditionalFormatting>
  <conditionalFormatting sqref="AC15">
    <cfRule type="expression" dxfId="533" priority="126">
      <formula>$L15="Stiff clay w/o free water"</formula>
    </cfRule>
    <cfRule type="expression" dxfId="532" priority="128">
      <formula>$L15="API clay"</formula>
    </cfRule>
  </conditionalFormatting>
  <conditionalFormatting sqref="AC15">
    <cfRule type="expression" dxfId="531" priority="127">
      <formula>$L15="Kirsch soft clay"</formula>
    </cfRule>
  </conditionalFormatting>
  <conditionalFormatting sqref="AC15">
    <cfRule type="expression" dxfId="530" priority="125">
      <formula>$L15="Kirsch stiff clay"</formula>
    </cfRule>
  </conditionalFormatting>
  <conditionalFormatting sqref="AC15">
    <cfRule type="expression" dxfId="529" priority="124">
      <formula>$L15="Reese stiff clay"</formula>
    </cfRule>
  </conditionalFormatting>
  <conditionalFormatting sqref="AC15">
    <cfRule type="expression" dxfId="528" priority="123">
      <formula>$L15="PISA clay"</formula>
    </cfRule>
  </conditionalFormatting>
  <conditionalFormatting sqref="X15">
    <cfRule type="expression" dxfId="527" priority="122">
      <formula>$L15="API sand"</formula>
    </cfRule>
  </conditionalFormatting>
  <conditionalFormatting sqref="X15">
    <cfRule type="expression" dxfId="526" priority="121">
      <formula>$L15="Kirsch sand"</formula>
    </cfRule>
  </conditionalFormatting>
  <conditionalFormatting sqref="AM16:AN16">
    <cfRule type="expression" dxfId="525" priority="120">
      <formula>$L16="API sand"</formula>
    </cfRule>
  </conditionalFormatting>
  <conditionalFormatting sqref="AK16:AL16">
    <cfRule type="expression" dxfId="524" priority="119">
      <formula>$M16="API sand"</formula>
    </cfRule>
  </conditionalFormatting>
  <conditionalFormatting sqref="AK16:AL16">
    <cfRule type="expression" dxfId="523" priority="118">
      <formula>$M16="API clay"</formula>
    </cfRule>
  </conditionalFormatting>
  <conditionalFormatting sqref="AM16:AN16">
    <cfRule type="expression" dxfId="522" priority="115">
      <formula>$L16="Stiff clay w/o free water"</formula>
    </cfRule>
    <cfRule type="expression" dxfId="521" priority="117">
      <formula>$L16="API clay"</formula>
    </cfRule>
  </conditionalFormatting>
  <conditionalFormatting sqref="AM16:AN16">
    <cfRule type="expression" dxfId="520" priority="116">
      <formula>$L16="Kirsch soft clay"</formula>
    </cfRule>
  </conditionalFormatting>
  <conditionalFormatting sqref="AM16:AN16">
    <cfRule type="expression" dxfId="519" priority="114">
      <formula>$L16="Kirsch stiff clay"</formula>
    </cfRule>
  </conditionalFormatting>
  <conditionalFormatting sqref="AM16:AN16">
    <cfRule type="expression" dxfId="518" priority="113">
      <formula>$L16="Kirsch sand"</formula>
    </cfRule>
  </conditionalFormatting>
  <conditionalFormatting sqref="AM16:AN16">
    <cfRule type="expression" dxfId="517" priority="112">
      <formula>$L16="Modified Weak rock"</formula>
    </cfRule>
  </conditionalFormatting>
  <conditionalFormatting sqref="AM16:AN16">
    <cfRule type="expression" dxfId="516" priority="111">
      <formula>$L16="Reese stiff clay"</formula>
    </cfRule>
  </conditionalFormatting>
  <conditionalFormatting sqref="AM16:AN16">
    <cfRule type="expression" dxfId="515" priority="110">
      <formula>$L16="PISA clay"</formula>
    </cfRule>
  </conditionalFormatting>
  <conditionalFormatting sqref="AM16:AN16">
    <cfRule type="expression" dxfId="514" priority="109">
      <formula>$L16="PISA sand"</formula>
    </cfRule>
  </conditionalFormatting>
  <conditionalFormatting sqref="N16 Q16 S16:T16 W16:Y16">
    <cfRule type="expression" dxfId="513" priority="108">
      <formula>$L16="API sand"</formula>
    </cfRule>
  </conditionalFormatting>
  <conditionalFormatting sqref="N16">
    <cfRule type="expression" dxfId="512" priority="107">
      <formula>$M16="API sand"</formula>
    </cfRule>
  </conditionalFormatting>
  <conditionalFormatting sqref="N16">
    <cfRule type="expression" dxfId="511" priority="106">
      <formula>$M16="API clay"</formula>
    </cfRule>
  </conditionalFormatting>
  <conditionalFormatting sqref="N16:P16">
    <cfRule type="expression" dxfId="510" priority="103">
      <formula>$L16="Stiff clay w/o free water"</formula>
    </cfRule>
    <cfRule type="expression" dxfId="509" priority="105">
      <formula>$L16="API clay"</formula>
    </cfRule>
  </conditionalFormatting>
  <conditionalFormatting sqref="N16:P16">
    <cfRule type="expression" dxfId="508" priority="104">
      <formula>$L16="Kirsch soft clay"</formula>
    </cfRule>
  </conditionalFormatting>
  <conditionalFormatting sqref="N16:P16">
    <cfRule type="expression" dxfId="507" priority="102">
      <formula>$L16="Kirsch stiff clay"</formula>
    </cfRule>
  </conditionalFormatting>
  <conditionalFormatting sqref="N16 Q16 S16:T16 W16:Y16">
    <cfRule type="expression" dxfId="506" priority="101">
      <formula>$L16="Kirsch sand"</formula>
    </cfRule>
  </conditionalFormatting>
  <conditionalFormatting sqref="N16">
    <cfRule type="expression" dxfId="505" priority="100">
      <formula>$L16="Modified Weak rock"</formula>
    </cfRule>
  </conditionalFormatting>
  <conditionalFormatting sqref="N16:P16">
    <cfRule type="expression" dxfId="504" priority="99">
      <formula>$L16="Reese stiff clay"</formula>
    </cfRule>
  </conditionalFormatting>
  <conditionalFormatting sqref="N16:P16">
    <cfRule type="expression" dxfId="503" priority="98">
      <formula>$L16="PISA clay"</formula>
    </cfRule>
  </conditionalFormatting>
  <conditionalFormatting sqref="N16">
    <cfRule type="expression" dxfId="502" priority="97">
      <formula>$L16="PISA sand"</formula>
    </cfRule>
  </conditionalFormatting>
  <conditionalFormatting sqref="R16">
    <cfRule type="expression" dxfId="501" priority="96">
      <formula>$L16="API sand"</formula>
    </cfRule>
  </conditionalFormatting>
  <conditionalFormatting sqref="R16">
    <cfRule type="expression" dxfId="500" priority="95">
      <formula>$L16="Kirsch sand"</formula>
    </cfRule>
  </conditionalFormatting>
  <conditionalFormatting sqref="AC16:AI16">
    <cfRule type="expression" dxfId="499" priority="92">
      <formula>$L16="Stiff clay w/o free water"</formula>
    </cfRule>
    <cfRule type="expression" dxfId="498" priority="94">
      <formula>$L16="API clay"</formula>
    </cfRule>
  </conditionalFormatting>
  <conditionalFormatting sqref="AC16:AI16">
    <cfRule type="expression" dxfId="497" priority="93">
      <formula>$L16="Kirsch soft clay"</formula>
    </cfRule>
  </conditionalFormatting>
  <conditionalFormatting sqref="AC16:AI16">
    <cfRule type="expression" dxfId="496" priority="91">
      <formula>$L16="Kirsch stiff clay"</formula>
    </cfRule>
  </conditionalFormatting>
  <conditionalFormatting sqref="AC16:AI16">
    <cfRule type="expression" dxfId="495" priority="90">
      <formula>$L16="Reese stiff clay"</formula>
    </cfRule>
  </conditionalFormatting>
  <conditionalFormatting sqref="AC16:AI16">
    <cfRule type="expression" dxfId="494" priority="89">
      <formula>$L16="PISA clay"</formula>
    </cfRule>
  </conditionalFormatting>
  <conditionalFormatting sqref="AA16">
    <cfRule type="expression" dxfId="493" priority="86">
      <formula>$L16="Stiff clay w/o free water"</formula>
    </cfRule>
    <cfRule type="expression" dxfId="492" priority="88">
      <formula>$L16="API clay"</formula>
    </cfRule>
  </conditionalFormatting>
  <conditionalFormatting sqref="AA16">
    <cfRule type="expression" dxfId="491" priority="87">
      <formula>$L16="Kirsch soft clay"</formula>
    </cfRule>
  </conditionalFormatting>
  <conditionalFormatting sqref="AA16">
    <cfRule type="expression" dxfId="490" priority="85">
      <formula>$L16="Kirsch stiff clay"</formula>
    </cfRule>
  </conditionalFormatting>
  <conditionalFormatting sqref="AA16">
    <cfRule type="expression" dxfId="489" priority="84">
      <formula>$L16="Reese stiff clay"</formula>
    </cfRule>
  </conditionalFormatting>
  <conditionalFormatting sqref="AA16">
    <cfRule type="expression" dxfId="488" priority="83">
      <formula>$L16="PISA clay"</formula>
    </cfRule>
  </conditionalFormatting>
  <conditionalFormatting sqref="AM17:AN17">
    <cfRule type="expression" dxfId="487" priority="82">
      <formula>$L17="API sand"</formula>
    </cfRule>
  </conditionalFormatting>
  <conditionalFormatting sqref="AK17:AL17">
    <cfRule type="expression" dxfId="486" priority="81">
      <formula>$M17="API sand"</formula>
    </cfRule>
  </conditionalFormatting>
  <conditionalFormatting sqref="AK17:AL17">
    <cfRule type="expression" dxfId="485" priority="80">
      <formula>$M17="API clay"</formula>
    </cfRule>
  </conditionalFormatting>
  <conditionalFormatting sqref="AM17:AN17">
    <cfRule type="expression" dxfId="484" priority="77">
      <formula>$L17="Stiff clay w/o free water"</formula>
    </cfRule>
    <cfRule type="expression" dxfId="483" priority="79">
      <formula>$L17="API clay"</formula>
    </cfRule>
  </conditionalFormatting>
  <conditionalFormatting sqref="AM17:AN17">
    <cfRule type="expression" dxfId="482" priority="78">
      <formula>$L17="Kirsch soft clay"</formula>
    </cfRule>
  </conditionalFormatting>
  <conditionalFormatting sqref="AM17:AN17">
    <cfRule type="expression" dxfId="481" priority="76">
      <formula>$L17="Kirsch stiff clay"</formula>
    </cfRule>
  </conditionalFormatting>
  <conditionalFormatting sqref="AM17:AN17">
    <cfRule type="expression" dxfId="480" priority="75">
      <formula>$L17="Kirsch sand"</formula>
    </cfRule>
  </conditionalFormatting>
  <conditionalFormatting sqref="AM17:AN17">
    <cfRule type="expression" dxfId="479" priority="74">
      <formula>$L17="Modified Weak rock"</formula>
    </cfRule>
  </conditionalFormatting>
  <conditionalFormatting sqref="AM17:AN17">
    <cfRule type="expression" dxfId="478" priority="73">
      <formula>$L17="Reese stiff clay"</formula>
    </cfRule>
  </conditionalFormatting>
  <conditionalFormatting sqref="AM17:AN17">
    <cfRule type="expression" dxfId="477" priority="72">
      <formula>$L17="PISA clay"</formula>
    </cfRule>
  </conditionalFormatting>
  <conditionalFormatting sqref="AM17:AN17">
    <cfRule type="expression" dxfId="476" priority="71">
      <formula>$L17="PISA sand"</formula>
    </cfRule>
  </conditionalFormatting>
  <conditionalFormatting sqref="N17 Q17 S17:T17 W17 Y17">
    <cfRule type="expression" dxfId="475" priority="70">
      <formula>$L17="API sand"</formula>
    </cfRule>
  </conditionalFormatting>
  <conditionalFormatting sqref="N17">
    <cfRule type="expression" dxfId="474" priority="69">
      <formula>$M17="API sand"</formula>
    </cfRule>
  </conditionalFormatting>
  <conditionalFormatting sqref="N17">
    <cfRule type="expression" dxfId="473" priority="68">
      <formula>$M17="API clay"</formula>
    </cfRule>
  </conditionalFormatting>
  <conditionalFormatting sqref="N17:P17">
    <cfRule type="expression" dxfId="472" priority="65">
      <formula>$L17="Stiff clay w/o free water"</formula>
    </cfRule>
    <cfRule type="expression" dxfId="471" priority="67">
      <formula>$L17="API clay"</formula>
    </cfRule>
  </conditionalFormatting>
  <conditionalFormatting sqref="N17:P17">
    <cfRule type="expression" dxfId="470" priority="66">
      <formula>$L17="Kirsch soft clay"</formula>
    </cfRule>
  </conditionalFormatting>
  <conditionalFormatting sqref="N17:P17">
    <cfRule type="expression" dxfId="469" priority="64">
      <formula>$L17="Kirsch stiff clay"</formula>
    </cfRule>
  </conditionalFormatting>
  <conditionalFormatting sqref="N17 Q17 S17:T17 W17 Y17">
    <cfRule type="expression" dxfId="468" priority="63">
      <formula>$L17="Kirsch sand"</formula>
    </cfRule>
  </conditionalFormatting>
  <conditionalFormatting sqref="N17">
    <cfRule type="expression" dxfId="467" priority="62">
      <formula>$L17="Modified Weak rock"</formula>
    </cfRule>
  </conditionalFormatting>
  <conditionalFormatting sqref="N17:P17">
    <cfRule type="expression" dxfId="466" priority="61">
      <formula>$L17="Reese stiff clay"</formula>
    </cfRule>
  </conditionalFormatting>
  <conditionalFormatting sqref="N17:P17">
    <cfRule type="expression" dxfId="465" priority="60">
      <formula>$L17="PISA clay"</formula>
    </cfRule>
  </conditionalFormatting>
  <conditionalFormatting sqref="N17">
    <cfRule type="expression" dxfId="464" priority="59">
      <formula>$L17="PISA sand"</formula>
    </cfRule>
  </conditionalFormatting>
  <conditionalFormatting sqref="R17">
    <cfRule type="expression" dxfId="463" priority="58">
      <formula>$L17="API sand"</formula>
    </cfRule>
  </conditionalFormatting>
  <conditionalFormatting sqref="R17">
    <cfRule type="expression" dxfId="462" priority="57">
      <formula>$L17="Kirsch sand"</formula>
    </cfRule>
  </conditionalFormatting>
  <conditionalFormatting sqref="AD17:AI17">
    <cfRule type="expression" dxfId="461" priority="54">
      <formula>$L17="Stiff clay w/o free water"</formula>
    </cfRule>
    <cfRule type="expression" dxfId="460" priority="56">
      <formula>$L17="API clay"</formula>
    </cfRule>
  </conditionalFormatting>
  <conditionalFormatting sqref="AD17:AI17">
    <cfRule type="expression" dxfId="459" priority="55">
      <formula>$L17="Kirsch soft clay"</formula>
    </cfRule>
  </conditionalFormatting>
  <conditionalFormatting sqref="AD17:AI17">
    <cfRule type="expression" dxfId="458" priority="53">
      <formula>$L17="Kirsch stiff clay"</formula>
    </cfRule>
  </conditionalFormatting>
  <conditionalFormatting sqref="AD17:AI17">
    <cfRule type="expression" dxfId="457" priority="52">
      <formula>$L17="Reese stiff clay"</formula>
    </cfRule>
  </conditionalFormatting>
  <conditionalFormatting sqref="AD17:AI17">
    <cfRule type="expression" dxfId="456" priority="51">
      <formula>$L17="PISA clay"</formula>
    </cfRule>
  </conditionalFormatting>
  <conditionalFormatting sqref="AA17">
    <cfRule type="expression" dxfId="455" priority="48">
      <formula>$L17="Stiff clay w/o free water"</formula>
    </cfRule>
    <cfRule type="expression" dxfId="454" priority="50">
      <formula>$L17="API clay"</formula>
    </cfRule>
  </conditionalFormatting>
  <conditionalFormatting sqref="AA17">
    <cfRule type="expression" dxfId="453" priority="49">
      <formula>$L17="Kirsch soft clay"</formula>
    </cfRule>
  </conditionalFormatting>
  <conditionalFormatting sqref="AA17">
    <cfRule type="expression" dxfId="452" priority="47">
      <formula>$L17="Kirsch stiff clay"</formula>
    </cfRule>
  </conditionalFormatting>
  <conditionalFormatting sqref="AA17">
    <cfRule type="expression" dxfId="451" priority="46">
      <formula>$L17="Reese stiff clay"</formula>
    </cfRule>
  </conditionalFormatting>
  <conditionalFormatting sqref="AA17">
    <cfRule type="expression" dxfId="450" priority="45">
      <formula>$L17="PISA clay"</formula>
    </cfRule>
  </conditionalFormatting>
  <conditionalFormatting sqref="AC17">
    <cfRule type="expression" dxfId="449" priority="42">
      <formula>$L17="Stiff clay w/o free water"</formula>
    </cfRule>
    <cfRule type="expression" dxfId="448" priority="44">
      <formula>$L17="API clay"</formula>
    </cfRule>
  </conditionalFormatting>
  <conditionalFormatting sqref="AC17">
    <cfRule type="expression" dxfId="447" priority="43">
      <formula>$L17="Kirsch soft clay"</formula>
    </cfRule>
  </conditionalFormatting>
  <conditionalFormatting sqref="AC17">
    <cfRule type="expression" dxfId="446" priority="41">
      <formula>$L17="Kirsch stiff clay"</formula>
    </cfRule>
  </conditionalFormatting>
  <conditionalFormatting sqref="AC17">
    <cfRule type="expression" dxfId="445" priority="40">
      <formula>$L17="Reese stiff clay"</formula>
    </cfRule>
  </conditionalFormatting>
  <conditionalFormatting sqref="AC17">
    <cfRule type="expression" dxfId="444" priority="39">
      <formula>$L17="PISA clay"</formula>
    </cfRule>
  </conditionalFormatting>
  <conditionalFormatting sqref="X17">
    <cfRule type="expression" dxfId="443" priority="38">
      <formula>$L17="API sand"</formula>
    </cfRule>
  </conditionalFormatting>
  <conditionalFormatting sqref="X17">
    <cfRule type="expression" dxfId="442" priority="37">
      <formula>$L17="Kirsch sand"</formula>
    </cfRule>
  </conditionalFormatting>
  <conditionalFormatting sqref="Z16:Z17">
    <cfRule type="expression" dxfId="441" priority="36">
      <formula>$L16="API sand"</formula>
    </cfRule>
  </conditionalFormatting>
  <conditionalFormatting sqref="Z16:Z17">
    <cfRule type="expression" dxfId="440" priority="35">
      <formula>$L16="Kirsch sand"</formula>
    </cfRule>
  </conditionalFormatting>
  <conditionalFormatting sqref="AB16:AB17">
    <cfRule type="expression" dxfId="439" priority="34">
      <formula>$L16="API sand"</formula>
    </cfRule>
  </conditionalFormatting>
  <conditionalFormatting sqref="AB16:AB17">
    <cfRule type="expression" dxfId="438" priority="33">
      <formula>$L16="Kirsch sand"</formula>
    </cfRule>
  </conditionalFormatting>
  <conditionalFormatting sqref="AJ16:AJ17">
    <cfRule type="expression" dxfId="437" priority="32">
      <formula>$L16="API sand"</formula>
    </cfRule>
  </conditionalFormatting>
  <conditionalFormatting sqref="AJ16:AJ17">
    <cfRule type="expression" dxfId="436" priority="31">
      <formula>$L16="Kirsch sand"</formula>
    </cfRule>
  </conditionalFormatting>
  <conditionalFormatting sqref="U15:V15">
    <cfRule type="expression" dxfId="435" priority="28">
      <formula>$L15="Stiff clay w/o free water"</formula>
    </cfRule>
    <cfRule type="expression" dxfId="434" priority="30">
      <formula>$L15="API clay"</formula>
    </cfRule>
  </conditionalFormatting>
  <conditionalFormatting sqref="U15:V15">
    <cfRule type="expression" dxfId="433" priority="29">
      <formula>$L15="Kirsch soft clay"</formula>
    </cfRule>
  </conditionalFormatting>
  <conditionalFormatting sqref="U15:V15">
    <cfRule type="expression" dxfId="432" priority="27">
      <formula>$L15="Kirsch stiff clay"</formula>
    </cfRule>
  </conditionalFormatting>
  <conditionalFormatting sqref="U15:V15">
    <cfRule type="expression" dxfId="431" priority="26">
      <formula>$L15="Reese stiff clay"</formula>
    </cfRule>
  </conditionalFormatting>
  <conditionalFormatting sqref="U15:V15">
    <cfRule type="expression" dxfId="430" priority="25">
      <formula>$L15="PISA clay"</formula>
    </cfRule>
  </conditionalFormatting>
  <conditionalFormatting sqref="U16:V16">
    <cfRule type="expression" dxfId="429" priority="22">
      <formula>$L16="Stiff clay w/o free water"</formula>
    </cfRule>
    <cfRule type="expression" dxfId="428" priority="24">
      <formula>$L16="API clay"</formula>
    </cfRule>
  </conditionalFormatting>
  <conditionalFormatting sqref="U16:V16">
    <cfRule type="expression" dxfId="427" priority="23">
      <formula>$L16="Kirsch soft clay"</formula>
    </cfRule>
  </conditionalFormatting>
  <conditionalFormatting sqref="U16:V16">
    <cfRule type="expression" dxfId="426" priority="21">
      <formula>$L16="Kirsch stiff clay"</formula>
    </cfRule>
  </conditionalFormatting>
  <conditionalFormatting sqref="U16:V16">
    <cfRule type="expression" dxfId="425" priority="20">
      <formula>$L16="Reese stiff clay"</formula>
    </cfRule>
  </conditionalFormatting>
  <conditionalFormatting sqref="U16:V16">
    <cfRule type="expression" dxfId="424" priority="19">
      <formula>$L16="PISA clay"</formula>
    </cfRule>
  </conditionalFormatting>
  <conditionalFormatting sqref="U17:V17">
    <cfRule type="expression" dxfId="423" priority="16">
      <formula>$L17="Stiff clay w/o free water"</formula>
    </cfRule>
    <cfRule type="expression" dxfId="422" priority="18">
      <formula>$L17="API clay"</formula>
    </cfRule>
  </conditionalFormatting>
  <conditionalFormatting sqref="U17:V17">
    <cfRule type="expression" dxfId="421" priority="17">
      <formula>$L17="Kirsch soft clay"</formula>
    </cfRule>
  </conditionalFormatting>
  <conditionalFormatting sqref="U17:V17">
    <cfRule type="expression" dxfId="420" priority="15">
      <formula>$L17="Kirsch stiff clay"</formula>
    </cfRule>
  </conditionalFormatting>
  <conditionalFormatting sqref="U17:V17">
    <cfRule type="expression" dxfId="419" priority="14">
      <formula>$L17="Reese stiff clay"</formula>
    </cfRule>
  </conditionalFormatting>
  <conditionalFormatting sqref="U17:V17">
    <cfRule type="expression" dxfId="418" priority="13">
      <formula>$L17="PISA clay"</formula>
    </cfRule>
  </conditionalFormatting>
  <conditionalFormatting sqref="AO15">
    <cfRule type="expression" dxfId="417" priority="12">
      <formula>$L15="API sand"</formula>
    </cfRule>
  </conditionalFormatting>
  <conditionalFormatting sqref="AO15">
    <cfRule type="expression" dxfId="416" priority="11">
      <formula>$L15="Kirsch sand"</formula>
    </cfRule>
  </conditionalFormatting>
  <conditionalFormatting sqref="AO16">
    <cfRule type="expression" dxfId="415" priority="10">
      <formula>$L16="API sand"</formula>
    </cfRule>
  </conditionalFormatting>
  <conditionalFormatting sqref="AO16">
    <cfRule type="expression" dxfId="414" priority="9">
      <formula>$L16="Kirsch sand"</formula>
    </cfRule>
  </conditionalFormatting>
  <conditionalFormatting sqref="AO17">
    <cfRule type="expression" dxfId="413" priority="8">
      <formula>$L17="API sand"</formula>
    </cfRule>
  </conditionalFormatting>
  <conditionalFormatting sqref="AO17">
    <cfRule type="expression" dxfId="412" priority="7">
      <formula>$L17="Kirsch sand"</formula>
    </cfRule>
  </conditionalFormatting>
  <conditionalFormatting sqref="AC14">
    <cfRule type="expression" dxfId="411" priority="4">
      <formula>$L14="Stiff clay w/o free water"</formula>
    </cfRule>
    <cfRule type="expression" dxfId="410" priority="6">
      <formula>$L14="API clay"</formula>
    </cfRule>
  </conditionalFormatting>
  <conditionalFormatting sqref="AC14">
    <cfRule type="expression" dxfId="409" priority="5">
      <formula>$L14="Kirsch soft clay"</formula>
    </cfRule>
  </conditionalFormatting>
  <conditionalFormatting sqref="AC14">
    <cfRule type="expression" dxfId="408" priority="3">
      <formula>$L14="Kirsch stiff clay"</formula>
    </cfRule>
  </conditionalFormatting>
  <conditionalFormatting sqref="AC14">
    <cfRule type="expression" dxfId="407" priority="2">
      <formula>$L14="Reese stiff clay"</formula>
    </cfRule>
  </conditionalFormatting>
  <conditionalFormatting sqref="AC14">
    <cfRule type="expression" dxfId="406" priority="1">
      <formula>$L14="PISA clay"</formula>
    </cfRule>
  </conditionalFormatting>
  <dataValidations count="3">
    <dataValidation type="list" showInputMessage="1" showErrorMessage="1" sqref="L6:L255" xr:uid="{9F71E3B4-8AE2-4C62-AD88-C9F2156BFB9D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E3E06DCE-BD7A-4D49-AACD-64506B18A25D}">
      <formula1>"Zero soil,API sand,API clay"</formula1>
    </dataValidation>
    <dataValidation type="list" showInputMessage="1" showErrorMessage="1" sqref="M18:M36" xr:uid="{08DB5443-DFE0-4C87-A807-23C8B8B9E73B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5BC2-02FA-459E-9AF9-2569DA9B0DC1}">
  <sheetPr>
    <tabColor theme="2"/>
  </sheetPr>
  <dimension ref="A1:AO255"/>
  <sheetViews>
    <sheetView topLeftCell="J1" zoomScaleNormal="100" workbookViewId="0">
      <selection activeCell="O8" sqref="O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Zone_7_LE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3"/>
      <c r="R3" s="112"/>
      <c r="S3" s="112"/>
      <c r="T3" s="73"/>
      <c r="U3" s="112"/>
      <c r="V3" s="112"/>
      <c r="W3" s="73"/>
      <c r="X3" s="69"/>
      <c r="Y3" s="73"/>
      <c r="Z3" s="73"/>
      <c r="AA3" s="73"/>
      <c r="AB3" s="73"/>
      <c r="AC3" s="69"/>
      <c r="AD3" s="39"/>
      <c r="AE3" s="39"/>
      <c r="AF3" s="39"/>
      <c r="AG3" s="39"/>
      <c r="AH3" s="39"/>
      <c r="AI3" s="39"/>
      <c r="AJ3" s="73"/>
      <c r="AK3" s="73"/>
      <c r="AL3" s="73"/>
      <c r="AM3" s="73"/>
      <c r="AN3" s="73"/>
    </row>
    <row r="4" spans="1:41" s="41" customFormat="1" x14ac:dyDescent="0.25">
      <c r="A4" s="40" t="s">
        <v>60</v>
      </c>
      <c r="B4" s="41">
        <f>COUNTIF(J:J,"&gt;0")</f>
        <v>5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36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38</v>
      </c>
      <c r="R6" s="50">
        <f>Q6-5</f>
        <v>33</v>
      </c>
      <c r="S6" s="50">
        <v>0.5</v>
      </c>
      <c r="T6" s="50">
        <v>0</v>
      </c>
      <c r="U6" s="52"/>
      <c r="V6" s="52"/>
      <c r="W6" s="50">
        <v>0.5</v>
      </c>
      <c r="X6" s="50">
        <v>19700</v>
      </c>
      <c r="Y6" s="50">
        <v>0</v>
      </c>
      <c r="Z6" s="50">
        <f t="shared" ref="Z6" si="0">VLOOKUP(R6,$AE$39:$AF$59,2)</f>
        <v>107.39999999999996</v>
      </c>
      <c r="AA6" s="53"/>
      <c r="AB6" s="50">
        <f>VLOOKUP(R6,$AE$39:$AG$59,3)</f>
        <v>11040</v>
      </c>
      <c r="AC6" s="51"/>
      <c r="AD6" s="51"/>
      <c r="AE6" s="51"/>
      <c r="AF6" s="51"/>
      <c r="AG6" s="51"/>
      <c r="AH6" s="51"/>
      <c r="AI6" s="51"/>
      <c r="AJ6" s="50">
        <f t="shared" ref="AJ6:AJ10" si="1">VLOOKUP(R6,$AE$39:$AH$59,4)</f>
        <v>46.000000000000007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-2.5</v>
      </c>
      <c r="L7" s="33" t="s">
        <v>107</v>
      </c>
      <c r="M7" s="49" t="s">
        <v>65</v>
      </c>
      <c r="N7" s="50">
        <v>8.5</v>
      </c>
      <c r="O7" s="51">
        <v>108.5</v>
      </c>
      <c r="P7" s="51">
        <v>9.0500000000000007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79660</v>
      </c>
      <c r="AD7" s="51">
        <v>9661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-8</v>
      </c>
      <c r="L8" s="70" t="s">
        <v>106</v>
      </c>
      <c r="M8" s="49" t="s">
        <v>64</v>
      </c>
      <c r="N8" s="50">
        <v>10.1</v>
      </c>
      <c r="O8" s="51"/>
      <c r="P8" s="51"/>
      <c r="Q8" s="50">
        <v>35</v>
      </c>
      <c r="R8" s="50">
        <f t="shared" ref="R8:R10" si="2">Q8-5</f>
        <v>30</v>
      </c>
      <c r="S8" s="50">
        <v>0.9</v>
      </c>
      <c r="T8" s="50">
        <v>0</v>
      </c>
      <c r="U8" s="52"/>
      <c r="V8" s="52"/>
      <c r="W8" s="50">
        <v>0.5</v>
      </c>
      <c r="X8" s="50">
        <v>71200</v>
      </c>
      <c r="Y8" s="50">
        <v>0</v>
      </c>
      <c r="Z8" s="50">
        <f>VLOOKUP(R8,$AE$39:$AF$59,2)</f>
        <v>95.999999999999972</v>
      </c>
      <c r="AA8" s="53"/>
      <c r="AB8" s="50">
        <f t="shared" ref="AB8:AB10" si="3">VLOOKUP(R8,$AE$39:$AG$59,3)</f>
        <v>9600</v>
      </c>
      <c r="AC8" s="51"/>
      <c r="AD8" s="51"/>
      <c r="AE8" s="51"/>
      <c r="AF8" s="51"/>
      <c r="AG8" s="51"/>
      <c r="AH8" s="51"/>
      <c r="AI8" s="51"/>
      <c r="AJ8" s="50">
        <f t="shared" si="1"/>
        <v>40.000000000000007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-22</v>
      </c>
      <c r="L9" s="70" t="s">
        <v>107</v>
      </c>
      <c r="M9" s="49" t="s">
        <v>65</v>
      </c>
      <c r="N9" s="50">
        <v>8.3000000000000007</v>
      </c>
      <c r="O9" s="51">
        <v>142.6</v>
      </c>
      <c r="P9" s="51">
        <v>2.4500000000000002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130900</v>
      </c>
      <c r="AD9" s="51">
        <v>3491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-30</v>
      </c>
      <c r="L10" s="33" t="s">
        <v>106</v>
      </c>
      <c r="M10" s="49" t="s">
        <v>64</v>
      </c>
      <c r="N10" s="50">
        <v>9.8000000000000007</v>
      </c>
      <c r="O10" s="51"/>
      <c r="P10" s="51"/>
      <c r="Q10" s="50">
        <v>34</v>
      </c>
      <c r="R10" s="50">
        <f t="shared" si="2"/>
        <v>29</v>
      </c>
      <c r="S10" s="50">
        <v>0.8</v>
      </c>
      <c r="T10" s="50">
        <v>0</v>
      </c>
      <c r="U10" s="52"/>
      <c r="V10" s="52"/>
      <c r="W10" s="50">
        <v>0.5</v>
      </c>
      <c r="X10" s="50">
        <v>24600</v>
      </c>
      <c r="Y10" s="50">
        <v>0</v>
      </c>
      <c r="Z10" s="50">
        <f t="shared" ref="Z10" si="4">VLOOKUP(R10,$AE$39:$AF$59,2)</f>
        <v>92.999999999999972</v>
      </c>
      <c r="AA10" s="53"/>
      <c r="AB10" s="50">
        <f t="shared" si="3"/>
        <v>8640</v>
      </c>
      <c r="AC10" s="51"/>
      <c r="AD10" s="51"/>
      <c r="AE10" s="51"/>
      <c r="AF10" s="51"/>
      <c r="AG10" s="51"/>
      <c r="AH10" s="51"/>
      <c r="AI10" s="51"/>
      <c r="AJ10" s="50">
        <f t="shared" si="1"/>
        <v>36.000000000000007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/>
      <c r="K11" s="47"/>
      <c r="M11" s="49"/>
      <c r="N11" s="50"/>
      <c r="O11" s="51"/>
      <c r="P11" s="51"/>
      <c r="Q11" s="50"/>
      <c r="R11" s="50"/>
      <c r="S11" s="50"/>
      <c r="T11" s="50"/>
      <c r="U11" s="52"/>
      <c r="V11" s="52"/>
      <c r="W11" s="50"/>
      <c r="X11" s="50"/>
      <c r="Y11" s="50"/>
      <c r="Z11" s="50"/>
      <c r="AA11" s="53"/>
      <c r="AB11" s="50"/>
      <c r="AC11" s="51"/>
      <c r="AD11" s="51"/>
      <c r="AE11" s="51"/>
      <c r="AF11" s="51"/>
      <c r="AG11" s="51"/>
      <c r="AH11" s="51"/>
      <c r="AI11" s="51"/>
      <c r="AJ11" s="50"/>
      <c r="AK11" s="50"/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/>
      <c r="K12" s="47"/>
      <c r="M12" s="49"/>
      <c r="N12" s="50"/>
      <c r="O12" s="51"/>
      <c r="P12" s="51"/>
      <c r="Q12" s="50"/>
      <c r="R12" s="50"/>
      <c r="S12" s="50"/>
      <c r="T12" s="50"/>
      <c r="U12" s="52"/>
      <c r="V12" s="52"/>
      <c r="W12" s="50"/>
      <c r="X12" s="50"/>
      <c r="Y12" s="50"/>
      <c r="Z12" s="50"/>
      <c r="AA12" s="53"/>
      <c r="AB12" s="50"/>
      <c r="AC12" s="51"/>
      <c r="AD12" s="51"/>
      <c r="AE12" s="51"/>
      <c r="AF12" s="51"/>
      <c r="AG12" s="51"/>
      <c r="AH12" s="51"/>
      <c r="AI12" s="51"/>
      <c r="AJ12" s="50"/>
      <c r="AK12" s="50"/>
      <c r="AL12" s="50"/>
      <c r="AM12" s="50"/>
      <c r="AN12" s="50"/>
      <c r="AO12" s="50"/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0" x14ac:dyDescent="0.25">
      <c r="L42" s="48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0" x14ac:dyDescent="0.25">
      <c r="L43" s="48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0" x14ac:dyDescent="0.25">
      <c r="L44" s="48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0" x14ac:dyDescent="0.25">
      <c r="L47" s="48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0" x14ac:dyDescent="0.25">
      <c r="L48" s="48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8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8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8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8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8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8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8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3 N6:N14 AM6:AO14 S10:T13 Q6:R14 Z6:Z15 AJ6:AJ15 AB6:AB15">
    <cfRule type="expression" dxfId="405" priority="202">
      <formula>$L6="API sand"</formula>
    </cfRule>
  </conditionalFormatting>
  <conditionalFormatting sqref="R18:S20 R29:S36 S21:S28 AD21:AD28 AB18:AB35 AK6:AL14 N6:N14">
    <cfRule type="expression" dxfId="404" priority="201">
      <formula>$M6="API sand"</formula>
    </cfRule>
  </conditionalFormatting>
  <conditionalFormatting sqref="R18:T20 R29:T36 S21:T28 AD21:AD28 AB18:AB35 AK6:AL14 N6:N14">
    <cfRule type="expression" dxfId="403" priority="200">
      <formula>$M6="API clay"</formula>
    </cfRule>
  </conditionalFormatting>
  <conditionalFormatting sqref="U18:W36 AM6:AN14 N6:P14 AC6:AI13 AA6:AA14 U6:V14">
    <cfRule type="expression" dxfId="402" priority="197">
      <formula>$L6="Stiff clay w/o free water"</formula>
    </cfRule>
    <cfRule type="expression" dxfId="401" priority="199">
      <formula>$L6="API clay"</formula>
    </cfRule>
  </conditionalFormatting>
  <conditionalFormatting sqref="U18:Y36 AM6:AN14 N6:P14 AC6:AI13 AA6:AA14 U6:V14">
    <cfRule type="expression" dxfId="400" priority="198">
      <formula>$L6="Kirsch soft clay"</formula>
    </cfRule>
  </conditionalFormatting>
  <conditionalFormatting sqref="U18:Y36 AM6:AN14 N6:P14 AC6:AI13 AA6:AA14 U6:V14">
    <cfRule type="expression" dxfId="399" priority="196">
      <formula>$L6="Kirsch stiff clay"</formula>
    </cfRule>
  </conditionalFormatting>
  <conditionalFormatting sqref="W10:Y13 N6:N14 AM6:AO14 S10:T13 Q6:R14 Z6:Z15 AJ6:AJ15 AB6:AB15">
    <cfRule type="expression" dxfId="398" priority="195">
      <formula>$L6="Kirsch sand"</formula>
    </cfRule>
  </conditionalFormatting>
  <conditionalFormatting sqref="AC18:AI18 AC19:AD19 AI19 AM6:AN14 N6:N14">
    <cfRule type="expression" dxfId="397" priority="194">
      <formula>$L6="Modified Weak rock"</formula>
    </cfRule>
  </conditionalFormatting>
  <conditionalFormatting sqref="U18:V36 AM6:AN14 N6:P14 AC6:AI13 AA6:AA14 U6:V14">
    <cfRule type="expression" dxfId="396" priority="193">
      <formula>$L6="Reese stiff clay"</formula>
    </cfRule>
  </conditionalFormatting>
  <conditionalFormatting sqref="N18:N36 Q18:Q36 AM18:AN36">
    <cfRule type="expression" dxfId="395" priority="192">
      <formula>$L18="API sand"</formula>
    </cfRule>
  </conditionalFormatting>
  <conditionalFormatting sqref="N18:N36 AB36 AJ18:AL36 Z18:Z36">
    <cfRule type="expression" dxfId="394" priority="191">
      <formula>$M18="API sand"</formula>
    </cfRule>
  </conditionalFormatting>
  <conditionalFormatting sqref="Z36:AB36 AK18:AL36 N18:N36 Z18:AA35">
    <cfRule type="expression" dxfId="393" priority="190">
      <formula>$M18="API clay"</formula>
    </cfRule>
  </conditionalFormatting>
  <conditionalFormatting sqref="N18:P18 AM18:AN36 N29:P36 N19:N28 P19:P28">
    <cfRule type="expression" dxfId="392" priority="187">
      <formula>$L18="Stiff clay w/o free water"</formula>
    </cfRule>
    <cfRule type="expression" dxfId="391" priority="189">
      <formula>$L18="API clay"</formula>
    </cfRule>
  </conditionalFormatting>
  <conditionalFormatting sqref="N18:P18 AM18:AN36 N29:P36 N19:N28 P19:P28">
    <cfRule type="expression" dxfId="390" priority="188">
      <formula>$L18="Kirsch soft clay"</formula>
    </cfRule>
  </conditionalFormatting>
  <conditionalFormatting sqref="N18:P18 AM18:AN36 N29:P36 N19:N28 P19:P28">
    <cfRule type="expression" dxfId="389" priority="186">
      <formula>$L18="Kirsch stiff clay"</formula>
    </cfRule>
  </conditionalFormatting>
  <conditionalFormatting sqref="N18:N36 Q18:Q36 X18:Y36 AM18:AN36">
    <cfRule type="expression" dxfId="388" priority="185">
      <formula>$L18="Kirsch sand"</formula>
    </cfRule>
  </conditionalFormatting>
  <conditionalFormatting sqref="N18:N36 AM18:AN36 AC20:AD36 AI20:AI36">
    <cfRule type="expression" dxfId="387" priority="184">
      <formula>$L18="Modified Weak rock"</formula>
    </cfRule>
  </conditionalFormatting>
  <conditionalFormatting sqref="N18:P18 AM18:AN36 N29:P36 N19:N28 P19:P28">
    <cfRule type="expression" dxfId="386" priority="183">
      <formula>$L18="Reese stiff clay"</formula>
    </cfRule>
  </conditionalFormatting>
  <conditionalFormatting sqref="AM6:AN14 N6:P14 AC6:AI13 AA6:AA14 U6:V14">
    <cfRule type="expression" dxfId="385" priority="182">
      <formula>$L6="PISA clay"</formula>
    </cfRule>
  </conditionalFormatting>
  <conditionalFormatting sqref="AM6:AN14 N6:N14">
    <cfRule type="expression" dxfId="384" priority="181">
      <formula>$L6="PISA sand"</formula>
    </cfRule>
  </conditionalFormatting>
  <conditionalFormatting sqref="O19:O21">
    <cfRule type="expression" dxfId="383" priority="180">
      <formula>$L19="API sand"</formula>
    </cfRule>
  </conditionalFormatting>
  <conditionalFormatting sqref="O19:O21">
    <cfRule type="expression" dxfId="382" priority="179">
      <formula>$L19="Kirsch sand"</formula>
    </cfRule>
  </conditionalFormatting>
  <conditionalFormatting sqref="O22:O28">
    <cfRule type="expression" dxfId="381" priority="178">
      <formula>$L22="API sand"</formula>
    </cfRule>
  </conditionalFormatting>
  <conditionalFormatting sqref="O22:O28">
    <cfRule type="expression" dxfId="380" priority="177">
      <formula>$L22="Kirsch sand"</formula>
    </cfRule>
  </conditionalFormatting>
  <conditionalFormatting sqref="S6:T9 W6:Y9">
    <cfRule type="expression" dxfId="379" priority="176">
      <formula>$L6="API sand"</formula>
    </cfRule>
  </conditionalFormatting>
  <conditionalFormatting sqref="S6:T9 W6:Y9">
    <cfRule type="expression" dxfId="378" priority="175">
      <formula>$L6="Kirsch sand"</formula>
    </cfRule>
  </conditionalFormatting>
  <conditionalFormatting sqref="AE37:AH37">
    <cfRule type="expression" dxfId="377" priority="203">
      <formula>$L19="Modified Weak rock"</formula>
    </cfRule>
  </conditionalFormatting>
  <conditionalFormatting sqref="S14:T14 W14:Y14">
    <cfRule type="expression" dxfId="376" priority="174">
      <formula>$L14="API sand"</formula>
    </cfRule>
  </conditionalFormatting>
  <conditionalFormatting sqref="S14:T14 W14:Y14">
    <cfRule type="expression" dxfId="375" priority="173">
      <formula>$L14="Kirsch sand"</formula>
    </cfRule>
  </conditionalFormatting>
  <conditionalFormatting sqref="AD14:AI14">
    <cfRule type="expression" dxfId="374" priority="170">
      <formula>$L14="Stiff clay w/o free water"</formula>
    </cfRule>
    <cfRule type="expression" dxfId="373" priority="172">
      <formula>$L14="API clay"</formula>
    </cfRule>
  </conditionalFormatting>
  <conditionalFormatting sqref="AD14:AI14">
    <cfRule type="expression" dxfId="372" priority="171">
      <formula>$L14="Kirsch soft clay"</formula>
    </cfRule>
  </conditionalFormatting>
  <conditionalFormatting sqref="AD14:AI14">
    <cfRule type="expression" dxfId="371" priority="169">
      <formula>$L14="Kirsch stiff clay"</formula>
    </cfRule>
  </conditionalFormatting>
  <conditionalFormatting sqref="AD14:AI14">
    <cfRule type="expression" dxfId="370" priority="168">
      <formula>$L14="Reese stiff clay"</formula>
    </cfRule>
  </conditionalFormatting>
  <conditionalFormatting sqref="AD14:AI14">
    <cfRule type="expression" dxfId="369" priority="167">
      <formula>$L14="PISA clay"</formula>
    </cfRule>
  </conditionalFormatting>
  <conditionalFormatting sqref="AM15:AN15">
    <cfRule type="expression" dxfId="368" priority="166">
      <formula>$L15="API sand"</formula>
    </cfRule>
  </conditionalFormatting>
  <conditionalFormatting sqref="AK15:AL15">
    <cfRule type="expression" dxfId="367" priority="165">
      <formula>$M15="API sand"</formula>
    </cfRule>
  </conditionalFormatting>
  <conditionalFormatting sqref="AK15:AL15">
    <cfRule type="expression" dxfId="366" priority="164">
      <formula>$M15="API clay"</formula>
    </cfRule>
  </conditionalFormatting>
  <conditionalFormatting sqref="AM15:AN15">
    <cfRule type="expression" dxfId="365" priority="161">
      <formula>$L15="Stiff clay w/o free water"</formula>
    </cfRule>
    <cfRule type="expression" dxfId="364" priority="163">
      <formula>$L15="API clay"</formula>
    </cfRule>
  </conditionalFormatting>
  <conditionalFormatting sqref="AM15:AN15">
    <cfRule type="expression" dxfId="363" priority="162">
      <formula>$L15="Kirsch soft clay"</formula>
    </cfRule>
  </conditionalFormatting>
  <conditionalFormatting sqref="AM15:AN15">
    <cfRule type="expression" dxfId="362" priority="160">
      <formula>$L15="Kirsch stiff clay"</formula>
    </cfRule>
  </conditionalFormatting>
  <conditionalFormatting sqref="AM15:AN15">
    <cfRule type="expression" dxfId="361" priority="159">
      <formula>$L15="Kirsch sand"</formula>
    </cfRule>
  </conditionalFormatting>
  <conditionalFormatting sqref="AM15:AN15">
    <cfRule type="expression" dxfId="360" priority="158">
      <formula>$L15="Modified Weak rock"</formula>
    </cfRule>
  </conditionalFormatting>
  <conditionalFormatting sqref="AM15:AN15">
    <cfRule type="expression" dxfId="359" priority="157">
      <formula>$L15="Reese stiff clay"</formula>
    </cfRule>
  </conditionalFormatting>
  <conditionalFormatting sqref="AM15:AN15">
    <cfRule type="expression" dxfId="358" priority="156">
      <formula>$L15="PISA clay"</formula>
    </cfRule>
  </conditionalFormatting>
  <conditionalFormatting sqref="AM15:AN15">
    <cfRule type="expression" dxfId="357" priority="155">
      <formula>$L15="PISA sand"</formula>
    </cfRule>
  </conditionalFormatting>
  <conditionalFormatting sqref="N15 Q15 S15:T15 W15 Y15">
    <cfRule type="expression" dxfId="356" priority="154">
      <formula>$L15="API sand"</formula>
    </cfRule>
  </conditionalFormatting>
  <conditionalFormatting sqref="N15">
    <cfRule type="expression" dxfId="355" priority="153">
      <formula>$M15="API sand"</formula>
    </cfRule>
  </conditionalFormatting>
  <conditionalFormatting sqref="N15">
    <cfRule type="expression" dxfId="354" priority="152">
      <formula>$M15="API clay"</formula>
    </cfRule>
  </conditionalFormatting>
  <conditionalFormatting sqref="N15:P15">
    <cfRule type="expression" dxfId="353" priority="149">
      <formula>$L15="Stiff clay w/o free water"</formula>
    </cfRule>
    <cfRule type="expression" dxfId="352" priority="151">
      <formula>$L15="API clay"</formula>
    </cfRule>
  </conditionalFormatting>
  <conditionalFormatting sqref="N15:P15">
    <cfRule type="expression" dxfId="351" priority="150">
      <formula>$L15="Kirsch soft clay"</formula>
    </cfRule>
  </conditionalFormatting>
  <conditionalFormatting sqref="N15:P15">
    <cfRule type="expression" dxfId="350" priority="148">
      <formula>$L15="Kirsch stiff clay"</formula>
    </cfRule>
  </conditionalFormatting>
  <conditionalFormatting sqref="N15 Q15 S15:T15 W15 Y15">
    <cfRule type="expression" dxfId="349" priority="147">
      <formula>$L15="Kirsch sand"</formula>
    </cfRule>
  </conditionalFormatting>
  <conditionalFormatting sqref="N15">
    <cfRule type="expression" dxfId="348" priority="146">
      <formula>$L15="Modified Weak rock"</formula>
    </cfRule>
  </conditionalFormatting>
  <conditionalFormatting sqref="N15:P15">
    <cfRule type="expression" dxfId="347" priority="145">
      <formula>$L15="Reese stiff clay"</formula>
    </cfRule>
  </conditionalFormatting>
  <conditionalFormatting sqref="N15:P15">
    <cfRule type="expression" dxfId="346" priority="144">
      <formula>$L15="PISA clay"</formula>
    </cfRule>
  </conditionalFormatting>
  <conditionalFormatting sqref="N15">
    <cfRule type="expression" dxfId="345" priority="143">
      <formula>$L15="PISA sand"</formula>
    </cfRule>
  </conditionalFormatting>
  <conditionalFormatting sqref="R15">
    <cfRule type="expression" dxfId="344" priority="142">
      <formula>$L15="API sand"</formula>
    </cfRule>
  </conditionalFormatting>
  <conditionalFormatting sqref="R15">
    <cfRule type="expression" dxfId="343" priority="141">
      <formula>$L15="Kirsch sand"</formula>
    </cfRule>
  </conditionalFormatting>
  <conditionalFormatting sqref="AD15:AI15">
    <cfRule type="expression" dxfId="342" priority="138">
      <formula>$L15="Stiff clay w/o free water"</formula>
    </cfRule>
    <cfRule type="expression" dxfId="341" priority="140">
      <formula>$L15="API clay"</formula>
    </cfRule>
  </conditionalFormatting>
  <conditionalFormatting sqref="AD15:AI15">
    <cfRule type="expression" dxfId="340" priority="139">
      <formula>$L15="Kirsch soft clay"</formula>
    </cfRule>
  </conditionalFormatting>
  <conditionalFormatting sqref="AD15:AI15">
    <cfRule type="expression" dxfId="339" priority="137">
      <formula>$L15="Kirsch stiff clay"</formula>
    </cfRule>
  </conditionalFormatting>
  <conditionalFormatting sqref="AD15:AI15">
    <cfRule type="expression" dxfId="338" priority="136">
      <formula>$L15="Reese stiff clay"</formula>
    </cfRule>
  </conditionalFormatting>
  <conditionalFormatting sqref="AD15:AI15">
    <cfRule type="expression" dxfId="337" priority="135">
      <formula>$L15="PISA clay"</formula>
    </cfRule>
  </conditionalFormatting>
  <conditionalFormatting sqref="AA15">
    <cfRule type="expression" dxfId="336" priority="132">
      <formula>$L15="Stiff clay w/o free water"</formula>
    </cfRule>
    <cfRule type="expression" dxfId="335" priority="134">
      <formula>$L15="API clay"</formula>
    </cfRule>
  </conditionalFormatting>
  <conditionalFormatting sqref="AA15">
    <cfRule type="expression" dxfId="334" priority="133">
      <formula>$L15="Kirsch soft clay"</formula>
    </cfRule>
  </conditionalFormatting>
  <conditionalFormatting sqref="AA15">
    <cfRule type="expression" dxfId="333" priority="131">
      <formula>$L15="Kirsch stiff clay"</formula>
    </cfRule>
  </conditionalFormatting>
  <conditionalFormatting sqref="AA15">
    <cfRule type="expression" dxfId="332" priority="130">
      <formula>$L15="Reese stiff clay"</formula>
    </cfRule>
  </conditionalFormatting>
  <conditionalFormatting sqref="AA15">
    <cfRule type="expression" dxfId="331" priority="129">
      <formula>$L15="PISA clay"</formula>
    </cfRule>
  </conditionalFormatting>
  <conditionalFormatting sqref="AC15">
    <cfRule type="expression" dxfId="330" priority="126">
      <formula>$L15="Stiff clay w/o free water"</formula>
    </cfRule>
    <cfRule type="expression" dxfId="329" priority="128">
      <formula>$L15="API clay"</formula>
    </cfRule>
  </conditionalFormatting>
  <conditionalFormatting sqref="AC15">
    <cfRule type="expression" dxfId="328" priority="127">
      <formula>$L15="Kirsch soft clay"</formula>
    </cfRule>
  </conditionalFormatting>
  <conditionalFormatting sqref="AC15">
    <cfRule type="expression" dxfId="327" priority="125">
      <formula>$L15="Kirsch stiff clay"</formula>
    </cfRule>
  </conditionalFormatting>
  <conditionalFormatting sqref="AC15">
    <cfRule type="expression" dxfId="326" priority="124">
      <formula>$L15="Reese stiff clay"</formula>
    </cfRule>
  </conditionalFormatting>
  <conditionalFormatting sqref="AC15">
    <cfRule type="expression" dxfId="325" priority="123">
      <formula>$L15="PISA clay"</formula>
    </cfRule>
  </conditionalFormatting>
  <conditionalFormatting sqref="X15">
    <cfRule type="expression" dxfId="324" priority="122">
      <formula>$L15="API sand"</formula>
    </cfRule>
  </conditionalFormatting>
  <conditionalFormatting sqref="X15">
    <cfRule type="expression" dxfId="323" priority="121">
      <formula>$L15="Kirsch sand"</formula>
    </cfRule>
  </conditionalFormatting>
  <conditionalFormatting sqref="AM16:AN16">
    <cfRule type="expression" dxfId="322" priority="120">
      <formula>$L16="API sand"</formula>
    </cfRule>
  </conditionalFormatting>
  <conditionalFormatting sqref="AK16:AL16">
    <cfRule type="expression" dxfId="321" priority="119">
      <formula>$M16="API sand"</formula>
    </cfRule>
  </conditionalFormatting>
  <conditionalFormatting sqref="AK16:AL16">
    <cfRule type="expression" dxfId="320" priority="118">
      <formula>$M16="API clay"</formula>
    </cfRule>
  </conditionalFormatting>
  <conditionalFormatting sqref="AM16:AN16">
    <cfRule type="expression" dxfId="319" priority="115">
      <formula>$L16="Stiff clay w/o free water"</formula>
    </cfRule>
    <cfRule type="expression" dxfId="318" priority="117">
      <formula>$L16="API clay"</formula>
    </cfRule>
  </conditionalFormatting>
  <conditionalFormatting sqref="AM16:AN16">
    <cfRule type="expression" dxfId="317" priority="116">
      <formula>$L16="Kirsch soft clay"</formula>
    </cfRule>
  </conditionalFormatting>
  <conditionalFormatting sqref="AM16:AN16">
    <cfRule type="expression" dxfId="316" priority="114">
      <formula>$L16="Kirsch stiff clay"</formula>
    </cfRule>
  </conditionalFormatting>
  <conditionalFormatting sqref="AM16:AN16">
    <cfRule type="expression" dxfId="315" priority="113">
      <formula>$L16="Kirsch sand"</formula>
    </cfRule>
  </conditionalFormatting>
  <conditionalFormatting sqref="AM16:AN16">
    <cfRule type="expression" dxfId="314" priority="112">
      <formula>$L16="Modified Weak rock"</formula>
    </cfRule>
  </conditionalFormatting>
  <conditionalFormatting sqref="AM16:AN16">
    <cfRule type="expression" dxfId="313" priority="111">
      <formula>$L16="Reese stiff clay"</formula>
    </cfRule>
  </conditionalFormatting>
  <conditionalFormatting sqref="AM16:AN16">
    <cfRule type="expression" dxfId="312" priority="110">
      <formula>$L16="PISA clay"</formula>
    </cfRule>
  </conditionalFormatting>
  <conditionalFormatting sqref="AM16:AN16">
    <cfRule type="expression" dxfId="311" priority="109">
      <formula>$L16="PISA sand"</formula>
    </cfRule>
  </conditionalFormatting>
  <conditionalFormatting sqref="N16 Q16 S16:T16 W16:Y16">
    <cfRule type="expression" dxfId="310" priority="108">
      <formula>$L16="API sand"</formula>
    </cfRule>
  </conditionalFormatting>
  <conditionalFormatting sqref="N16">
    <cfRule type="expression" dxfId="309" priority="107">
      <formula>$M16="API sand"</formula>
    </cfRule>
  </conditionalFormatting>
  <conditionalFormatting sqref="N16">
    <cfRule type="expression" dxfId="308" priority="106">
      <formula>$M16="API clay"</formula>
    </cfRule>
  </conditionalFormatting>
  <conditionalFormatting sqref="N16:P16">
    <cfRule type="expression" dxfId="307" priority="103">
      <formula>$L16="Stiff clay w/o free water"</formula>
    </cfRule>
    <cfRule type="expression" dxfId="306" priority="105">
      <formula>$L16="API clay"</formula>
    </cfRule>
  </conditionalFormatting>
  <conditionalFormatting sqref="N16:P16">
    <cfRule type="expression" dxfId="305" priority="104">
      <formula>$L16="Kirsch soft clay"</formula>
    </cfRule>
  </conditionalFormatting>
  <conditionalFormatting sqref="N16:P16">
    <cfRule type="expression" dxfId="304" priority="102">
      <formula>$L16="Kirsch stiff clay"</formula>
    </cfRule>
  </conditionalFormatting>
  <conditionalFormatting sqref="N16 Q16 S16:T16 W16:Y16">
    <cfRule type="expression" dxfId="303" priority="101">
      <formula>$L16="Kirsch sand"</formula>
    </cfRule>
  </conditionalFormatting>
  <conditionalFormatting sqref="N16">
    <cfRule type="expression" dxfId="302" priority="100">
      <formula>$L16="Modified Weak rock"</formula>
    </cfRule>
  </conditionalFormatting>
  <conditionalFormatting sqref="N16:P16">
    <cfRule type="expression" dxfId="301" priority="99">
      <formula>$L16="Reese stiff clay"</formula>
    </cfRule>
  </conditionalFormatting>
  <conditionalFormatting sqref="N16:P16">
    <cfRule type="expression" dxfId="300" priority="98">
      <formula>$L16="PISA clay"</formula>
    </cfRule>
  </conditionalFormatting>
  <conditionalFormatting sqref="N16">
    <cfRule type="expression" dxfId="299" priority="97">
      <formula>$L16="PISA sand"</formula>
    </cfRule>
  </conditionalFormatting>
  <conditionalFormatting sqref="R16">
    <cfRule type="expression" dxfId="298" priority="96">
      <formula>$L16="API sand"</formula>
    </cfRule>
  </conditionalFormatting>
  <conditionalFormatting sqref="R16">
    <cfRule type="expression" dxfId="297" priority="95">
      <formula>$L16="Kirsch sand"</formula>
    </cfRule>
  </conditionalFormatting>
  <conditionalFormatting sqref="AC16:AI16">
    <cfRule type="expression" dxfId="296" priority="92">
      <formula>$L16="Stiff clay w/o free water"</formula>
    </cfRule>
    <cfRule type="expression" dxfId="295" priority="94">
      <formula>$L16="API clay"</formula>
    </cfRule>
  </conditionalFormatting>
  <conditionalFormatting sqref="AC16:AI16">
    <cfRule type="expression" dxfId="294" priority="93">
      <formula>$L16="Kirsch soft clay"</formula>
    </cfRule>
  </conditionalFormatting>
  <conditionalFormatting sqref="AC16:AI16">
    <cfRule type="expression" dxfId="293" priority="91">
      <formula>$L16="Kirsch stiff clay"</formula>
    </cfRule>
  </conditionalFormatting>
  <conditionalFormatting sqref="AC16:AI16">
    <cfRule type="expression" dxfId="292" priority="90">
      <formula>$L16="Reese stiff clay"</formula>
    </cfRule>
  </conditionalFormatting>
  <conditionalFormatting sqref="AC16:AI16">
    <cfRule type="expression" dxfId="291" priority="89">
      <formula>$L16="PISA clay"</formula>
    </cfRule>
  </conditionalFormatting>
  <conditionalFormatting sqref="AA16">
    <cfRule type="expression" dxfId="290" priority="86">
      <formula>$L16="Stiff clay w/o free water"</formula>
    </cfRule>
    <cfRule type="expression" dxfId="289" priority="88">
      <formula>$L16="API clay"</formula>
    </cfRule>
  </conditionalFormatting>
  <conditionalFormatting sqref="AA16">
    <cfRule type="expression" dxfId="288" priority="87">
      <formula>$L16="Kirsch soft clay"</formula>
    </cfRule>
  </conditionalFormatting>
  <conditionalFormatting sqref="AA16">
    <cfRule type="expression" dxfId="287" priority="85">
      <formula>$L16="Kirsch stiff clay"</formula>
    </cfRule>
  </conditionalFormatting>
  <conditionalFormatting sqref="AA16">
    <cfRule type="expression" dxfId="286" priority="84">
      <formula>$L16="Reese stiff clay"</formula>
    </cfRule>
  </conditionalFormatting>
  <conditionalFormatting sqref="AA16">
    <cfRule type="expression" dxfId="285" priority="83">
      <formula>$L16="PISA clay"</formula>
    </cfRule>
  </conditionalFormatting>
  <conditionalFormatting sqref="AM17:AN17">
    <cfRule type="expression" dxfId="284" priority="82">
      <formula>$L17="API sand"</formula>
    </cfRule>
  </conditionalFormatting>
  <conditionalFormatting sqref="AK17:AL17">
    <cfRule type="expression" dxfId="283" priority="81">
      <formula>$M17="API sand"</formula>
    </cfRule>
  </conditionalFormatting>
  <conditionalFormatting sqref="AK17:AL17">
    <cfRule type="expression" dxfId="282" priority="80">
      <formula>$M17="API clay"</formula>
    </cfRule>
  </conditionalFormatting>
  <conditionalFormatting sqref="AM17:AN17">
    <cfRule type="expression" dxfId="281" priority="77">
      <formula>$L17="Stiff clay w/o free water"</formula>
    </cfRule>
    <cfRule type="expression" dxfId="280" priority="79">
      <formula>$L17="API clay"</formula>
    </cfRule>
  </conditionalFormatting>
  <conditionalFormatting sqref="AM17:AN17">
    <cfRule type="expression" dxfId="279" priority="78">
      <formula>$L17="Kirsch soft clay"</formula>
    </cfRule>
  </conditionalFormatting>
  <conditionalFormatting sqref="AM17:AN17">
    <cfRule type="expression" dxfId="278" priority="76">
      <formula>$L17="Kirsch stiff clay"</formula>
    </cfRule>
  </conditionalFormatting>
  <conditionalFormatting sqref="AM17:AN17">
    <cfRule type="expression" dxfId="277" priority="75">
      <formula>$L17="Kirsch sand"</formula>
    </cfRule>
  </conditionalFormatting>
  <conditionalFormatting sqref="AM17:AN17">
    <cfRule type="expression" dxfId="276" priority="74">
      <formula>$L17="Modified Weak rock"</formula>
    </cfRule>
  </conditionalFormatting>
  <conditionalFormatting sqref="AM17:AN17">
    <cfRule type="expression" dxfId="275" priority="73">
      <formula>$L17="Reese stiff clay"</formula>
    </cfRule>
  </conditionalFormatting>
  <conditionalFormatting sqref="AM17:AN17">
    <cfRule type="expression" dxfId="274" priority="72">
      <formula>$L17="PISA clay"</formula>
    </cfRule>
  </conditionalFormatting>
  <conditionalFormatting sqref="AM17:AN17">
    <cfRule type="expression" dxfId="273" priority="71">
      <formula>$L17="PISA sand"</formula>
    </cfRule>
  </conditionalFormatting>
  <conditionalFormatting sqref="N17 Q17 S17:T17 W17 Y17">
    <cfRule type="expression" dxfId="272" priority="70">
      <formula>$L17="API sand"</formula>
    </cfRule>
  </conditionalFormatting>
  <conditionalFormatting sqref="N17">
    <cfRule type="expression" dxfId="271" priority="69">
      <formula>$M17="API sand"</formula>
    </cfRule>
  </conditionalFormatting>
  <conditionalFormatting sqref="N17">
    <cfRule type="expression" dxfId="270" priority="68">
      <formula>$M17="API clay"</formula>
    </cfRule>
  </conditionalFormatting>
  <conditionalFormatting sqref="N17:P17">
    <cfRule type="expression" dxfId="269" priority="65">
      <formula>$L17="Stiff clay w/o free water"</formula>
    </cfRule>
    <cfRule type="expression" dxfId="268" priority="67">
      <formula>$L17="API clay"</formula>
    </cfRule>
  </conditionalFormatting>
  <conditionalFormatting sqref="N17:P17">
    <cfRule type="expression" dxfId="267" priority="66">
      <formula>$L17="Kirsch soft clay"</formula>
    </cfRule>
  </conditionalFormatting>
  <conditionalFormatting sqref="N17:P17">
    <cfRule type="expression" dxfId="266" priority="64">
      <formula>$L17="Kirsch stiff clay"</formula>
    </cfRule>
  </conditionalFormatting>
  <conditionalFormatting sqref="N17 Q17 S17:T17 W17 Y17">
    <cfRule type="expression" dxfId="265" priority="63">
      <formula>$L17="Kirsch sand"</formula>
    </cfRule>
  </conditionalFormatting>
  <conditionalFormatting sqref="N17">
    <cfRule type="expression" dxfId="264" priority="62">
      <formula>$L17="Modified Weak rock"</formula>
    </cfRule>
  </conditionalFormatting>
  <conditionalFormatting sqref="N17:P17">
    <cfRule type="expression" dxfId="263" priority="61">
      <formula>$L17="Reese stiff clay"</formula>
    </cfRule>
  </conditionalFormatting>
  <conditionalFormatting sqref="N17:P17">
    <cfRule type="expression" dxfId="262" priority="60">
      <formula>$L17="PISA clay"</formula>
    </cfRule>
  </conditionalFormatting>
  <conditionalFormatting sqref="N17">
    <cfRule type="expression" dxfId="261" priority="59">
      <formula>$L17="PISA sand"</formula>
    </cfRule>
  </conditionalFormatting>
  <conditionalFormatting sqref="R17">
    <cfRule type="expression" dxfId="260" priority="58">
      <formula>$L17="API sand"</formula>
    </cfRule>
  </conditionalFormatting>
  <conditionalFormatting sqref="R17">
    <cfRule type="expression" dxfId="259" priority="57">
      <formula>$L17="Kirsch sand"</formula>
    </cfRule>
  </conditionalFormatting>
  <conditionalFormatting sqref="AD17:AI17">
    <cfRule type="expression" dxfId="258" priority="54">
      <formula>$L17="Stiff clay w/o free water"</formula>
    </cfRule>
    <cfRule type="expression" dxfId="257" priority="56">
      <formula>$L17="API clay"</formula>
    </cfRule>
  </conditionalFormatting>
  <conditionalFormatting sqref="AD17:AI17">
    <cfRule type="expression" dxfId="256" priority="55">
      <formula>$L17="Kirsch soft clay"</formula>
    </cfRule>
  </conditionalFormatting>
  <conditionalFormatting sqref="AD17:AI17">
    <cfRule type="expression" dxfId="255" priority="53">
      <formula>$L17="Kirsch stiff clay"</formula>
    </cfRule>
  </conditionalFormatting>
  <conditionalFormatting sqref="AD17:AI17">
    <cfRule type="expression" dxfId="254" priority="52">
      <formula>$L17="Reese stiff clay"</formula>
    </cfRule>
  </conditionalFormatting>
  <conditionalFormatting sqref="AD17:AI17">
    <cfRule type="expression" dxfId="253" priority="51">
      <formula>$L17="PISA clay"</formula>
    </cfRule>
  </conditionalFormatting>
  <conditionalFormatting sqref="AA17">
    <cfRule type="expression" dxfId="252" priority="48">
      <formula>$L17="Stiff clay w/o free water"</formula>
    </cfRule>
    <cfRule type="expression" dxfId="251" priority="50">
      <formula>$L17="API clay"</formula>
    </cfRule>
  </conditionalFormatting>
  <conditionalFormatting sqref="AA17">
    <cfRule type="expression" dxfId="250" priority="49">
      <formula>$L17="Kirsch soft clay"</formula>
    </cfRule>
  </conditionalFormatting>
  <conditionalFormatting sqref="AA17">
    <cfRule type="expression" dxfId="249" priority="47">
      <formula>$L17="Kirsch stiff clay"</formula>
    </cfRule>
  </conditionalFormatting>
  <conditionalFormatting sqref="AA17">
    <cfRule type="expression" dxfId="248" priority="46">
      <formula>$L17="Reese stiff clay"</formula>
    </cfRule>
  </conditionalFormatting>
  <conditionalFormatting sqref="AA17">
    <cfRule type="expression" dxfId="247" priority="45">
      <formula>$L17="PISA clay"</formula>
    </cfRule>
  </conditionalFormatting>
  <conditionalFormatting sqref="AC17">
    <cfRule type="expression" dxfId="246" priority="42">
      <formula>$L17="Stiff clay w/o free water"</formula>
    </cfRule>
    <cfRule type="expression" dxfId="245" priority="44">
      <formula>$L17="API clay"</formula>
    </cfRule>
  </conditionalFormatting>
  <conditionalFormatting sqref="AC17">
    <cfRule type="expression" dxfId="244" priority="43">
      <formula>$L17="Kirsch soft clay"</formula>
    </cfRule>
  </conditionalFormatting>
  <conditionalFormatting sqref="AC17">
    <cfRule type="expression" dxfId="243" priority="41">
      <formula>$L17="Kirsch stiff clay"</formula>
    </cfRule>
  </conditionalFormatting>
  <conditionalFormatting sqref="AC17">
    <cfRule type="expression" dxfId="242" priority="40">
      <formula>$L17="Reese stiff clay"</formula>
    </cfRule>
  </conditionalFormatting>
  <conditionalFormatting sqref="AC17">
    <cfRule type="expression" dxfId="241" priority="39">
      <formula>$L17="PISA clay"</formula>
    </cfRule>
  </conditionalFormatting>
  <conditionalFormatting sqref="X17">
    <cfRule type="expression" dxfId="240" priority="38">
      <formula>$L17="API sand"</formula>
    </cfRule>
  </conditionalFormatting>
  <conditionalFormatting sqref="X17">
    <cfRule type="expression" dxfId="239" priority="37">
      <formula>$L17="Kirsch sand"</formula>
    </cfRule>
  </conditionalFormatting>
  <conditionalFormatting sqref="Z16:Z17">
    <cfRule type="expression" dxfId="238" priority="36">
      <formula>$L16="API sand"</formula>
    </cfRule>
  </conditionalFormatting>
  <conditionalFormatting sqref="Z16:Z17">
    <cfRule type="expression" dxfId="237" priority="35">
      <formula>$L16="Kirsch sand"</formula>
    </cfRule>
  </conditionalFormatting>
  <conditionalFormatting sqref="AB16:AB17">
    <cfRule type="expression" dxfId="236" priority="34">
      <formula>$L16="API sand"</formula>
    </cfRule>
  </conditionalFormatting>
  <conditionalFormatting sqref="AB16:AB17">
    <cfRule type="expression" dxfId="235" priority="33">
      <formula>$L16="Kirsch sand"</formula>
    </cfRule>
  </conditionalFormatting>
  <conditionalFormatting sqref="AJ16:AJ17">
    <cfRule type="expression" dxfId="234" priority="32">
      <formula>$L16="API sand"</formula>
    </cfRule>
  </conditionalFormatting>
  <conditionalFormatting sqref="AJ16:AJ17">
    <cfRule type="expression" dxfId="233" priority="31">
      <formula>$L16="Kirsch sand"</formula>
    </cfRule>
  </conditionalFormatting>
  <conditionalFormatting sqref="U15:V15">
    <cfRule type="expression" dxfId="232" priority="28">
      <formula>$L15="Stiff clay w/o free water"</formula>
    </cfRule>
    <cfRule type="expression" dxfId="231" priority="30">
      <formula>$L15="API clay"</formula>
    </cfRule>
  </conditionalFormatting>
  <conditionalFormatting sqref="U15:V15">
    <cfRule type="expression" dxfId="230" priority="29">
      <formula>$L15="Kirsch soft clay"</formula>
    </cfRule>
  </conditionalFormatting>
  <conditionalFormatting sqref="U15:V15">
    <cfRule type="expression" dxfId="229" priority="27">
      <formula>$L15="Kirsch stiff clay"</formula>
    </cfRule>
  </conditionalFormatting>
  <conditionalFormatting sqref="U15:V15">
    <cfRule type="expression" dxfId="228" priority="26">
      <formula>$L15="Reese stiff clay"</formula>
    </cfRule>
  </conditionalFormatting>
  <conditionalFormatting sqref="U15:V15">
    <cfRule type="expression" dxfId="227" priority="25">
      <formula>$L15="PISA clay"</formula>
    </cfRule>
  </conditionalFormatting>
  <conditionalFormatting sqref="U16:V16">
    <cfRule type="expression" dxfId="226" priority="22">
      <formula>$L16="Stiff clay w/o free water"</formula>
    </cfRule>
    <cfRule type="expression" dxfId="225" priority="24">
      <formula>$L16="API clay"</formula>
    </cfRule>
  </conditionalFormatting>
  <conditionalFormatting sqref="U16:V16">
    <cfRule type="expression" dxfId="224" priority="23">
      <formula>$L16="Kirsch soft clay"</formula>
    </cfRule>
  </conditionalFormatting>
  <conditionalFormatting sqref="U16:V16">
    <cfRule type="expression" dxfId="223" priority="21">
      <formula>$L16="Kirsch stiff clay"</formula>
    </cfRule>
  </conditionalFormatting>
  <conditionalFormatting sqref="U16:V16">
    <cfRule type="expression" dxfId="222" priority="20">
      <formula>$L16="Reese stiff clay"</formula>
    </cfRule>
  </conditionalFormatting>
  <conditionalFormatting sqref="U16:V16">
    <cfRule type="expression" dxfId="221" priority="19">
      <formula>$L16="PISA clay"</formula>
    </cfRule>
  </conditionalFormatting>
  <conditionalFormatting sqref="U17:V17">
    <cfRule type="expression" dxfId="220" priority="16">
      <formula>$L17="Stiff clay w/o free water"</formula>
    </cfRule>
    <cfRule type="expression" dxfId="219" priority="18">
      <formula>$L17="API clay"</formula>
    </cfRule>
  </conditionalFormatting>
  <conditionalFormatting sqref="U17:V17">
    <cfRule type="expression" dxfId="218" priority="17">
      <formula>$L17="Kirsch soft clay"</formula>
    </cfRule>
  </conditionalFormatting>
  <conditionalFormatting sqref="U17:V17">
    <cfRule type="expression" dxfId="217" priority="15">
      <formula>$L17="Kirsch stiff clay"</formula>
    </cfRule>
  </conditionalFormatting>
  <conditionalFormatting sqref="U17:V17">
    <cfRule type="expression" dxfId="216" priority="14">
      <formula>$L17="Reese stiff clay"</formula>
    </cfRule>
  </conditionalFormatting>
  <conditionalFormatting sqref="U17:V17">
    <cfRule type="expression" dxfId="215" priority="13">
      <formula>$L17="PISA clay"</formula>
    </cfRule>
  </conditionalFormatting>
  <conditionalFormatting sqref="AO15">
    <cfRule type="expression" dxfId="214" priority="12">
      <formula>$L15="API sand"</formula>
    </cfRule>
  </conditionalFormatting>
  <conditionalFormatting sqref="AO15">
    <cfRule type="expression" dxfId="213" priority="11">
      <formula>$L15="Kirsch sand"</formula>
    </cfRule>
  </conditionalFormatting>
  <conditionalFormatting sqref="AO16">
    <cfRule type="expression" dxfId="212" priority="10">
      <formula>$L16="API sand"</formula>
    </cfRule>
  </conditionalFormatting>
  <conditionalFormatting sqref="AO16">
    <cfRule type="expression" dxfId="211" priority="9">
      <formula>$L16="Kirsch sand"</formula>
    </cfRule>
  </conditionalFormatting>
  <conditionalFormatting sqref="AO17">
    <cfRule type="expression" dxfId="210" priority="8">
      <formula>$L17="API sand"</formula>
    </cfRule>
  </conditionalFormatting>
  <conditionalFormatting sqref="AO17">
    <cfRule type="expression" dxfId="209" priority="7">
      <formula>$L17="Kirsch sand"</formula>
    </cfRule>
  </conditionalFormatting>
  <conditionalFormatting sqref="AC14">
    <cfRule type="expression" dxfId="208" priority="4">
      <formula>$L14="Stiff clay w/o free water"</formula>
    </cfRule>
    <cfRule type="expression" dxfId="207" priority="6">
      <formula>$L14="API clay"</formula>
    </cfRule>
  </conditionalFormatting>
  <conditionalFormatting sqref="AC14">
    <cfRule type="expression" dxfId="206" priority="5">
      <formula>$L14="Kirsch soft clay"</formula>
    </cfRule>
  </conditionalFormatting>
  <conditionalFormatting sqref="AC14">
    <cfRule type="expression" dxfId="205" priority="3">
      <formula>$L14="Kirsch stiff clay"</formula>
    </cfRule>
  </conditionalFormatting>
  <conditionalFormatting sqref="AC14">
    <cfRule type="expression" dxfId="204" priority="2">
      <formula>$L14="Reese stiff clay"</formula>
    </cfRule>
  </conditionalFormatting>
  <conditionalFormatting sqref="AC14">
    <cfRule type="expression" dxfId="203" priority="1">
      <formula>$L14="PISA clay"</formula>
    </cfRule>
  </conditionalFormatting>
  <dataValidations count="3">
    <dataValidation type="list" showInputMessage="1" showErrorMessage="1" sqref="M6:M17" xr:uid="{8C2504CC-57B3-4D44-A59B-985898491C2A}">
      <formula1>"Zero soil,API sand,API clay"</formula1>
    </dataValidation>
    <dataValidation type="list" showInputMessage="1" showErrorMessage="1" sqref="L6:L255" xr:uid="{6B0A45FE-B84C-4A72-B7A0-DD3537AB9EFD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CBDD82DE-2BBE-40DC-BE9E-83AEB55F601D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EC56-AD1F-4382-BFC3-F5902A822FD0}">
  <sheetPr>
    <tabColor theme="2"/>
  </sheetPr>
  <dimension ref="A1:AO255"/>
  <sheetViews>
    <sheetView topLeftCell="S1" zoomScaleNormal="100" workbookViewId="0">
      <selection activeCell="O8" sqref="O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Zone_7_HE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3"/>
      <c r="R3" s="112"/>
      <c r="S3" s="112"/>
      <c r="T3" s="73"/>
      <c r="U3" s="112"/>
      <c r="V3" s="112"/>
      <c r="W3" s="73"/>
      <c r="X3" s="69"/>
      <c r="Y3" s="73"/>
      <c r="Z3" s="73"/>
      <c r="AA3" s="73"/>
      <c r="AB3" s="73"/>
      <c r="AC3" s="69"/>
      <c r="AD3" s="39"/>
      <c r="AE3" s="39"/>
      <c r="AF3" s="39"/>
      <c r="AG3" s="39"/>
      <c r="AH3" s="39"/>
      <c r="AI3" s="39"/>
      <c r="AJ3" s="73"/>
      <c r="AK3" s="73"/>
      <c r="AL3" s="73"/>
      <c r="AM3" s="73"/>
      <c r="AN3" s="73"/>
    </row>
    <row r="4" spans="1:41" s="41" customFormat="1" x14ac:dyDescent="0.25">
      <c r="A4" s="40" t="s">
        <v>60</v>
      </c>
      <c r="B4" s="41">
        <f>COUNTIF(J:J,"&gt;0")</f>
        <v>5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36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46</v>
      </c>
      <c r="R6" s="50">
        <f>Q6-5</f>
        <v>41</v>
      </c>
      <c r="S6" s="50">
        <v>0.5</v>
      </c>
      <c r="T6" s="50">
        <v>0</v>
      </c>
      <c r="U6" s="52"/>
      <c r="V6" s="52"/>
      <c r="W6" s="50">
        <v>0.5</v>
      </c>
      <c r="X6" s="50">
        <v>19700</v>
      </c>
      <c r="Y6" s="50">
        <v>0</v>
      </c>
      <c r="Z6" s="50">
        <f t="shared" ref="Z6" si="0">VLOOKUP(R6,$AE$39:$AF$59,2)</f>
        <v>114.99999999999996</v>
      </c>
      <c r="AA6" s="53"/>
      <c r="AB6" s="50">
        <f>VLOOKUP(R6,$AE$39:$AG$59,3)</f>
        <v>12000</v>
      </c>
      <c r="AC6" s="51"/>
      <c r="AD6" s="51"/>
      <c r="AE6" s="51"/>
      <c r="AF6" s="51"/>
      <c r="AG6" s="51"/>
      <c r="AH6" s="51"/>
      <c r="AI6" s="51"/>
      <c r="AJ6" s="50">
        <f t="shared" ref="AJ6:AJ10" si="1">VLOOKUP(R6,$AE$39:$AH$59,4)</f>
        <v>50.000000000000007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-2.5</v>
      </c>
      <c r="L7" s="33" t="s">
        <v>107</v>
      </c>
      <c r="M7" s="49" t="s">
        <v>65</v>
      </c>
      <c r="N7" s="50">
        <v>8.5</v>
      </c>
      <c r="O7" s="51">
        <v>108.5</v>
      </c>
      <c r="P7" s="51">
        <v>19.12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602400</v>
      </c>
      <c r="AD7" s="51">
        <v>28036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-8</v>
      </c>
      <c r="L8" s="70" t="s">
        <v>106</v>
      </c>
      <c r="M8" s="49" t="s">
        <v>64</v>
      </c>
      <c r="N8" s="50">
        <v>10.1</v>
      </c>
      <c r="O8" s="51"/>
      <c r="P8" s="51"/>
      <c r="Q8" s="50">
        <v>45</v>
      </c>
      <c r="R8" s="50">
        <f t="shared" ref="R8:R10" si="2">Q8-5</f>
        <v>40</v>
      </c>
      <c r="S8" s="50">
        <v>0.9</v>
      </c>
      <c r="T8" s="50">
        <v>0</v>
      </c>
      <c r="U8" s="52"/>
      <c r="V8" s="52"/>
      <c r="W8" s="50">
        <v>0.5</v>
      </c>
      <c r="X8" s="50">
        <v>71200</v>
      </c>
      <c r="Y8" s="50">
        <v>0</v>
      </c>
      <c r="Z8" s="50">
        <f>VLOOKUP(R8,$AE$39:$AF$59,2)</f>
        <v>114.99999999999996</v>
      </c>
      <c r="AA8" s="53"/>
      <c r="AB8" s="50">
        <f t="shared" ref="AB8:AB10" si="3">VLOOKUP(R8,$AE$39:$AG$59,3)</f>
        <v>12000</v>
      </c>
      <c r="AC8" s="51"/>
      <c r="AD8" s="51"/>
      <c r="AE8" s="51"/>
      <c r="AF8" s="51"/>
      <c r="AG8" s="51"/>
      <c r="AH8" s="51"/>
      <c r="AI8" s="51"/>
      <c r="AJ8" s="50">
        <f t="shared" si="1"/>
        <v>50.000000000000007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-22</v>
      </c>
      <c r="L9" s="70" t="s">
        <v>107</v>
      </c>
      <c r="M9" s="49" t="s">
        <v>65</v>
      </c>
      <c r="N9" s="50">
        <v>8.3000000000000007</v>
      </c>
      <c r="O9" s="51">
        <v>142.6</v>
      </c>
      <c r="P9" s="51">
        <v>2.4500000000000002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378700</v>
      </c>
      <c r="AD9" s="51">
        <v>8300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-30</v>
      </c>
      <c r="L10" s="33" t="s">
        <v>106</v>
      </c>
      <c r="M10" s="49" t="s">
        <v>64</v>
      </c>
      <c r="N10" s="50">
        <v>9.8000000000000007</v>
      </c>
      <c r="O10" s="51"/>
      <c r="P10" s="51"/>
      <c r="Q10" s="50">
        <v>41</v>
      </c>
      <c r="R10" s="50">
        <f t="shared" si="2"/>
        <v>36</v>
      </c>
      <c r="S10" s="50">
        <v>0.8</v>
      </c>
      <c r="T10" s="50">
        <v>0</v>
      </c>
      <c r="U10" s="52"/>
      <c r="V10" s="52"/>
      <c r="W10" s="50">
        <v>0.5</v>
      </c>
      <c r="X10" s="50">
        <v>24600</v>
      </c>
      <c r="Y10" s="50">
        <v>0</v>
      </c>
      <c r="Z10" s="50">
        <f t="shared" ref="Z10" si="4">VLOOKUP(R10,$AE$39:$AF$59,2)</f>
        <v>114.99999999999996</v>
      </c>
      <c r="AA10" s="53"/>
      <c r="AB10" s="50">
        <f t="shared" si="3"/>
        <v>12000</v>
      </c>
      <c r="AC10" s="51"/>
      <c r="AD10" s="51"/>
      <c r="AE10" s="51"/>
      <c r="AF10" s="51"/>
      <c r="AG10" s="51"/>
      <c r="AH10" s="51"/>
      <c r="AI10" s="51"/>
      <c r="AJ10" s="50">
        <f t="shared" si="1"/>
        <v>50.000000000000007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/>
      <c r="K11" s="47"/>
      <c r="M11" s="49"/>
      <c r="N11" s="50"/>
      <c r="O11" s="51"/>
      <c r="P11" s="51"/>
      <c r="Q11" s="50"/>
      <c r="R11" s="50"/>
      <c r="S11" s="50"/>
      <c r="T11" s="50"/>
      <c r="U11" s="52"/>
      <c r="V11" s="52"/>
      <c r="W11" s="50"/>
      <c r="X11" s="50"/>
      <c r="Y11" s="50"/>
      <c r="Z11" s="50"/>
      <c r="AA11" s="53"/>
      <c r="AB11" s="50"/>
      <c r="AC11" s="51"/>
      <c r="AD11" s="51"/>
      <c r="AE11" s="51"/>
      <c r="AF11" s="51"/>
      <c r="AG11" s="51"/>
      <c r="AH11" s="51"/>
      <c r="AI11" s="51"/>
      <c r="AJ11" s="50"/>
      <c r="AK11" s="50"/>
      <c r="AL11" s="50"/>
      <c r="AM11" s="50"/>
      <c r="AN11" s="50"/>
      <c r="AO11" s="50"/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/>
      <c r="K12" s="47"/>
      <c r="M12" s="49"/>
      <c r="N12" s="50"/>
      <c r="O12" s="51"/>
      <c r="P12" s="51"/>
      <c r="Q12" s="50"/>
      <c r="R12" s="50"/>
      <c r="S12" s="50"/>
      <c r="T12" s="50"/>
      <c r="U12" s="52"/>
      <c r="V12" s="52"/>
      <c r="W12" s="50"/>
      <c r="X12" s="50"/>
      <c r="Y12" s="50"/>
      <c r="Z12" s="50"/>
      <c r="AA12" s="53"/>
      <c r="AB12" s="50"/>
      <c r="AC12" s="51"/>
      <c r="AD12" s="51"/>
      <c r="AE12" s="51"/>
      <c r="AF12" s="51"/>
      <c r="AG12" s="51"/>
      <c r="AH12" s="51"/>
      <c r="AI12" s="51"/>
      <c r="AJ12" s="50"/>
      <c r="AK12" s="50"/>
      <c r="AL12" s="50"/>
      <c r="AM12" s="50"/>
      <c r="AN12" s="50"/>
      <c r="AO12" s="50"/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0" x14ac:dyDescent="0.25">
      <c r="L42" s="48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0" x14ac:dyDescent="0.25">
      <c r="L43" s="48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0" x14ac:dyDescent="0.25">
      <c r="L44" s="48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0" x14ac:dyDescent="0.25">
      <c r="L47" s="48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0" x14ac:dyDescent="0.25">
      <c r="L48" s="48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8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8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8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8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8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8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8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3 N6:N14 AM6:AO14 S10:T13 Q6:R14 Z6:Z15 AJ6:AJ15 AB6:AB15">
    <cfRule type="expression" dxfId="202" priority="202">
      <formula>$L6="API sand"</formula>
    </cfRule>
  </conditionalFormatting>
  <conditionalFormatting sqref="R18:S20 R29:S36 S21:S28 AD21:AD28 AB18:AB35 AK6:AL14 N6:N14">
    <cfRule type="expression" dxfId="201" priority="201">
      <formula>$M6="API sand"</formula>
    </cfRule>
  </conditionalFormatting>
  <conditionalFormatting sqref="R18:T20 R29:T36 S21:T28 AD21:AD28 AB18:AB35 AK6:AL14 N6:N14">
    <cfRule type="expression" dxfId="200" priority="200">
      <formula>$M6="API clay"</formula>
    </cfRule>
  </conditionalFormatting>
  <conditionalFormatting sqref="U18:W36 AM6:AN14 N6:P14 AC6:AI13 AA6:AA14 U6:V14">
    <cfRule type="expression" dxfId="199" priority="197">
      <formula>$L6="Stiff clay w/o free water"</formula>
    </cfRule>
    <cfRule type="expression" dxfId="198" priority="199">
      <formula>$L6="API clay"</formula>
    </cfRule>
  </conditionalFormatting>
  <conditionalFormatting sqref="U18:Y36 AM6:AN14 N6:P14 AC6:AI13 AA6:AA14 U6:V14">
    <cfRule type="expression" dxfId="197" priority="198">
      <formula>$L6="Kirsch soft clay"</formula>
    </cfRule>
  </conditionalFormatting>
  <conditionalFormatting sqref="U18:Y36 AM6:AN14 N6:P14 AC6:AI13 AA6:AA14 U6:V14">
    <cfRule type="expression" dxfId="196" priority="196">
      <formula>$L6="Kirsch stiff clay"</formula>
    </cfRule>
  </conditionalFormatting>
  <conditionalFormatting sqref="W10:Y13 N6:N14 AM6:AO14 S10:T13 Q6:R14 Z6:Z15 AJ6:AJ15 AB6:AB15">
    <cfRule type="expression" dxfId="195" priority="195">
      <formula>$L6="Kirsch sand"</formula>
    </cfRule>
  </conditionalFormatting>
  <conditionalFormatting sqref="AC18:AI18 AC19:AD19 AI19 AM6:AN14 N6:N14">
    <cfRule type="expression" dxfId="194" priority="194">
      <formula>$L6="Modified Weak rock"</formula>
    </cfRule>
  </conditionalFormatting>
  <conditionalFormatting sqref="U18:V36 AM6:AN14 N6:P14 AC6:AI13 AA6:AA14 U6:V14">
    <cfRule type="expression" dxfId="193" priority="193">
      <formula>$L6="Reese stiff clay"</formula>
    </cfRule>
  </conditionalFormatting>
  <conditionalFormatting sqref="N18:N36 Q18:Q36 AM18:AN36">
    <cfRule type="expression" dxfId="192" priority="192">
      <formula>$L18="API sand"</formula>
    </cfRule>
  </conditionalFormatting>
  <conditionalFormatting sqref="N18:N36 AB36 AJ18:AL36 Z18:Z36">
    <cfRule type="expression" dxfId="191" priority="191">
      <formula>$M18="API sand"</formula>
    </cfRule>
  </conditionalFormatting>
  <conditionalFormatting sqref="Z36:AB36 AK18:AL36 N18:N36 Z18:AA35">
    <cfRule type="expression" dxfId="190" priority="190">
      <formula>$M18="API clay"</formula>
    </cfRule>
  </conditionalFormatting>
  <conditionalFormatting sqref="N18:P18 AM18:AN36 N29:P36 N19:N28 P19:P28">
    <cfRule type="expression" dxfId="189" priority="187">
      <formula>$L18="Stiff clay w/o free water"</formula>
    </cfRule>
    <cfRule type="expression" dxfId="188" priority="189">
      <formula>$L18="API clay"</formula>
    </cfRule>
  </conditionalFormatting>
  <conditionalFormatting sqref="N18:P18 AM18:AN36 N29:P36 N19:N28 P19:P28">
    <cfRule type="expression" dxfId="187" priority="188">
      <formula>$L18="Kirsch soft clay"</formula>
    </cfRule>
  </conditionalFormatting>
  <conditionalFormatting sqref="N18:P18 AM18:AN36 N29:P36 N19:N28 P19:P28">
    <cfRule type="expression" dxfId="186" priority="186">
      <formula>$L18="Kirsch stiff clay"</formula>
    </cfRule>
  </conditionalFormatting>
  <conditionalFormatting sqref="N18:N36 Q18:Q36 X18:Y36 AM18:AN36">
    <cfRule type="expression" dxfId="185" priority="185">
      <formula>$L18="Kirsch sand"</formula>
    </cfRule>
  </conditionalFormatting>
  <conditionalFormatting sqref="N18:N36 AM18:AN36 AC20:AD36 AI20:AI36">
    <cfRule type="expression" dxfId="184" priority="184">
      <formula>$L18="Modified Weak rock"</formula>
    </cfRule>
  </conditionalFormatting>
  <conditionalFormatting sqref="N18:P18 AM18:AN36 N29:P36 N19:N28 P19:P28">
    <cfRule type="expression" dxfId="183" priority="183">
      <formula>$L18="Reese stiff clay"</formula>
    </cfRule>
  </conditionalFormatting>
  <conditionalFormatting sqref="AM6:AN14 N6:P14 AC6:AI13 AA6:AA14 U6:V14">
    <cfRule type="expression" dxfId="182" priority="182">
      <formula>$L6="PISA clay"</formula>
    </cfRule>
  </conditionalFormatting>
  <conditionalFormatting sqref="AM6:AN14 N6:N14">
    <cfRule type="expression" dxfId="181" priority="181">
      <formula>$L6="PISA sand"</formula>
    </cfRule>
  </conditionalFormatting>
  <conditionalFormatting sqref="O19:O21">
    <cfRule type="expression" dxfId="180" priority="180">
      <formula>$L19="API sand"</formula>
    </cfRule>
  </conditionalFormatting>
  <conditionalFormatting sqref="O19:O21">
    <cfRule type="expression" dxfId="179" priority="179">
      <formula>$L19="Kirsch sand"</formula>
    </cfRule>
  </conditionalFormatting>
  <conditionalFormatting sqref="O22:O28">
    <cfRule type="expression" dxfId="178" priority="178">
      <formula>$L22="API sand"</formula>
    </cfRule>
  </conditionalFormatting>
  <conditionalFormatting sqref="O22:O28">
    <cfRule type="expression" dxfId="177" priority="177">
      <formula>$L22="Kirsch sand"</formula>
    </cfRule>
  </conditionalFormatting>
  <conditionalFormatting sqref="S6:T9 W6:Y9">
    <cfRule type="expression" dxfId="176" priority="176">
      <formula>$L6="API sand"</formula>
    </cfRule>
  </conditionalFormatting>
  <conditionalFormatting sqref="S6:T9 W6:Y9">
    <cfRule type="expression" dxfId="175" priority="175">
      <formula>$L6="Kirsch sand"</formula>
    </cfRule>
  </conditionalFormatting>
  <conditionalFormatting sqref="AE37:AH37">
    <cfRule type="expression" dxfId="174" priority="203">
      <formula>$L19="Modified Weak rock"</formula>
    </cfRule>
  </conditionalFormatting>
  <conditionalFormatting sqref="S14:T14 W14:Y14">
    <cfRule type="expression" dxfId="173" priority="174">
      <formula>$L14="API sand"</formula>
    </cfRule>
  </conditionalFormatting>
  <conditionalFormatting sqref="S14:T14 W14:Y14">
    <cfRule type="expression" dxfId="172" priority="173">
      <formula>$L14="Kirsch sand"</formula>
    </cfRule>
  </conditionalFormatting>
  <conditionalFormatting sqref="AD14:AI14">
    <cfRule type="expression" dxfId="171" priority="170">
      <formula>$L14="Stiff clay w/o free water"</formula>
    </cfRule>
    <cfRule type="expression" dxfId="170" priority="172">
      <formula>$L14="API clay"</formula>
    </cfRule>
  </conditionalFormatting>
  <conditionalFormatting sqref="AD14:AI14">
    <cfRule type="expression" dxfId="169" priority="171">
      <formula>$L14="Kirsch soft clay"</formula>
    </cfRule>
  </conditionalFormatting>
  <conditionalFormatting sqref="AD14:AI14">
    <cfRule type="expression" dxfId="168" priority="169">
      <formula>$L14="Kirsch stiff clay"</formula>
    </cfRule>
  </conditionalFormatting>
  <conditionalFormatting sqref="AD14:AI14">
    <cfRule type="expression" dxfId="167" priority="168">
      <formula>$L14="Reese stiff clay"</formula>
    </cfRule>
  </conditionalFormatting>
  <conditionalFormatting sqref="AD14:AI14">
    <cfRule type="expression" dxfId="166" priority="167">
      <formula>$L14="PISA clay"</formula>
    </cfRule>
  </conditionalFormatting>
  <conditionalFormatting sqref="AM15:AN15">
    <cfRule type="expression" dxfId="165" priority="166">
      <formula>$L15="API sand"</formula>
    </cfRule>
  </conditionalFormatting>
  <conditionalFormatting sqref="AK15:AL15">
    <cfRule type="expression" dxfId="164" priority="165">
      <formula>$M15="API sand"</formula>
    </cfRule>
  </conditionalFormatting>
  <conditionalFormatting sqref="AK15:AL15">
    <cfRule type="expression" dxfId="163" priority="164">
      <formula>$M15="API clay"</formula>
    </cfRule>
  </conditionalFormatting>
  <conditionalFormatting sqref="AM15:AN15">
    <cfRule type="expression" dxfId="162" priority="161">
      <formula>$L15="Stiff clay w/o free water"</formula>
    </cfRule>
    <cfRule type="expression" dxfId="161" priority="163">
      <formula>$L15="API clay"</formula>
    </cfRule>
  </conditionalFormatting>
  <conditionalFormatting sqref="AM15:AN15">
    <cfRule type="expression" dxfId="160" priority="162">
      <formula>$L15="Kirsch soft clay"</formula>
    </cfRule>
  </conditionalFormatting>
  <conditionalFormatting sqref="AM15:AN15">
    <cfRule type="expression" dxfId="159" priority="160">
      <formula>$L15="Kirsch stiff clay"</formula>
    </cfRule>
  </conditionalFormatting>
  <conditionalFormatting sqref="AM15:AN15">
    <cfRule type="expression" dxfId="158" priority="159">
      <formula>$L15="Kirsch sand"</formula>
    </cfRule>
  </conditionalFormatting>
  <conditionalFormatting sqref="AM15:AN15">
    <cfRule type="expression" dxfId="157" priority="158">
      <formula>$L15="Modified Weak rock"</formula>
    </cfRule>
  </conditionalFormatting>
  <conditionalFormatting sqref="AM15:AN15">
    <cfRule type="expression" dxfId="156" priority="157">
      <formula>$L15="Reese stiff clay"</formula>
    </cfRule>
  </conditionalFormatting>
  <conditionalFormatting sqref="AM15:AN15">
    <cfRule type="expression" dxfId="155" priority="156">
      <formula>$L15="PISA clay"</formula>
    </cfRule>
  </conditionalFormatting>
  <conditionalFormatting sqref="AM15:AN15">
    <cfRule type="expression" dxfId="154" priority="155">
      <formula>$L15="PISA sand"</formula>
    </cfRule>
  </conditionalFormatting>
  <conditionalFormatting sqref="N15 Q15 S15:T15 W15 Y15">
    <cfRule type="expression" dxfId="153" priority="154">
      <formula>$L15="API sand"</formula>
    </cfRule>
  </conditionalFormatting>
  <conditionalFormatting sqref="N15">
    <cfRule type="expression" dxfId="152" priority="153">
      <formula>$M15="API sand"</formula>
    </cfRule>
  </conditionalFormatting>
  <conditionalFormatting sqref="N15">
    <cfRule type="expression" dxfId="151" priority="152">
      <formula>$M15="API clay"</formula>
    </cfRule>
  </conditionalFormatting>
  <conditionalFormatting sqref="N15:P15">
    <cfRule type="expression" dxfId="150" priority="149">
      <formula>$L15="Stiff clay w/o free water"</formula>
    </cfRule>
    <cfRule type="expression" dxfId="149" priority="151">
      <formula>$L15="API clay"</formula>
    </cfRule>
  </conditionalFormatting>
  <conditionalFormatting sqref="N15:P15">
    <cfRule type="expression" dxfId="148" priority="150">
      <formula>$L15="Kirsch soft clay"</formula>
    </cfRule>
  </conditionalFormatting>
  <conditionalFormatting sqref="N15:P15">
    <cfRule type="expression" dxfId="147" priority="148">
      <formula>$L15="Kirsch stiff clay"</formula>
    </cfRule>
  </conditionalFormatting>
  <conditionalFormatting sqref="N15 Q15 S15:T15 W15 Y15">
    <cfRule type="expression" dxfId="146" priority="147">
      <formula>$L15="Kirsch sand"</formula>
    </cfRule>
  </conditionalFormatting>
  <conditionalFormatting sqref="N15">
    <cfRule type="expression" dxfId="145" priority="146">
      <formula>$L15="Modified Weak rock"</formula>
    </cfRule>
  </conditionalFormatting>
  <conditionalFormatting sqref="N15:P15">
    <cfRule type="expression" dxfId="144" priority="145">
      <formula>$L15="Reese stiff clay"</formula>
    </cfRule>
  </conditionalFormatting>
  <conditionalFormatting sqref="N15:P15">
    <cfRule type="expression" dxfId="143" priority="144">
      <formula>$L15="PISA clay"</formula>
    </cfRule>
  </conditionalFormatting>
  <conditionalFormatting sqref="N15">
    <cfRule type="expression" dxfId="142" priority="143">
      <formula>$L15="PISA sand"</formula>
    </cfRule>
  </conditionalFormatting>
  <conditionalFormatting sqref="R15">
    <cfRule type="expression" dxfId="141" priority="142">
      <formula>$L15="API sand"</formula>
    </cfRule>
  </conditionalFormatting>
  <conditionalFormatting sqref="R15">
    <cfRule type="expression" dxfId="140" priority="141">
      <formula>$L15="Kirsch sand"</formula>
    </cfRule>
  </conditionalFormatting>
  <conditionalFormatting sqref="AD15:AI15">
    <cfRule type="expression" dxfId="139" priority="138">
      <formula>$L15="Stiff clay w/o free water"</formula>
    </cfRule>
    <cfRule type="expression" dxfId="138" priority="140">
      <formula>$L15="API clay"</formula>
    </cfRule>
  </conditionalFormatting>
  <conditionalFormatting sqref="AD15:AI15">
    <cfRule type="expression" dxfId="137" priority="139">
      <formula>$L15="Kirsch soft clay"</formula>
    </cfRule>
  </conditionalFormatting>
  <conditionalFormatting sqref="AD15:AI15">
    <cfRule type="expression" dxfId="136" priority="137">
      <formula>$L15="Kirsch stiff clay"</formula>
    </cfRule>
  </conditionalFormatting>
  <conditionalFormatting sqref="AD15:AI15">
    <cfRule type="expression" dxfId="135" priority="136">
      <formula>$L15="Reese stiff clay"</formula>
    </cfRule>
  </conditionalFormatting>
  <conditionalFormatting sqref="AD15:AI15">
    <cfRule type="expression" dxfId="134" priority="135">
      <formula>$L15="PISA clay"</formula>
    </cfRule>
  </conditionalFormatting>
  <conditionalFormatting sqref="AA15">
    <cfRule type="expression" dxfId="133" priority="132">
      <formula>$L15="Stiff clay w/o free water"</formula>
    </cfRule>
    <cfRule type="expression" dxfId="132" priority="134">
      <formula>$L15="API clay"</formula>
    </cfRule>
  </conditionalFormatting>
  <conditionalFormatting sqref="AA15">
    <cfRule type="expression" dxfId="131" priority="133">
      <formula>$L15="Kirsch soft clay"</formula>
    </cfRule>
  </conditionalFormatting>
  <conditionalFormatting sqref="AA15">
    <cfRule type="expression" dxfId="130" priority="131">
      <formula>$L15="Kirsch stiff clay"</formula>
    </cfRule>
  </conditionalFormatting>
  <conditionalFormatting sqref="AA15">
    <cfRule type="expression" dxfId="129" priority="130">
      <formula>$L15="Reese stiff clay"</formula>
    </cfRule>
  </conditionalFormatting>
  <conditionalFormatting sqref="AA15">
    <cfRule type="expression" dxfId="128" priority="129">
      <formula>$L15="PISA clay"</formula>
    </cfRule>
  </conditionalFormatting>
  <conditionalFormatting sqref="AC15">
    <cfRule type="expression" dxfId="127" priority="126">
      <formula>$L15="Stiff clay w/o free water"</formula>
    </cfRule>
    <cfRule type="expression" dxfId="126" priority="128">
      <formula>$L15="API clay"</formula>
    </cfRule>
  </conditionalFormatting>
  <conditionalFormatting sqref="AC15">
    <cfRule type="expression" dxfId="125" priority="127">
      <formula>$L15="Kirsch soft clay"</formula>
    </cfRule>
  </conditionalFormatting>
  <conditionalFormatting sqref="AC15">
    <cfRule type="expression" dxfId="124" priority="125">
      <formula>$L15="Kirsch stiff clay"</formula>
    </cfRule>
  </conditionalFormatting>
  <conditionalFormatting sqref="AC15">
    <cfRule type="expression" dxfId="123" priority="124">
      <formula>$L15="Reese stiff clay"</formula>
    </cfRule>
  </conditionalFormatting>
  <conditionalFormatting sqref="AC15">
    <cfRule type="expression" dxfId="122" priority="123">
      <formula>$L15="PISA clay"</formula>
    </cfRule>
  </conditionalFormatting>
  <conditionalFormatting sqref="X15">
    <cfRule type="expression" dxfId="121" priority="122">
      <formula>$L15="API sand"</formula>
    </cfRule>
  </conditionalFormatting>
  <conditionalFormatting sqref="X15">
    <cfRule type="expression" dxfId="120" priority="121">
      <formula>$L15="Kirsch sand"</formula>
    </cfRule>
  </conditionalFormatting>
  <conditionalFormatting sqref="AM16:AN16">
    <cfRule type="expression" dxfId="119" priority="120">
      <formula>$L16="API sand"</formula>
    </cfRule>
  </conditionalFormatting>
  <conditionalFormatting sqref="AK16:AL16">
    <cfRule type="expression" dxfId="118" priority="119">
      <formula>$M16="API sand"</formula>
    </cfRule>
  </conditionalFormatting>
  <conditionalFormatting sqref="AK16:AL16">
    <cfRule type="expression" dxfId="117" priority="118">
      <formula>$M16="API clay"</formula>
    </cfRule>
  </conditionalFormatting>
  <conditionalFormatting sqref="AM16:AN16">
    <cfRule type="expression" dxfId="116" priority="115">
      <formula>$L16="Stiff clay w/o free water"</formula>
    </cfRule>
    <cfRule type="expression" dxfId="115" priority="117">
      <formula>$L16="API clay"</formula>
    </cfRule>
  </conditionalFormatting>
  <conditionalFormatting sqref="AM16:AN16">
    <cfRule type="expression" dxfId="114" priority="116">
      <formula>$L16="Kirsch soft clay"</formula>
    </cfRule>
  </conditionalFormatting>
  <conditionalFormatting sqref="AM16:AN16">
    <cfRule type="expression" dxfId="113" priority="114">
      <formula>$L16="Kirsch stiff clay"</formula>
    </cfRule>
  </conditionalFormatting>
  <conditionalFormatting sqref="AM16:AN16">
    <cfRule type="expression" dxfId="112" priority="113">
      <formula>$L16="Kirsch sand"</formula>
    </cfRule>
  </conditionalFormatting>
  <conditionalFormatting sqref="AM16:AN16">
    <cfRule type="expression" dxfId="111" priority="112">
      <formula>$L16="Modified Weak rock"</formula>
    </cfRule>
  </conditionalFormatting>
  <conditionalFormatting sqref="AM16:AN16">
    <cfRule type="expression" dxfId="110" priority="111">
      <formula>$L16="Reese stiff clay"</formula>
    </cfRule>
  </conditionalFormatting>
  <conditionalFormatting sqref="AM16:AN16">
    <cfRule type="expression" dxfId="109" priority="110">
      <formula>$L16="PISA clay"</formula>
    </cfRule>
  </conditionalFormatting>
  <conditionalFormatting sqref="AM16:AN16">
    <cfRule type="expression" dxfId="108" priority="109">
      <formula>$L16="PISA sand"</formula>
    </cfRule>
  </conditionalFormatting>
  <conditionalFormatting sqref="N16 Q16 S16:T16 W16:Y16">
    <cfRule type="expression" dxfId="107" priority="108">
      <formula>$L16="API sand"</formula>
    </cfRule>
  </conditionalFormatting>
  <conditionalFormatting sqref="N16">
    <cfRule type="expression" dxfId="106" priority="107">
      <formula>$M16="API sand"</formula>
    </cfRule>
  </conditionalFormatting>
  <conditionalFormatting sqref="N16">
    <cfRule type="expression" dxfId="105" priority="106">
      <formula>$M16="API clay"</formula>
    </cfRule>
  </conditionalFormatting>
  <conditionalFormatting sqref="N16:P16">
    <cfRule type="expression" dxfId="104" priority="103">
      <formula>$L16="Stiff clay w/o free water"</formula>
    </cfRule>
    <cfRule type="expression" dxfId="103" priority="105">
      <formula>$L16="API clay"</formula>
    </cfRule>
  </conditionalFormatting>
  <conditionalFormatting sqref="N16:P16">
    <cfRule type="expression" dxfId="102" priority="104">
      <formula>$L16="Kirsch soft clay"</formula>
    </cfRule>
  </conditionalFormatting>
  <conditionalFormatting sqref="N16:P16">
    <cfRule type="expression" dxfId="101" priority="102">
      <formula>$L16="Kirsch stiff clay"</formula>
    </cfRule>
  </conditionalFormatting>
  <conditionalFormatting sqref="N16 Q16 S16:T16 W16:Y16">
    <cfRule type="expression" dxfId="100" priority="101">
      <formula>$L16="Kirsch sand"</formula>
    </cfRule>
  </conditionalFormatting>
  <conditionalFormatting sqref="N16">
    <cfRule type="expression" dxfId="99" priority="100">
      <formula>$L16="Modified Weak rock"</formula>
    </cfRule>
  </conditionalFormatting>
  <conditionalFormatting sqref="N16:P16">
    <cfRule type="expression" dxfId="98" priority="99">
      <formula>$L16="Reese stiff clay"</formula>
    </cfRule>
  </conditionalFormatting>
  <conditionalFormatting sqref="N16:P16">
    <cfRule type="expression" dxfId="97" priority="98">
      <formula>$L16="PISA clay"</formula>
    </cfRule>
  </conditionalFormatting>
  <conditionalFormatting sqref="N16">
    <cfRule type="expression" dxfId="96" priority="97">
      <formula>$L16="PISA sand"</formula>
    </cfRule>
  </conditionalFormatting>
  <conditionalFormatting sqref="R16">
    <cfRule type="expression" dxfId="95" priority="96">
      <formula>$L16="API sand"</formula>
    </cfRule>
  </conditionalFormatting>
  <conditionalFormatting sqref="R16">
    <cfRule type="expression" dxfId="94" priority="95">
      <formula>$L16="Kirsch sand"</formula>
    </cfRule>
  </conditionalFormatting>
  <conditionalFormatting sqref="AC16:AI16">
    <cfRule type="expression" dxfId="93" priority="92">
      <formula>$L16="Stiff clay w/o free water"</formula>
    </cfRule>
    <cfRule type="expression" dxfId="92" priority="94">
      <formula>$L16="API clay"</formula>
    </cfRule>
  </conditionalFormatting>
  <conditionalFormatting sqref="AC16:AI16">
    <cfRule type="expression" dxfId="91" priority="93">
      <formula>$L16="Kirsch soft clay"</formula>
    </cfRule>
  </conditionalFormatting>
  <conditionalFormatting sqref="AC16:AI16">
    <cfRule type="expression" dxfId="90" priority="91">
      <formula>$L16="Kirsch stiff clay"</formula>
    </cfRule>
  </conditionalFormatting>
  <conditionalFormatting sqref="AC16:AI16">
    <cfRule type="expression" dxfId="89" priority="90">
      <formula>$L16="Reese stiff clay"</formula>
    </cfRule>
  </conditionalFormatting>
  <conditionalFormatting sqref="AC16:AI16">
    <cfRule type="expression" dxfId="88" priority="89">
      <formula>$L16="PISA clay"</formula>
    </cfRule>
  </conditionalFormatting>
  <conditionalFormatting sqref="AA16">
    <cfRule type="expression" dxfId="87" priority="86">
      <formula>$L16="Stiff clay w/o free water"</formula>
    </cfRule>
    <cfRule type="expression" dxfId="86" priority="88">
      <formula>$L16="API clay"</formula>
    </cfRule>
  </conditionalFormatting>
  <conditionalFormatting sqref="AA16">
    <cfRule type="expression" dxfId="85" priority="87">
      <formula>$L16="Kirsch soft clay"</formula>
    </cfRule>
  </conditionalFormatting>
  <conditionalFormatting sqref="AA16">
    <cfRule type="expression" dxfId="84" priority="85">
      <formula>$L16="Kirsch stiff clay"</formula>
    </cfRule>
  </conditionalFormatting>
  <conditionalFormatting sqref="AA16">
    <cfRule type="expression" dxfId="83" priority="84">
      <formula>$L16="Reese stiff clay"</formula>
    </cfRule>
  </conditionalFormatting>
  <conditionalFormatting sqref="AA16">
    <cfRule type="expression" dxfId="82" priority="83">
      <formula>$L16="PISA clay"</formula>
    </cfRule>
  </conditionalFormatting>
  <conditionalFormatting sqref="AM17:AN17">
    <cfRule type="expression" dxfId="81" priority="82">
      <formula>$L17="API sand"</formula>
    </cfRule>
  </conditionalFormatting>
  <conditionalFormatting sqref="AK17:AL17">
    <cfRule type="expression" dxfId="80" priority="81">
      <formula>$M17="API sand"</formula>
    </cfRule>
  </conditionalFormatting>
  <conditionalFormatting sqref="AK17:AL17">
    <cfRule type="expression" dxfId="79" priority="80">
      <formula>$M17="API clay"</formula>
    </cfRule>
  </conditionalFormatting>
  <conditionalFormatting sqref="AM17:AN17">
    <cfRule type="expression" dxfId="78" priority="77">
      <formula>$L17="Stiff clay w/o free water"</formula>
    </cfRule>
    <cfRule type="expression" dxfId="77" priority="79">
      <formula>$L17="API clay"</formula>
    </cfRule>
  </conditionalFormatting>
  <conditionalFormatting sqref="AM17:AN17">
    <cfRule type="expression" dxfId="76" priority="78">
      <formula>$L17="Kirsch soft clay"</formula>
    </cfRule>
  </conditionalFormatting>
  <conditionalFormatting sqref="AM17:AN17">
    <cfRule type="expression" dxfId="75" priority="76">
      <formula>$L17="Kirsch stiff clay"</formula>
    </cfRule>
  </conditionalFormatting>
  <conditionalFormatting sqref="AM17:AN17">
    <cfRule type="expression" dxfId="74" priority="75">
      <formula>$L17="Kirsch sand"</formula>
    </cfRule>
  </conditionalFormatting>
  <conditionalFormatting sqref="AM17:AN17">
    <cfRule type="expression" dxfId="73" priority="74">
      <formula>$L17="Modified Weak rock"</formula>
    </cfRule>
  </conditionalFormatting>
  <conditionalFormatting sqref="AM17:AN17">
    <cfRule type="expression" dxfId="72" priority="73">
      <formula>$L17="Reese stiff clay"</formula>
    </cfRule>
  </conditionalFormatting>
  <conditionalFormatting sqref="AM17:AN17">
    <cfRule type="expression" dxfId="71" priority="72">
      <formula>$L17="PISA clay"</formula>
    </cfRule>
  </conditionalFormatting>
  <conditionalFormatting sqref="AM17:AN17">
    <cfRule type="expression" dxfId="70" priority="71">
      <formula>$L17="PISA sand"</formula>
    </cfRule>
  </conditionalFormatting>
  <conditionalFormatting sqref="N17 Q17 S17:T17 W17 Y17">
    <cfRule type="expression" dxfId="69" priority="70">
      <formula>$L17="API sand"</formula>
    </cfRule>
  </conditionalFormatting>
  <conditionalFormatting sqref="N17">
    <cfRule type="expression" dxfId="68" priority="69">
      <formula>$M17="API sand"</formula>
    </cfRule>
  </conditionalFormatting>
  <conditionalFormatting sqref="N17">
    <cfRule type="expression" dxfId="67" priority="68">
      <formula>$M17="API clay"</formula>
    </cfRule>
  </conditionalFormatting>
  <conditionalFormatting sqref="N17:P17">
    <cfRule type="expression" dxfId="66" priority="65">
      <formula>$L17="Stiff clay w/o free water"</formula>
    </cfRule>
    <cfRule type="expression" dxfId="65" priority="67">
      <formula>$L17="API clay"</formula>
    </cfRule>
  </conditionalFormatting>
  <conditionalFormatting sqref="N17:P17">
    <cfRule type="expression" dxfId="64" priority="66">
      <formula>$L17="Kirsch soft clay"</formula>
    </cfRule>
  </conditionalFormatting>
  <conditionalFormatting sqref="N17:P17">
    <cfRule type="expression" dxfId="63" priority="64">
      <formula>$L17="Kirsch stiff clay"</formula>
    </cfRule>
  </conditionalFormatting>
  <conditionalFormatting sqref="N17 Q17 S17:T17 W17 Y17">
    <cfRule type="expression" dxfId="62" priority="63">
      <formula>$L17="Kirsch sand"</formula>
    </cfRule>
  </conditionalFormatting>
  <conditionalFormatting sqref="N17">
    <cfRule type="expression" dxfId="61" priority="62">
      <formula>$L17="Modified Weak rock"</formula>
    </cfRule>
  </conditionalFormatting>
  <conditionalFormatting sqref="N17:P17">
    <cfRule type="expression" dxfId="60" priority="61">
      <formula>$L17="Reese stiff clay"</formula>
    </cfRule>
  </conditionalFormatting>
  <conditionalFormatting sqref="N17:P17">
    <cfRule type="expression" dxfId="59" priority="60">
      <formula>$L17="PISA clay"</formula>
    </cfRule>
  </conditionalFormatting>
  <conditionalFormatting sqref="N17">
    <cfRule type="expression" dxfId="58" priority="59">
      <formula>$L17="PISA sand"</formula>
    </cfRule>
  </conditionalFormatting>
  <conditionalFormatting sqref="R17">
    <cfRule type="expression" dxfId="57" priority="58">
      <formula>$L17="API sand"</formula>
    </cfRule>
  </conditionalFormatting>
  <conditionalFormatting sqref="R17">
    <cfRule type="expression" dxfId="56" priority="57">
      <formula>$L17="Kirsch sand"</formula>
    </cfRule>
  </conditionalFormatting>
  <conditionalFormatting sqref="AD17:AI17">
    <cfRule type="expression" dxfId="55" priority="54">
      <formula>$L17="Stiff clay w/o free water"</formula>
    </cfRule>
    <cfRule type="expression" dxfId="54" priority="56">
      <formula>$L17="API clay"</formula>
    </cfRule>
  </conditionalFormatting>
  <conditionalFormatting sqref="AD17:AI17">
    <cfRule type="expression" dxfId="53" priority="55">
      <formula>$L17="Kirsch soft clay"</formula>
    </cfRule>
  </conditionalFormatting>
  <conditionalFormatting sqref="AD17:AI17">
    <cfRule type="expression" dxfId="52" priority="53">
      <formula>$L17="Kirsch stiff clay"</formula>
    </cfRule>
  </conditionalFormatting>
  <conditionalFormatting sqref="AD17:AI17">
    <cfRule type="expression" dxfId="51" priority="52">
      <formula>$L17="Reese stiff clay"</formula>
    </cfRule>
  </conditionalFormatting>
  <conditionalFormatting sqref="AD17:AI17">
    <cfRule type="expression" dxfId="50" priority="51">
      <formula>$L17="PISA clay"</formula>
    </cfRule>
  </conditionalFormatting>
  <conditionalFormatting sqref="AA17">
    <cfRule type="expression" dxfId="49" priority="48">
      <formula>$L17="Stiff clay w/o free water"</formula>
    </cfRule>
    <cfRule type="expression" dxfId="48" priority="50">
      <formula>$L17="API clay"</formula>
    </cfRule>
  </conditionalFormatting>
  <conditionalFormatting sqref="AA17">
    <cfRule type="expression" dxfId="47" priority="49">
      <formula>$L17="Kirsch soft clay"</formula>
    </cfRule>
  </conditionalFormatting>
  <conditionalFormatting sqref="AA17">
    <cfRule type="expression" dxfId="46" priority="47">
      <formula>$L17="Kirsch stiff clay"</formula>
    </cfRule>
  </conditionalFormatting>
  <conditionalFormatting sqref="AA17">
    <cfRule type="expression" dxfId="45" priority="46">
      <formula>$L17="Reese stiff clay"</formula>
    </cfRule>
  </conditionalFormatting>
  <conditionalFormatting sqref="AA17">
    <cfRule type="expression" dxfId="44" priority="45">
      <formula>$L17="PISA clay"</formula>
    </cfRule>
  </conditionalFormatting>
  <conditionalFormatting sqref="AC17">
    <cfRule type="expression" dxfId="43" priority="42">
      <formula>$L17="Stiff clay w/o free water"</formula>
    </cfRule>
    <cfRule type="expression" dxfId="42" priority="44">
      <formula>$L17="API clay"</formula>
    </cfRule>
  </conditionalFormatting>
  <conditionalFormatting sqref="AC17">
    <cfRule type="expression" dxfId="41" priority="43">
      <formula>$L17="Kirsch soft clay"</formula>
    </cfRule>
  </conditionalFormatting>
  <conditionalFormatting sqref="AC17">
    <cfRule type="expression" dxfId="40" priority="41">
      <formula>$L17="Kirsch stiff clay"</formula>
    </cfRule>
  </conditionalFormatting>
  <conditionalFormatting sqref="AC17">
    <cfRule type="expression" dxfId="39" priority="40">
      <formula>$L17="Reese stiff clay"</formula>
    </cfRule>
  </conditionalFormatting>
  <conditionalFormatting sqref="AC17">
    <cfRule type="expression" dxfId="38" priority="39">
      <formula>$L17="PISA clay"</formula>
    </cfRule>
  </conditionalFormatting>
  <conditionalFormatting sqref="X17">
    <cfRule type="expression" dxfId="37" priority="38">
      <formula>$L17="API sand"</formula>
    </cfRule>
  </conditionalFormatting>
  <conditionalFormatting sqref="X17">
    <cfRule type="expression" dxfId="36" priority="37">
      <formula>$L17="Kirsch sand"</formula>
    </cfRule>
  </conditionalFormatting>
  <conditionalFormatting sqref="Z16:Z17">
    <cfRule type="expression" dxfId="35" priority="36">
      <formula>$L16="API sand"</formula>
    </cfRule>
  </conditionalFormatting>
  <conditionalFormatting sqref="Z16:Z17">
    <cfRule type="expression" dxfId="34" priority="35">
      <formula>$L16="Kirsch sand"</formula>
    </cfRule>
  </conditionalFormatting>
  <conditionalFormatting sqref="AB16:AB17">
    <cfRule type="expression" dxfId="33" priority="34">
      <formula>$L16="API sand"</formula>
    </cfRule>
  </conditionalFormatting>
  <conditionalFormatting sqref="AB16:AB17">
    <cfRule type="expression" dxfId="32" priority="33">
      <formula>$L16="Kirsch sand"</formula>
    </cfRule>
  </conditionalFormatting>
  <conditionalFormatting sqref="AJ16:AJ17">
    <cfRule type="expression" dxfId="31" priority="32">
      <formula>$L16="API sand"</formula>
    </cfRule>
  </conditionalFormatting>
  <conditionalFormatting sqref="AJ16:AJ17">
    <cfRule type="expression" dxfId="30" priority="31">
      <formula>$L16="Kirsch sand"</formula>
    </cfRule>
  </conditionalFormatting>
  <conditionalFormatting sqref="U15:V15">
    <cfRule type="expression" dxfId="29" priority="28">
      <formula>$L15="Stiff clay w/o free water"</formula>
    </cfRule>
    <cfRule type="expression" dxfId="28" priority="30">
      <formula>$L15="API clay"</formula>
    </cfRule>
  </conditionalFormatting>
  <conditionalFormatting sqref="U15:V15">
    <cfRule type="expression" dxfId="27" priority="29">
      <formula>$L15="Kirsch soft clay"</formula>
    </cfRule>
  </conditionalFormatting>
  <conditionalFormatting sqref="U15:V15">
    <cfRule type="expression" dxfId="26" priority="27">
      <formula>$L15="Kirsch stiff clay"</formula>
    </cfRule>
  </conditionalFormatting>
  <conditionalFormatting sqref="U15:V15">
    <cfRule type="expression" dxfId="25" priority="26">
      <formula>$L15="Reese stiff clay"</formula>
    </cfRule>
  </conditionalFormatting>
  <conditionalFormatting sqref="U15:V15">
    <cfRule type="expression" dxfId="24" priority="25">
      <formula>$L15="PISA clay"</formula>
    </cfRule>
  </conditionalFormatting>
  <conditionalFormatting sqref="U16:V16">
    <cfRule type="expression" dxfId="23" priority="22">
      <formula>$L16="Stiff clay w/o free water"</formula>
    </cfRule>
    <cfRule type="expression" dxfId="22" priority="24">
      <formula>$L16="API clay"</formula>
    </cfRule>
  </conditionalFormatting>
  <conditionalFormatting sqref="U16:V16">
    <cfRule type="expression" dxfId="21" priority="23">
      <formula>$L16="Kirsch soft clay"</formula>
    </cfRule>
  </conditionalFormatting>
  <conditionalFormatting sqref="U16:V16">
    <cfRule type="expression" dxfId="20" priority="21">
      <formula>$L16="Kirsch stiff clay"</formula>
    </cfRule>
  </conditionalFormatting>
  <conditionalFormatting sqref="U16:V16">
    <cfRule type="expression" dxfId="19" priority="20">
      <formula>$L16="Reese stiff clay"</formula>
    </cfRule>
  </conditionalFormatting>
  <conditionalFormatting sqref="U16:V16">
    <cfRule type="expression" dxfId="18" priority="19">
      <formula>$L16="PISA clay"</formula>
    </cfRule>
  </conditionalFormatting>
  <conditionalFormatting sqref="U17:V17">
    <cfRule type="expression" dxfId="17" priority="16">
      <formula>$L17="Stiff clay w/o free water"</formula>
    </cfRule>
    <cfRule type="expression" dxfId="16" priority="18">
      <formula>$L17="API clay"</formula>
    </cfRule>
  </conditionalFormatting>
  <conditionalFormatting sqref="U17:V17">
    <cfRule type="expression" dxfId="15" priority="17">
      <formula>$L17="Kirsch soft clay"</formula>
    </cfRule>
  </conditionalFormatting>
  <conditionalFormatting sqref="U17:V17">
    <cfRule type="expression" dxfId="14" priority="15">
      <formula>$L17="Kirsch stiff clay"</formula>
    </cfRule>
  </conditionalFormatting>
  <conditionalFormatting sqref="U17:V17">
    <cfRule type="expression" dxfId="13" priority="14">
      <formula>$L17="Reese stiff clay"</formula>
    </cfRule>
  </conditionalFormatting>
  <conditionalFormatting sqref="U17:V17">
    <cfRule type="expression" dxfId="12" priority="13">
      <formula>$L17="PISA clay"</formula>
    </cfRule>
  </conditionalFormatting>
  <conditionalFormatting sqref="AO15">
    <cfRule type="expression" dxfId="11" priority="12">
      <formula>$L15="API sand"</formula>
    </cfRule>
  </conditionalFormatting>
  <conditionalFormatting sqref="AO15">
    <cfRule type="expression" dxfId="10" priority="11">
      <formula>$L15="Kirsch sand"</formula>
    </cfRule>
  </conditionalFormatting>
  <conditionalFormatting sqref="AO16">
    <cfRule type="expression" dxfId="9" priority="10">
      <formula>$L16="API sand"</formula>
    </cfRule>
  </conditionalFormatting>
  <conditionalFormatting sqref="AO16">
    <cfRule type="expression" dxfId="8" priority="9">
      <formula>$L16="Kirsch sand"</formula>
    </cfRule>
  </conditionalFormatting>
  <conditionalFormatting sqref="AO17">
    <cfRule type="expression" dxfId="7" priority="8">
      <formula>$L17="API sand"</formula>
    </cfRule>
  </conditionalFormatting>
  <conditionalFormatting sqref="AO17">
    <cfRule type="expression" dxfId="6" priority="7">
      <formula>$L17="Kirsch sand"</formula>
    </cfRule>
  </conditionalFormatting>
  <conditionalFormatting sqref="AC14">
    <cfRule type="expression" dxfId="5" priority="4">
      <formula>$L14="Stiff clay w/o free water"</formula>
    </cfRule>
    <cfRule type="expression" dxfId="4" priority="6">
      <formula>$L14="API clay"</formula>
    </cfRule>
  </conditionalFormatting>
  <conditionalFormatting sqref="AC14">
    <cfRule type="expression" dxfId="3" priority="5">
      <formula>$L14="Kirsch soft clay"</formula>
    </cfRule>
  </conditionalFormatting>
  <conditionalFormatting sqref="AC14">
    <cfRule type="expression" dxfId="2" priority="3">
      <formula>$L14="Kirsch stiff clay"</formula>
    </cfRule>
  </conditionalFormatting>
  <conditionalFormatting sqref="AC14">
    <cfRule type="expression" dxfId="1" priority="2">
      <formula>$L14="Reese stiff clay"</formula>
    </cfRule>
  </conditionalFormatting>
  <conditionalFormatting sqref="AC14">
    <cfRule type="expression" dxfId="0" priority="1">
      <formula>$L14="PISA clay"</formula>
    </cfRule>
  </conditionalFormatting>
  <dataValidations count="3">
    <dataValidation type="list" showInputMessage="1" showErrorMessage="1" sqref="M6:M17" xr:uid="{3B9F4F2C-DC5F-4917-B96E-B5ECAB3B47FC}">
      <formula1>"Zero soil,API sand,API clay"</formula1>
    </dataValidation>
    <dataValidation type="list" showInputMessage="1" showErrorMessage="1" sqref="L6:L255" xr:uid="{7BC77DC7-7CC9-451C-A1FD-8D7EBE078DE6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A12E5C77-489E-4721-99FA-44F97AC7E9E0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I32"/>
  <sheetViews>
    <sheetView zoomScale="70" zoomScaleNormal="70" workbookViewId="0">
      <selection activeCell="B12" sqref="B12"/>
    </sheetView>
  </sheetViews>
  <sheetFormatPr defaultRowHeight="15" x14ac:dyDescent="0.25"/>
  <cols>
    <col min="1" max="1" width="19.5703125" bestFit="1" customWidth="1"/>
    <col min="2" max="3" width="14.5703125" customWidth="1"/>
    <col min="4" max="5" width="14" customWidth="1"/>
    <col min="6" max="6" width="13" bestFit="1" customWidth="1"/>
    <col min="7" max="7" width="9.5703125" bestFit="1" customWidth="1"/>
    <col min="8" max="8" width="11" bestFit="1" customWidth="1"/>
    <col min="9" max="9" width="15.7109375" bestFit="1" customWidth="1"/>
    <col min="10" max="10" width="10.140625" customWidth="1"/>
    <col min="11" max="11" width="9.5703125" customWidth="1"/>
    <col min="12" max="12" width="10.7109375" bestFit="1" customWidth="1"/>
    <col min="13" max="13" width="13.42578125" bestFit="1" customWidth="1"/>
    <col min="14" max="14" width="12.140625" bestFit="1" customWidth="1"/>
    <col min="15" max="15" width="7.7109375" bestFit="1" customWidth="1"/>
    <col min="16" max="16" width="9.5703125" bestFit="1" customWidth="1"/>
    <col min="17" max="17" width="12.28515625" customWidth="1"/>
    <col min="18" max="18" width="10.5703125" bestFit="1" customWidth="1"/>
    <col min="19" max="19" width="6" bestFit="1" customWidth="1"/>
    <col min="20" max="20" width="14.5703125" customWidth="1"/>
    <col min="21" max="21" width="10.85546875" bestFit="1" customWidth="1"/>
    <col min="22" max="22" width="17.28515625" bestFit="1" customWidth="1"/>
    <col min="23" max="23" width="18.140625" customWidth="1"/>
    <col min="24" max="24" width="19.28515625" customWidth="1"/>
    <col min="25" max="25" width="14.7109375" customWidth="1"/>
    <col min="26" max="26" width="14.28515625" customWidth="1"/>
    <col min="27" max="27" width="8.7109375" bestFit="1" customWidth="1"/>
    <col min="28" max="28" width="10" bestFit="1" customWidth="1"/>
    <col min="29" max="29" width="9.140625" bestFit="1" customWidth="1"/>
    <col min="30" max="30" width="6.5703125" bestFit="1" customWidth="1"/>
    <col min="31" max="31" width="11" bestFit="1" customWidth="1"/>
    <col min="32" max="32" width="7.7109375" bestFit="1" customWidth="1"/>
    <col min="33" max="33" width="4.85546875" bestFit="1" customWidth="1"/>
    <col min="34" max="34" width="13.42578125" bestFit="1" customWidth="1"/>
    <col min="35" max="35" width="14.85546875" bestFit="1" customWidth="1"/>
  </cols>
  <sheetData>
    <row r="1" spans="1:35" x14ac:dyDescent="0.25">
      <c r="A1" s="23" t="str">
        <f ca="1">TRIM(MID(CELL("filename",A1),FIND("]",CELL("filename",A1),1)+1,255))</f>
        <v>HS_B4_UB</v>
      </c>
      <c r="D1" s="23"/>
    </row>
    <row r="2" spans="1:35" x14ac:dyDescent="0.25"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5" s="2" customFormat="1" ht="45" customHeight="1" x14ac:dyDescent="0.25">
      <c r="F3" s="16" t="s">
        <v>39</v>
      </c>
      <c r="J3" s="26" t="s">
        <v>22</v>
      </c>
      <c r="Q3" s="30" t="s">
        <v>75</v>
      </c>
      <c r="R3" s="114" t="s">
        <v>78</v>
      </c>
      <c r="S3" s="114"/>
      <c r="T3" s="30" t="s">
        <v>81</v>
      </c>
      <c r="U3" s="114" t="s">
        <v>79</v>
      </c>
      <c r="V3" s="114"/>
      <c r="W3" s="30" t="s">
        <v>80</v>
      </c>
      <c r="X3" s="30" t="s">
        <v>78</v>
      </c>
      <c r="Y3" s="30" t="s">
        <v>82</v>
      </c>
      <c r="Z3" s="30" t="s">
        <v>83</v>
      </c>
      <c r="AA3" s="115" t="s">
        <v>76</v>
      </c>
      <c r="AB3" s="115"/>
      <c r="AC3" s="115"/>
      <c r="AD3" s="115"/>
      <c r="AE3" s="115"/>
      <c r="AF3" s="115"/>
      <c r="AG3" s="115"/>
      <c r="AH3" s="30" t="s">
        <v>77</v>
      </c>
      <c r="AI3" s="22" t="s">
        <v>71</v>
      </c>
    </row>
    <row r="4" spans="1:35" s="3" customFormat="1" x14ac:dyDescent="0.25">
      <c r="A4" s="6" t="s">
        <v>60</v>
      </c>
      <c r="B4" s="3">
        <f>COUNTIF(J:J,"&gt;0")</f>
        <v>12</v>
      </c>
      <c r="C4" s="8" t="s">
        <v>58</v>
      </c>
      <c r="D4" s="4"/>
      <c r="F4" s="3" t="s">
        <v>40</v>
      </c>
      <c r="G4" s="10">
        <v>0</v>
      </c>
      <c r="H4" s="8" t="s">
        <v>28</v>
      </c>
      <c r="J4" s="4" t="s">
        <v>0</v>
      </c>
      <c r="K4" s="4" t="s">
        <v>3</v>
      </c>
      <c r="L4" s="4" t="s">
        <v>1</v>
      </c>
      <c r="M4" s="4" t="s">
        <v>2</v>
      </c>
      <c r="N4" s="4" t="s">
        <v>6</v>
      </c>
      <c r="O4" s="4" t="s">
        <v>4</v>
      </c>
      <c r="P4" s="4" t="s">
        <v>5</v>
      </c>
      <c r="Q4" s="4" t="s">
        <v>7</v>
      </c>
      <c r="R4" s="4" t="s">
        <v>13</v>
      </c>
      <c r="S4" s="4" t="s">
        <v>73</v>
      </c>
      <c r="T4" s="4" t="s">
        <v>14</v>
      </c>
      <c r="U4" s="4" t="s">
        <v>8</v>
      </c>
      <c r="V4" s="4" t="s">
        <v>9</v>
      </c>
      <c r="W4" s="4" t="s">
        <v>10</v>
      </c>
      <c r="X4" s="4" t="s">
        <v>15</v>
      </c>
      <c r="Y4" s="4" t="s">
        <v>16</v>
      </c>
      <c r="Z4" s="4" t="s">
        <v>17</v>
      </c>
      <c r="AA4" s="4" t="s">
        <v>11</v>
      </c>
      <c r="AB4" s="4" t="s">
        <v>12</v>
      </c>
      <c r="AC4" s="4" t="s">
        <v>18</v>
      </c>
      <c r="AD4" s="4" t="s">
        <v>19</v>
      </c>
      <c r="AE4" s="4" t="s">
        <v>37</v>
      </c>
      <c r="AF4" s="4" t="s">
        <v>20</v>
      </c>
      <c r="AG4" s="4" t="s">
        <v>21</v>
      </c>
      <c r="AH4" s="4" t="s">
        <v>66</v>
      </c>
      <c r="AI4" s="4" t="s">
        <v>72</v>
      </c>
    </row>
    <row r="5" spans="1:35" ht="17.25" x14ac:dyDescent="0.25">
      <c r="A5" t="s">
        <v>61</v>
      </c>
      <c r="B5">
        <f ca="1">COUNTIF(A:A,"&gt;0")</f>
        <v>5</v>
      </c>
      <c r="C5" s="7" t="s">
        <v>58</v>
      </c>
      <c r="F5" t="s">
        <v>41</v>
      </c>
      <c r="G5" s="11">
        <v>0</v>
      </c>
      <c r="H5" s="7" t="s">
        <v>28</v>
      </c>
      <c r="J5" s="31" t="s">
        <v>38</v>
      </c>
      <c r="K5" s="31" t="s">
        <v>30</v>
      </c>
      <c r="L5" s="31" t="s">
        <v>31</v>
      </c>
      <c r="M5" s="31" t="s">
        <v>31</v>
      </c>
      <c r="N5" s="31" t="s">
        <v>32</v>
      </c>
      <c r="O5" s="31" t="s">
        <v>33</v>
      </c>
      <c r="P5" s="31" t="s">
        <v>35</v>
      </c>
      <c r="Q5" s="31" t="s">
        <v>36</v>
      </c>
      <c r="R5" s="31" t="s">
        <v>36</v>
      </c>
      <c r="S5" s="31" t="s">
        <v>34</v>
      </c>
      <c r="T5" s="31" t="s">
        <v>33</v>
      </c>
      <c r="U5" s="31" t="s">
        <v>34</v>
      </c>
      <c r="V5" s="31" t="s">
        <v>62</v>
      </c>
      <c r="W5" s="31" t="s">
        <v>34</v>
      </c>
      <c r="X5" s="31" t="s">
        <v>33</v>
      </c>
      <c r="Y5" s="31" t="s">
        <v>34</v>
      </c>
      <c r="Z5" s="31" t="s">
        <v>33</v>
      </c>
      <c r="AA5" s="31" t="s">
        <v>33</v>
      </c>
      <c r="AB5" s="31" t="s">
        <v>35</v>
      </c>
      <c r="AC5" s="31" t="s">
        <v>34</v>
      </c>
      <c r="AD5" s="31" t="s">
        <v>33</v>
      </c>
      <c r="AE5" s="31" t="s">
        <v>35</v>
      </c>
      <c r="AF5" s="31" t="s">
        <v>34</v>
      </c>
      <c r="AG5" s="31" t="s">
        <v>34</v>
      </c>
      <c r="AH5" s="31" t="s">
        <v>34</v>
      </c>
      <c r="AI5" s="31" t="s">
        <v>34</v>
      </c>
    </row>
    <row r="6" spans="1:35" x14ac:dyDescent="0.25">
      <c r="C6" s="7"/>
      <c r="F6" t="s">
        <v>67</v>
      </c>
      <c r="G6" s="11">
        <v>38.9</v>
      </c>
      <c r="H6" s="7" t="s">
        <v>28</v>
      </c>
      <c r="I6" t="s">
        <v>84</v>
      </c>
      <c r="J6" s="14">
        <v>1</v>
      </c>
      <c r="K6" s="14">
        <v>0</v>
      </c>
      <c r="L6" s="14" t="s">
        <v>64</v>
      </c>
      <c r="M6" s="14" t="str">
        <f>L6</f>
        <v>API sand</v>
      </c>
      <c r="N6" s="14">
        <v>9</v>
      </c>
      <c r="O6" s="21">
        <v>0</v>
      </c>
      <c r="P6" s="14">
        <v>0</v>
      </c>
      <c r="Q6" s="14">
        <v>30.250000000000004</v>
      </c>
      <c r="R6" s="29">
        <f>2/3*Q6</f>
        <v>20.166666666666668</v>
      </c>
      <c r="S6" s="14">
        <v>0.8</v>
      </c>
      <c r="T6" s="14">
        <v>0</v>
      </c>
      <c r="U6" s="14">
        <v>0</v>
      </c>
      <c r="V6" s="14">
        <v>0</v>
      </c>
      <c r="W6" s="14">
        <v>0</v>
      </c>
      <c r="X6" s="14">
        <v>10000</v>
      </c>
      <c r="Y6" s="14">
        <v>0</v>
      </c>
      <c r="Z6" s="14">
        <v>100000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8</v>
      </c>
      <c r="AI6" s="14">
        <v>1</v>
      </c>
    </row>
    <row r="7" spans="1:35" x14ac:dyDescent="0.25">
      <c r="A7" s="15" t="s">
        <v>23</v>
      </c>
      <c r="C7" s="7"/>
      <c r="F7" s="20" t="s">
        <v>48</v>
      </c>
      <c r="G7" s="1"/>
      <c r="H7" s="9"/>
      <c r="I7" s="1" t="s">
        <v>85</v>
      </c>
      <c r="J7" s="14">
        <v>2</v>
      </c>
      <c r="K7" s="14">
        <v>-1.1000000000000001</v>
      </c>
      <c r="L7" s="14" t="s">
        <v>64</v>
      </c>
      <c r="M7" s="14" t="str">
        <f>L7</f>
        <v>API sand</v>
      </c>
      <c r="N7" s="14">
        <v>10.5</v>
      </c>
      <c r="O7" s="21">
        <v>0</v>
      </c>
      <c r="P7" s="14">
        <v>0</v>
      </c>
      <c r="Q7" s="14">
        <v>38.5</v>
      </c>
      <c r="R7" s="29">
        <f>2/3*Q7</f>
        <v>25.666666666666664</v>
      </c>
      <c r="S7" s="14">
        <v>0.8</v>
      </c>
      <c r="T7" s="14">
        <v>0</v>
      </c>
      <c r="U7" s="14">
        <v>0</v>
      </c>
      <c r="V7" s="14">
        <v>0</v>
      </c>
      <c r="W7" s="14">
        <v>0</v>
      </c>
      <c r="X7" s="14">
        <v>25</v>
      </c>
      <c r="Y7" s="14">
        <v>0</v>
      </c>
      <c r="Z7" s="14">
        <v>100000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20</v>
      </c>
      <c r="AI7" s="14">
        <v>1</v>
      </c>
    </row>
    <row r="8" spans="1:35" x14ac:dyDescent="0.25">
      <c r="A8" t="s">
        <v>24</v>
      </c>
      <c r="B8" s="11">
        <v>0</v>
      </c>
      <c r="C8" s="7" t="s">
        <v>29</v>
      </c>
      <c r="F8" t="s">
        <v>49</v>
      </c>
      <c r="G8" s="12">
        <v>5570</v>
      </c>
      <c r="H8" s="7" t="s">
        <v>53</v>
      </c>
      <c r="I8" t="s">
        <v>85</v>
      </c>
      <c r="J8" s="14">
        <v>3</v>
      </c>
      <c r="K8" s="14">
        <v>-5</v>
      </c>
      <c r="L8" s="14" t="s">
        <v>64</v>
      </c>
      <c r="M8" s="14" t="str">
        <f t="shared" ref="M8:M17" si="0">L8</f>
        <v>API sand</v>
      </c>
      <c r="N8" s="14">
        <v>10.5</v>
      </c>
      <c r="O8" s="21">
        <v>0</v>
      </c>
      <c r="P8" s="14">
        <v>0</v>
      </c>
      <c r="Q8" s="14">
        <v>38.5</v>
      </c>
      <c r="R8" s="29">
        <f t="shared" ref="R8:R17" si="1">2/3*Q8</f>
        <v>25.666666666666664</v>
      </c>
      <c r="S8" s="14">
        <v>0.8</v>
      </c>
      <c r="T8" s="14">
        <v>0</v>
      </c>
      <c r="U8" s="14">
        <v>0</v>
      </c>
      <c r="V8" s="14">
        <v>0</v>
      </c>
      <c r="W8" s="14">
        <v>0</v>
      </c>
      <c r="X8" s="14">
        <v>35</v>
      </c>
      <c r="Y8" s="14">
        <v>0</v>
      </c>
      <c r="Z8" s="14">
        <v>100000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20</v>
      </c>
      <c r="AI8" s="14">
        <v>1</v>
      </c>
    </row>
    <row r="9" spans="1:35" x14ac:dyDescent="0.25">
      <c r="A9" t="s">
        <v>68</v>
      </c>
      <c r="B9" s="11">
        <v>40</v>
      </c>
      <c r="C9" s="7" t="s">
        <v>28</v>
      </c>
      <c r="F9" t="s">
        <v>50</v>
      </c>
      <c r="G9" s="12">
        <v>-425200</v>
      </c>
      <c r="H9" s="7" t="s">
        <v>54</v>
      </c>
      <c r="I9" t="s">
        <v>86</v>
      </c>
      <c r="J9" s="14">
        <v>4</v>
      </c>
      <c r="K9" s="14">
        <v>-7.6</v>
      </c>
      <c r="L9" s="14" t="s">
        <v>64</v>
      </c>
      <c r="M9" s="14" t="str">
        <f t="shared" si="0"/>
        <v>API sand</v>
      </c>
      <c r="N9" s="14">
        <v>11</v>
      </c>
      <c r="O9" s="21">
        <v>0</v>
      </c>
      <c r="P9" s="14">
        <v>0</v>
      </c>
      <c r="Q9" s="14">
        <v>46.750000000000007</v>
      </c>
      <c r="R9" s="29">
        <f t="shared" si="1"/>
        <v>31.166666666666671</v>
      </c>
      <c r="S9" s="14">
        <v>0.8</v>
      </c>
      <c r="T9" s="14">
        <v>0</v>
      </c>
      <c r="U9" s="14">
        <v>0</v>
      </c>
      <c r="V9" s="14">
        <v>0</v>
      </c>
      <c r="W9" s="14">
        <v>0</v>
      </c>
      <c r="X9" s="14">
        <v>85</v>
      </c>
      <c r="Y9" s="14">
        <v>0</v>
      </c>
      <c r="Z9" s="14">
        <v>100000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50</v>
      </c>
      <c r="AI9" s="14">
        <v>1</v>
      </c>
    </row>
    <row r="10" spans="1:35" s="1" customFormat="1" x14ac:dyDescent="0.25">
      <c r="A10" s="1" t="s">
        <v>69</v>
      </c>
      <c r="B10" s="24">
        <v>40</v>
      </c>
      <c r="C10" s="7" t="s">
        <v>28</v>
      </c>
      <c r="F10" t="s">
        <v>51</v>
      </c>
      <c r="G10" s="12">
        <v>0</v>
      </c>
      <c r="H10" s="7" t="s">
        <v>53</v>
      </c>
      <c r="I10" t="s">
        <v>86</v>
      </c>
      <c r="J10" s="14">
        <v>5</v>
      </c>
      <c r="K10" s="14">
        <v>-10</v>
      </c>
      <c r="L10" s="14" t="s">
        <v>64</v>
      </c>
      <c r="M10" s="14" t="str">
        <f t="shared" si="0"/>
        <v>API sand</v>
      </c>
      <c r="N10" s="14">
        <v>11</v>
      </c>
      <c r="O10" s="21">
        <v>0</v>
      </c>
      <c r="P10" s="14">
        <v>0</v>
      </c>
      <c r="Q10" s="14">
        <v>46.750000000000007</v>
      </c>
      <c r="R10" s="29">
        <f t="shared" si="1"/>
        <v>31.166666666666671</v>
      </c>
      <c r="S10" s="14">
        <v>0.8</v>
      </c>
      <c r="T10" s="14">
        <v>0</v>
      </c>
      <c r="U10" s="14">
        <v>0</v>
      </c>
      <c r="V10" s="14">
        <v>0</v>
      </c>
      <c r="W10" s="14">
        <v>0</v>
      </c>
      <c r="X10" s="14">
        <v>90</v>
      </c>
      <c r="Y10" s="14">
        <v>0</v>
      </c>
      <c r="Z10" s="14">
        <v>100000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50</v>
      </c>
      <c r="AI10" s="14">
        <v>1</v>
      </c>
    </row>
    <row r="11" spans="1:35" x14ac:dyDescent="0.25">
      <c r="A11" t="s">
        <v>70</v>
      </c>
      <c r="B11" s="11">
        <v>1</v>
      </c>
      <c r="C11" s="7" t="s">
        <v>28</v>
      </c>
      <c r="F11" t="s">
        <v>52</v>
      </c>
      <c r="G11" s="12">
        <v>0</v>
      </c>
      <c r="H11" s="7" t="s">
        <v>53</v>
      </c>
      <c r="I11" t="s">
        <v>87</v>
      </c>
      <c r="J11" s="14">
        <v>6</v>
      </c>
      <c r="K11" s="14">
        <v>-21.8</v>
      </c>
      <c r="L11" s="14" t="s">
        <v>65</v>
      </c>
      <c r="M11" s="14" t="str">
        <f t="shared" si="0"/>
        <v>API clay</v>
      </c>
      <c r="N11" s="14">
        <v>8</v>
      </c>
      <c r="O11" s="21">
        <v>165</v>
      </c>
      <c r="P11" s="14">
        <v>0</v>
      </c>
      <c r="Q11" s="14">
        <v>24.200000000000003</v>
      </c>
      <c r="R11" s="29">
        <f t="shared" si="1"/>
        <v>16.133333333333333</v>
      </c>
      <c r="S11" s="14">
        <v>0.8</v>
      </c>
      <c r="T11" s="14">
        <v>10</v>
      </c>
      <c r="U11" s="14">
        <v>5.0000000000000001E-3</v>
      </c>
      <c r="V11" s="14">
        <v>0</v>
      </c>
      <c r="W11" s="14">
        <v>0.5</v>
      </c>
      <c r="X11" s="14">
        <v>25</v>
      </c>
      <c r="Y11" s="14">
        <v>1</v>
      </c>
      <c r="Z11" s="14">
        <v>100000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1</v>
      </c>
    </row>
    <row r="12" spans="1:35" x14ac:dyDescent="0.25">
      <c r="A12" t="s">
        <v>74</v>
      </c>
      <c r="B12" s="11">
        <v>8</v>
      </c>
      <c r="C12" s="7" t="s">
        <v>28</v>
      </c>
      <c r="E12" s="12"/>
      <c r="F12" s="1"/>
      <c r="G12" s="1"/>
      <c r="H12" s="1"/>
      <c r="I12" s="1" t="s">
        <v>85</v>
      </c>
      <c r="J12" s="14">
        <v>7</v>
      </c>
      <c r="K12" s="14">
        <v>-26.8</v>
      </c>
      <c r="L12" s="14" t="s">
        <v>64</v>
      </c>
      <c r="M12" s="14" t="str">
        <f t="shared" si="0"/>
        <v>API sand</v>
      </c>
      <c r="N12" s="14">
        <v>10.5</v>
      </c>
      <c r="O12" s="21">
        <v>0</v>
      </c>
      <c r="P12" s="14">
        <v>0</v>
      </c>
      <c r="Q12" s="14">
        <v>38.5</v>
      </c>
      <c r="R12" s="29">
        <f t="shared" si="1"/>
        <v>25.666666666666664</v>
      </c>
      <c r="S12" s="14">
        <v>0.8</v>
      </c>
      <c r="T12" s="14">
        <v>0</v>
      </c>
      <c r="U12" s="14">
        <v>0</v>
      </c>
      <c r="V12" s="14">
        <v>0</v>
      </c>
      <c r="W12" s="14">
        <v>0</v>
      </c>
      <c r="X12" s="14">
        <v>50</v>
      </c>
      <c r="Y12" s="14">
        <v>0</v>
      </c>
      <c r="Z12" s="14">
        <v>100000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20</v>
      </c>
      <c r="AI12" s="14">
        <v>1</v>
      </c>
    </row>
    <row r="13" spans="1:35" x14ac:dyDescent="0.25">
      <c r="A13" t="s">
        <v>42</v>
      </c>
      <c r="B13" s="11">
        <v>78</v>
      </c>
      <c r="C13" s="7" t="s">
        <v>46</v>
      </c>
      <c r="E13" s="12"/>
      <c r="F13" s="15" t="s">
        <v>55</v>
      </c>
      <c r="I13" t="s">
        <v>86</v>
      </c>
      <c r="J13" s="14">
        <v>8</v>
      </c>
      <c r="K13" s="14">
        <v>-27.4</v>
      </c>
      <c r="L13" s="14" t="s">
        <v>64</v>
      </c>
      <c r="M13" s="14" t="str">
        <f t="shared" si="0"/>
        <v>API sand</v>
      </c>
      <c r="N13" s="14">
        <v>11</v>
      </c>
      <c r="O13" s="21">
        <v>0</v>
      </c>
      <c r="P13" s="14">
        <v>0</v>
      </c>
      <c r="Q13" s="14">
        <v>46.750000000000007</v>
      </c>
      <c r="R13" s="29">
        <f t="shared" si="1"/>
        <v>31.166666666666671</v>
      </c>
      <c r="S13" s="14">
        <v>0.8</v>
      </c>
      <c r="T13" s="14">
        <v>0</v>
      </c>
      <c r="U13" s="14">
        <v>0</v>
      </c>
      <c r="V13" s="14">
        <v>0</v>
      </c>
      <c r="W13" s="14">
        <v>0</v>
      </c>
      <c r="X13" s="14">
        <v>95</v>
      </c>
      <c r="Y13" s="14">
        <v>0</v>
      </c>
      <c r="Z13" s="14">
        <v>11000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50</v>
      </c>
      <c r="AI13" s="14">
        <v>1</v>
      </c>
    </row>
    <row r="14" spans="1:35" x14ac:dyDescent="0.25">
      <c r="A14" t="s">
        <v>43</v>
      </c>
      <c r="B14" s="12">
        <v>355000</v>
      </c>
      <c r="C14" s="7" t="s">
        <v>47</v>
      </c>
      <c r="F14" t="s">
        <v>56</v>
      </c>
      <c r="G14" s="17" t="s">
        <v>57</v>
      </c>
      <c r="H14" s="7" t="s">
        <v>63</v>
      </c>
      <c r="I14" t="s">
        <v>88</v>
      </c>
      <c r="J14" s="14">
        <v>9</v>
      </c>
      <c r="K14" s="14">
        <v>-32.4</v>
      </c>
      <c r="L14" s="14" t="s">
        <v>64</v>
      </c>
      <c r="M14" s="14" t="str">
        <f t="shared" si="0"/>
        <v>API sand</v>
      </c>
      <c r="N14" s="14">
        <v>11</v>
      </c>
      <c r="O14" s="21">
        <v>0</v>
      </c>
      <c r="P14" s="14">
        <v>0</v>
      </c>
      <c r="Q14" s="14">
        <v>41.25</v>
      </c>
      <c r="R14" s="29">
        <f t="shared" si="1"/>
        <v>27.5</v>
      </c>
      <c r="S14" s="14">
        <v>0.8</v>
      </c>
      <c r="T14" s="14">
        <v>0</v>
      </c>
      <c r="U14" s="14">
        <v>0</v>
      </c>
      <c r="V14" s="14">
        <v>0</v>
      </c>
      <c r="W14" s="14">
        <v>0</v>
      </c>
      <c r="X14" s="14">
        <v>65</v>
      </c>
      <c r="Y14" s="14">
        <v>0</v>
      </c>
      <c r="Z14" s="14">
        <v>6000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40</v>
      </c>
      <c r="AI14" s="14">
        <v>1</v>
      </c>
    </row>
    <row r="15" spans="1:35" s="1" customFormat="1" x14ac:dyDescent="0.25">
      <c r="A15" t="s">
        <v>44</v>
      </c>
      <c r="B15" s="25">
        <v>207000000</v>
      </c>
      <c r="C15" s="7" t="s">
        <v>47</v>
      </c>
      <c r="D15"/>
      <c r="E15"/>
      <c r="I15" s="1" t="s">
        <v>86</v>
      </c>
      <c r="J15" s="14">
        <v>10</v>
      </c>
      <c r="K15" s="14">
        <v>-36.5</v>
      </c>
      <c r="L15" s="14" t="s">
        <v>64</v>
      </c>
      <c r="M15" s="14" t="str">
        <f t="shared" si="0"/>
        <v>API sand</v>
      </c>
      <c r="N15" s="14">
        <v>11</v>
      </c>
      <c r="O15" s="21">
        <v>0</v>
      </c>
      <c r="P15" s="14">
        <v>0</v>
      </c>
      <c r="Q15" s="14">
        <v>46.750000000000007</v>
      </c>
      <c r="R15" s="29">
        <f t="shared" si="1"/>
        <v>31.166666666666671</v>
      </c>
      <c r="S15" s="14">
        <v>0.8</v>
      </c>
      <c r="T15" s="14">
        <v>0</v>
      </c>
      <c r="U15" s="14">
        <v>0</v>
      </c>
      <c r="V15" s="14">
        <v>0</v>
      </c>
      <c r="W15" s="14">
        <v>0</v>
      </c>
      <c r="X15" s="14">
        <v>95</v>
      </c>
      <c r="Y15" s="14">
        <v>0</v>
      </c>
      <c r="Z15" s="14">
        <v>11000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50</v>
      </c>
      <c r="AI15" s="14">
        <v>1</v>
      </c>
    </row>
    <row r="16" spans="1:35" x14ac:dyDescent="0.25">
      <c r="A16" t="s">
        <v>45</v>
      </c>
      <c r="B16" s="25">
        <v>79000000</v>
      </c>
      <c r="C16" s="7" t="s">
        <v>47</v>
      </c>
      <c r="I16" t="s">
        <v>86</v>
      </c>
      <c r="J16" s="14">
        <v>11</v>
      </c>
      <c r="K16" s="14">
        <v>-40</v>
      </c>
      <c r="L16" s="14" t="s">
        <v>64</v>
      </c>
      <c r="M16" s="14" t="str">
        <f t="shared" si="0"/>
        <v>API sand</v>
      </c>
      <c r="N16" s="14">
        <v>11</v>
      </c>
      <c r="O16" s="21">
        <v>0</v>
      </c>
      <c r="P16" s="14">
        <v>0</v>
      </c>
      <c r="Q16" s="14">
        <v>46.750000000000007</v>
      </c>
      <c r="R16" s="29">
        <f t="shared" si="1"/>
        <v>31.166666666666671</v>
      </c>
      <c r="S16" s="14">
        <v>0.8</v>
      </c>
      <c r="T16" s="14">
        <v>0</v>
      </c>
      <c r="U16" s="14">
        <v>0</v>
      </c>
      <c r="V16" s="14">
        <v>0</v>
      </c>
      <c r="W16" s="14">
        <v>0</v>
      </c>
      <c r="X16" s="14">
        <v>100</v>
      </c>
      <c r="Y16" s="14">
        <v>0</v>
      </c>
      <c r="Z16" s="14">
        <v>12000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50</v>
      </c>
      <c r="AI16" s="14">
        <v>1</v>
      </c>
    </row>
    <row r="17" spans="1:35" ht="30" x14ac:dyDescent="0.25">
      <c r="A17" s="2" t="s">
        <v>25</v>
      </c>
      <c r="B17" s="5" t="s">
        <v>26</v>
      </c>
      <c r="C17" s="5" t="s">
        <v>27</v>
      </c>
      <c r="D17" s="19"/>
      <c r="E17" s="19"/>
      <c r="I17" s="1" t="s">
        <v>86</v>
      </c>
      <c r="J17" s="14">
        <v>12</v>
      </c>
      <c r="K17" s="14">
        <v>-50</v>
      </c>
      <c r="L17" s="14" t="s">
        <v>64</v>
      </c>
      <c r="M17" s="14" t="str">
        <f t="shared" si="0"/>
        <v>API sand</v>
      </c>
      <c r="N17" s="14">
        <v>11</v>
      </c>
      <c r="O17" s="21">
        <v>0</v>
      </c>
      <c r="P17" s="14">
        <v>0</v>
      </c>
      <c r="Q17" s="14">
        <v>46.750000000000007</v>
      </c>
      <c r="R17" s="29">
        <f t="shared" si="1"/>
        <v>31.166666666666671</v>
      </c>
      <c r="S17" s="14">
        <v>0.8</v>
      </c>
      <c r="T17" s="14">
        <v>0</v>
      </c>
      <c r="U17" s="14">
        <v>0</v>
      </c>
      <c r="V17" s="14">
        <v>0</v>
      </c>
      <c r="W17" s="14">
        <v>0</v>
      </c>
      <c r="X17" s="14">
        <v>120</v>
      </c>
      <c r="Y17" s="14">
        <v>0</v>
      </c>
      <c r="Z17" s="14">
        <v>18000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50</v>
      </c>
      <c r="AI17" s="14">
        <v>1</v>
      </c>
    </row>
    <row r="18" spans="1:35" s="1" customFormat="1" x14ac:dyDescent="0.25">
      <c r="A18" s="31" t="s">
        <v>38</v>
      </c>
      <c r="B18" s="31" t="s">
        <v>30</v>
      </c>
      <c r="C18" s="31" t="s">
        <v>59</v>
      </c>
      <c r="D18" s="31"/>
      <c r="E18" s="3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x14ac:dyDescent="0.25">
      <c r="A19" s="13">
        <v>1</v>
      </c>
      <c r="B19" s="13">
        <f>B8</f>
        <v>0</v>
      </c>
      <c r="C19" s="13">
        <v>8.2000000000000003E-2</v>
      </c>
      <c r="D19" s="13"/>
      <c r="E19" s="13"/>
      <c r="J19" s="14"/>
      <c r="K19" s="14"/>
      <c r="L19" s="14"/>
      <c r="M19" s="14"/>
      <c r="N19" s="14"/>
      <c r="O19" s="2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21"/>
      <c r="AH19" s="14"/>
      <c r="AI19" s="14"/>
    </row>
    <row r="20" spans="1:35" x14ac:dyDescent="0.25">
      <c r="A20" s="4">
        <v>2</v>
      </c>
      <c r="B20" s="4">
        <v>-2.2000000000000002</v>
      </c>
      <c r="C20" s="4">
        <v>8.5000000000000006E-2</v>
      </c>
      <c r="D20" s="4"/>
      <c r="E20" s="2"/>
      <c r="O20" s="18"/>
      <c r="P20" s="13"/>
      <c r="Q20" s="13"/>
      <c r="R20" s="13"/>
      <c r="S20" s="13"/>
      <c r="T20" s="13"/>
      <c r="U20" s="13"/>
      <c r="V20" s="13"/>
      <c r="W20" s="13"/>
      <c r="Y20" s="13"/>
      <c r="AA20" s="13"/>
      <c r="AB20" s="13"/>
      <c r="AC20" s="13"/>
      <c r="AD20" s="13"/>
    </row>
    <row r="21" spans="1:35" x14ac:dyDescent="0.25">
      <c r="A21" s="4">
        <v>3</v>
      </c>
      <c r="B21" s="4">
        <v>-8.1999999999999993</v>
      </c>
      <c r="C21" s="4">
        <v>8.2000000000000003E-2</v>
      </c>
      <c r="D21" s="4"/>
    </row>
    <row r="22" spans="1:35" x14ac:dyDescent="0.25">
      <c r="A22" s="4">
        <v>4</v>
      </c>
      <c r="B22" s="4">
        <v>-11.2</v>
      </c>
      <c r="C22" s="4">
        <v>7.4999999999999997E-2</v>
      </c>
      <c r="D22" s="4"/>
    </row>
    <row r="23" spans="1:35" x14ac:dyDescent="0.25">
      <c r="A23" s="2">
        <v>5</v>
      </c>
      <c r="B23" s="2">
        <v>-14.2</v>
      </c>
      <c r="C23" s="2">
        <v>6.7000000000000004E-2</v>
      </c>
      <c r="D23" s="2"/>
    </row>
    <row r="24" spans="1:35" x14ac:dyDescent="0.25">
      <c r="A24" s="2"/>
      <c r="B24" s="2"/>
      <c r="C24" s="2"/>
      <c r="D24" s="2"/>
    </row>
    <row r="25" spans="1:35" x14ac:dyDescent="0.25">
      <c r="A25" s="4"/>
      <c r="B25" s="4"/>
      <c r="C25" s="4"/>
      <c r="D25" s="4"/>
    </row>
    <row r="26" spans="1:35" x14ac:dyDescent="0.25">
      <c r="A26" s="4"/>
      <c r="B26" s="4"/>
      <c r="C26" s="4"/>
      <c r="D26" s="4"/>
    </row>
    <row r="27" spans="1:35" x14ac:dyDescent="0.25">
      <c r="A27" s="4"/>
      <c r="B27" s="4"/>
      <c r="C27" s="4"/>
      <c r="D27" s="4"/>
    </row>
    <row r="28" spans="1:35" x14ac:dyDescent="0.25">
      <c r="A28" s="4"/>
      <c r="B28" s="4"/>
      <c r="C28" s="4"/>
      <c r="D28" s="4"/>
    </row>
    <row r="29" spans="1:35" x14ac:dyDescent="0.25">
      <c r="A29" s="4"/>
      <c r="B29" s="4"/>
      <c r="C29" s="4"/>
      <c r="D29" s="4"/>
    </row>
    <row r="30" spans="1:35" x14ac:dyDescent="0.25">
      <c r="A30" s="4"/>
      <c r="B30" s="4"/>
      <c r="C30" s="4"/>
      <c r="D30" s="4"/>
    </row>
    <row r="31" spans="1:35" x14ac:dyDescent="0.25">
      <c r="A31" s="4"/>
      <c r="B31" s="4"/>
      <c r="C31" s="4"/>
      <c r="D31" s="4"/>
    </row>
    <row r="32" spans="1:35" x14ac:dyDescent="0.25">
      <c r="A32" s="4"/>
      <c r="B32" s="4"/>
      <c r="C32" s="4"/>
      <c r="D32" s="4"/>
    </row>
  </sheetData>
  <mergeCells count="3">
    <mergeCell ref="R3:S3"/>
    <mergeCell ref="U3:V3"/>
    <mergeCell ref="AA3:AG3"/>
  </mergeCells>
  <pageMargins left="0.7" right="0.7" top="0.75" bottom="0.75" header="0.3" footer="0.3"/>
  <pageSetup paperSize="9"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I32"/>
  <sheetViews>
    <sheetView zoomScale="70" zoomScaleNormal="70" workbookViewId="0">
      <selection activeCell="B9" sqref="B9"/>
    </sheetView>
  </sheetViews>
  <sheetFormatPr defaultRowHeight="15" x14ac:dyDescent="0.25"/>
  <cols>
    <col min="1" max="1" width="19.5703125" bestFit="1" customWidth="1"/>
    <col min="2" max="3" width="14.5703125" customWidth="1"/>
    <col min="4" max="5" width="14" customWidth="1"/>
    <col min="6" max="6" width="13" bestFit="1" customWidth="1"/>
    <col min="7" max="7" width="9.5703125" bestFit="1" customWidth="1"/>
    <col min="8" max="8" width="11" bestFit="1" customWidth="1"/>
    <col min="9" max="9" width="15.7109375" bestFit="1" customWidth="1"/>
    <col min="10" max="10" width="10.140625" customWidth="1"/>
    <col min="11" max="11" width="9.5703125" customWidth="1"/>
    <col min="12" max="12" width="10.7109375" bestFit="1" customWidth="1"/>
    <col min="13" max="13" width="13.42578125" bestFit="1" customWidth="1"/>
    <col min="14" max="14" width="12.140625" bestFit="1" customWidth="1"/>
    <col min="15" max="15" width="7.140625" bestFit="1" customWidth="1"/>
    <col min="16" max="16" width="9.5703125" bestFit="1" customWidth="1"/>
    <col min="17" max="17" width="12.28515625" customWidth="1"/>
    <col min="18" max="18" width="10.5703125" bestFit="1" customWidth="1"/>
    <col min="19" max="19" width="6" bestFit="1" customWidth="1"/>
    <col min="20" max="20" width="14.5703125" customWidth="1"/>
    <col min="21" max="21" width="10.85546875" bestFit="1" customWidth="1"/>
    <col min="22" max="22" width="17.28515625" bestFit="1" customWidth="1"/>
    <col min="23" max="23" width="18.140625" customWidth="1"/>
    <col min="24" max="24" width="19.28515625" customWidth="1"/>
    <col min="25" max="25" width="14.7109375" customWidth="1"/>
    <col min="26" max="26" width="14.28515625" customWidth="1"/>
    <col min="27" max="27" width="8.7109375" bestFit="1" customWidth="1"/>
    <col min="28" max="28" width="10" bestFit="1" customWidth="1"/>
    <col min="29" max="29" width="9.140625" bestFit="1" customWidth="1"/>
    <col min="30" max="30" width="6.5703125" bestFit="1" customWidth="1"/>
    <col min="31" max="31" width="11" bestFit="1" customWidth="1"/>
    <col min="32" max="32" width="7.7109375" bestFit="1" customWidth="1"/>
    <col min="33" max="33" width="4.85546875" bestFit="1" customWidth="1"/>
    <col min="34" max="34" width="13.42578125" bestFit="1" customWidth="1"/>
    <col min="35" max="35" width="14.85546875" bestFit="1" customWidth="1"/>
  </cols>
  <sheetData>
    <row r="1" spans="1:35" x14ac:dyDescent="0.25">
      <c r="A1" s="23" t="str">
        <f ca="1">TRIM(MID(CELL("filename",A1),FIND("]",CELL("filename",A1),1)+1,255))</f>
        <v>HS_E6_obsolete</v>
      </c>
      <c r="D1" s="23"/>
    </row>
    <row r="2" spans="1:35" x14ac:dyDescent="0.25"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5" s="2" customFormat="1" ht="45" customHeight="1" x14ac:dyDescent="0.25">
      <c r="F3" s="16" t="s">
        <v>39</v>
      </c>
      <c r="J3" s="26" t="s">
        <v>22</v>
      </c>
      <c r="Q3" s="27" t="s">
        <v>75</v>
      </c>
      <c r="R3" s="114" t="s">
        <v>78</v>
      </c>
      <c r="S3" s="114"/>
      <c r="T3" s="27" t="s">
        <v>81</v>
      </c>
      <c r="U3" s="114" t="s">
        <v>79</v>
      </c>
      <c r="V3" s="114"/>
      <c r="W3" s="27" t="s">
        <v>80</v>
      </c>
      <c r="X3" s="27" t="s">
        <v>78</v>
      </c>
      <c r="Y3" s="27" t="s">
        <v>82</v>
      </c>
      <c r="Z3" s="27" t="s">
        <v>83</v>
      </c>
      <c r="AA3" s="115" t="s">
        <v>76</v>
      </c>
      <c r="AB3" s="115"/>
      <c r="AC3" s="115"/>
      <c r="AD3" s="115"/>
      <c r="AE3" s="115"/>
      <c r="AF3" s="115"/>
      <c r="AG3" s="115"/>
      <c r="AH3" s="27" t="s">
        <v>77</v>
      </c>
      <c r="AI3" s="22" t="s">
        <v>71</v>
      </c>
    </row>
    <row r="4" spans="1:35" s="3" customFormat="1" x14ac:dyDescent="0.25">
      <c r="A4" s="6" t="s">
        <v>60</v>
      </c>
      <c r="B4" s="3">
        <f>COUNTIF(J:J,"&gt;0")</f>
        <v>11</v>
      </c>
      <c r="C4" s="8" t="s">
        <v>58</v>
      </c>
      <c r="D4" s="4"/>
      <c r="F4" s="3" t="s">
        <v>40</v>
      </c>
      <c r="G4" s="10">
        <v>0</v>
      </c>
      <c r="H4" s="8" t="s">
        <v>28</v>
      </c>
      <c r="J4" s="4" t="s">
        <v>0</v>
      </c>
      <c r="K4" s="4" t="s">
        <v>3</v>
      </c>
      <c r="L4" s="4" t="s">
        <v>1</v>
      </c>
      <c r="M4" s="4" t="s">
        <v>2</v>
      </c>
      <c r="N4" s="4" t="s">
        <v>6</v>
      </c>
      <c r="O4" s="4" t="s">
        <v>4</v>
      </c>
      <c r="P4" s="4" t="s">
        <v>5</v>
      </c>
      <c r="Q4" s="4" t="s">
        <v>7</v>
      </c>
      <c r="R4" s="4" t="s">
        <v>13</v>
      </c>
      <c r="S4" s="4" t="s">
        <v>73</v>
      </c>
      <c r="T4" s="4" t="s">
        <v>14</v>
      </c>
      <c r="U4" s="4" t="s">
        <v>8</v>
      </c>
      <c r="V4" s="4" t="s">
        <v>9</v>
      </c>
      <c r="W4" s="4" t="s">
        <v>10</v>
      </c>
      <c r="X4" s="4" t="s">
        <v>15</v>
      </c>
      <c r="Y4" s="4" t="s">
        <v>16</v>
      </c>
      <c r="Z4" s="4" t="s">
        <v>17</v>
      </c>
      <c r="AA4" s="4" t="s">
        <v>11</v>
      </c>
      <c r="AB4" s="4" t="s">
        <v>12</v>
      </c>
      <c r="AC4" s="4" t="s">
        <v>18</v>
      </c>
      <c r="AD4" s="4" t="s">
        <v>19</v>
      </c>
      <c r="AE4" s="4" t="s">
        <v>37</v>
      </c>
      <c r="AF4" s="4" t="s">
        <v>20</v>
      </c>
      <c r="AG4" s="4" t="s">
        <v>21</v>
      </c>
      <c r="AH4" s="4" t="s">
        <v>66</v>
      </c>
      <c r="AI4" s="4" t="s">
        <v>72</v>
      </c>
    </row>
    <row r="5" spans="1:35" ht="17.25" x14ac:dyDescent="0.25">
      <c r="A5" t="s">
        <v>61</v>
      </c>
      <c r="B5">
        <f ca="1">COUNTIF(A:A,"&gt;0")</f>
        <v>5</v>
      </c>
      <c r="C5" s="7" t="s">
        <v>58</v>
      </c>
      <c r="F5" t="s">
        <v>41</v>
      </c>
      <c r="G5" s="11">
        <v>0</v>
      </c>
      <c r="H5" s="7" t="s">
        <v>28</v>
      </c>
      <c r="J5" s="28" t="s">
        <v>38</v>
      </c>
      <c r="K5" s="28" t="s">
        <v>30</v>
      </c>
      <c r="L5" s="28" t="s">
        <v>31</v>
      </c>
      <c r="M5" s="28" t="s">
        <v>31</v>
      </c>
      <c r="N5" s="28" t="s">
        <v>32</v>
      </c>
      <c r="O5" s="28" t="s">
        <v>33</v>
      </c>
      <c r="P5" s="28" t="s">
        <v>35</v>
      </c>
      <c r="Q5" s="28" t="s">
        <v>36</v>
      </c>
      <c r="R5" s="28" t="s">
        <v>36</v>
      </c>
      <c r="S5" s="28" t="s">
        <v>34</v>
      </c>
      <c r="T5" s="28" t="s">
        <v>33</v>
      </c>
      <c r="U5" s="28" t="s">
        <v>34</v>
      </c>
      <c r="V5" s="28" t="s">
        <v>62</v>
      </c>
      <c r="W5" s="28" t="s">
        <v>34</v>
      </c>
      <c r="X5" s="28" t="s">
        <v>33</v>
      </c>
      <c r="Y5" s="28" t="s">
        <v>34</v>
      </c>
      <c r="Z5" s="28" t="s">
        <v>33</v>
      </c>
      <c r="AA5" s="28" t="s">
        <v>33</v>
      </c>
      <c r="AB5" s="28" t="s">
        <v>35</v>
      </c>
      <c r="AC5" s="28" t="s">
        <v>34</v>
      </c>
      <c r="AD5" s="28" t="s">
        <v>33</v>
      </c>
      <c r="AE5" s="28" t="s">
        <v>35</v>
      </c>
      <c r="AF5" s="28" t="s">
        <v>34</v>
      </c>
      <c r="AG5" s="28" t="s">
        <v>34</v>
      </c>
      <c r="AH5" s="28" t="s">
        <v>34</v>
      </c>
      <c r="AI5" s="28" t="s">
        <v>34</v>
      </c>
    </row>
    <row r="6" spans="1:35" x14ac:dyDescent="0.25">
      <c r="C6" s="7"/>
      <c r="F6" t="s">
        <v>67</v>
      </c>
      <c r="G6" s="11">
        <v>36</v>
      </c>
      <c r="H6" s="7" t="s">
        <v>28</v>
      </c>
      <c r="I6" t="s">
        <v>84</v>
      </c>
      <c r="J6" s="14">
        <v>1</v>
      </c>
      <c r="K6" s="14">
        <v>0</v>
      </c>
      <c r="L6" s="14" t="s">
        <v>64</v>
      </c>
      <c r="M6" s="14" t="str">
        <f>L6</f>
        <v>API sand</v>
      </c>
      <c r="N6" s="14">
        <v>9</v>
      </c>
      <c r="O6" s="21">
        <v>0</v>
      </c>
      <c r="P6" s="14">
        <v>0</v>
      </c>
      <c r="Q6" s="14">
        <v>27.5</v>
      </c>
      <c r="R6" s="29">
        <f>2/3*Q6</f>
        <v>18.333333333333332</v>
      </c>
      <c r="S6" s="14">
        <v>0.8</v>
      </c>
      <c r="T6" s="14">
        <v>0</v>
      </c>
      <c r="U6" s="14">
        <v>0</v>
      </c>
      <c r="V6" s="14">
        <v>0</v>
      </c>
      <c r="W6" s="14">
        <v>0</v>
      </c>
      <c r="X6" s="14">
        <v>10000</v>
      </c>
      <c r="Y6" s="14">
        <v>0</v>
      </c>
      <c r="Z6" s="14">
        <v>100000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8</v>
      </c>
      <c r="AI6" s="14">
        <v>1</v>
      </c>
    </row>
    <row r="7" spans="1:35" x14ac:dyDescent="0.25">
      <c r="A7" s="15" t="s">
        <v>23</v>
      </c>
      <c r="C7" s="7"/>
      <c r="F7" s="20" t="s">
        <v>48</v>
      </c>
      <c r="G7" s="1"/>
      <c r="H7" s="9"/>
      <c r="I7" s="1" t="s">
        <v>89</v>
      </c>
      <c r="J7" s="14">
        <v>2</v>
      </c>
      <c r="K7" s="14">
        <v>-1.2</v>
      </c>
      <c r="L7" s="14" t="s">
        <v>64</v>
      </c>
      <c r="M7" s="14" t="str">
        <f>L7</f>
        <v>API sand</v>
      </c>
      <c r="N7" s="14">
        <v>10</v>
      </c>
      <c r="O7" s="21">
        <v>0</v>
      </c>
      <c r="P7" s="14">
        <v>0</v>
      </c>
      <c r="Q7" s="14">
        <v>32.5</v>
      </c>
      <c r="R7" s="29">
        <f>2/3*Q7</f>
        <v>21.666666666666664</v>
      </c>
      <c r="S7" s="14">
        <v>0.8</v>
      </c>
      <c r="T7" s="14">
        <v>0</v>
      </c>
      <c r="U7" s="14">
        <v>0</v>
      </c>
      <c r="V7" s="14">
        <v>0</v>
      </c>
      <c r="W7" s="14">
        <v>0</v>
      </c>
      <c r="X7" s="14">
        <v>20</v>
      </c>
      <c r="Y7" s="14">
        <v>0</v>
      </c>
      <c r="Z7" s="14">
        <v>100000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12</v>
      </c>
      <c r="AI7" s="14">
        <v>1</v>
      </c>
    </row>
    <row r="8" spans="1:35" x14ac:dyDescent="0.25">
      <c r="A8" t="s">
        <v>24</v>
      </c>
      <c r="B8" s="11">
        <v>0</v>
      </c>
      <c r="C8" s="7" t="s">
        <v>29</v>
      </c>
      <c r="F8" t="s">
        <v>49</v>
      </c>
      <c r="G8" s="12">
        <v>5580</v>
      </c>
      <c r="H8" s="7" t="s">
        <v>53</v>
      </c>
      <c r="I8" t="s">
        <v>88</v>
      </c>
      <c r="J8" s="14">
        <v>3</v>
      </c>
      <c r="K8" s="14">
        <v>-3.8</v>
      </c>
      <c r="L8" s="14" t="s">
        <v>64</v>
      </c>
      <c r="M8" s="14" t="str">
        <f t="shared" ref="M8:M16" si="0">L8</f>
        <v>API sand</v>
      </c>
      <c r="N8" s="14">
        <v>11</v>
      </c>
      <c r="O8" s="21">
        <v>0</v>
      </c>
      <c r="P8" s="14">
        <v>0</v>
      </c>
      <c r="Q8" s="14">
        <v>37.5</v>
      </c>
      <c r="R8" s="29">
        <f t="shared" ref="R8:R16" si="1">2/3*Q8</f>
        <v>25</v>
      </c>
      <c r="S8" s="14">
        <v>0.8</v>
      </c>
      <c r="T8" s="14">
        <v>0</v>
      </c>
      <c r="U8" s="14">
        <v>0</v>
      </c>
      <c r="V8" s="14">
        <v>0</v>
      </c>
      <c r="W8" s="14">
        <v>0</v>
      </c>
      <c r="X8" s="14">
        <v>35</v>
      </c>
      <c r="Y8" s="14">
        <v>0</v>
      </c>
      <c r="Z8" s="14">
        <v>100000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40</v>
      </c>
      <c r="AI8" s="14">
        <v>1</v>
      </c>
    </row>
    <row r="9" spans="1:35" x14ac:dyDescent="0.25">
      <c r="A9" t="s">
        <v>68</v>
      </c>
      <c r="B9" s="11">
        <v>29.2</v>
      </c>
      <c r="C9" s="7" t="s">
        <v>28</v>
      </c>
      <c r="F9" t="s">
        <v>50</v>
      </c>
      <c r="G9" s="12">
        <v>-426700</v>
      </c>
      <c r="H9" s="7" t="s">
        <v>54</v>
      </c>
      <c r="I9" t="s">
        <v>86</v>
      </c>
      <c r="J9" s="14">
        <v>4</v>
      </c>
      <c r="K9" s="14">
        <v>-4.4000000000000004</v>
      </c>
      <c r="L9" s="14" t="s">
        <v>64</v>
      </c>
      <c r="M9" s="14" t="str">
        <f t="shared" si="0"/>
        <v>API sand</v>
      </c>
      <c r="N9" s="14">
        <v>11</v>
      </c>
      <c r="O9" s="21">
        <v>0</v>
      </c>
      <c r="P9" s="14">
        <v>0</v>
      </c>
      <c r="Q9" s="14">
        <v>42.5</v>
      </c>
      <c r="R9" s="29">
        <f t="shared" si="1"/>
        <v>28.333333333333332</v>
      </c>
      <c r="S9" s="14">
        <v>0.8</v>
      </c>
      <c r="T9" s="14">
        <v>0</v>
      </c>
      <c r="U9" s="14">
        <v>0</v>
      </c>
      <c r="V9" s="14">
        <v>0</v>
      </c>
      <c r="W9" s="14">
        <v>0</v>
      </c>
      <c r="X9" s="14">
        <v>50</v>
      </c>
      <c r="Y9" s="14">
        <v>0</v>
      </c>
      <c r="Z9" s="14">
        <v>100000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50</v>
      </c>
      <c r="AI9" s="14">
        <v>1</v>
      </c>
    </row>
    <row r="10" spans="1:35" s="1" customFormat="1" x14ac:dyDescent="0.25">
      <c r="A10" s="1" t="s">
        <v>69</v>
      </c>
      <c r="B10" s="24">
        <v>29.2</v>
      </c>
      <c r="C10" s="7" t="s">
        <v>28</v>
      </c>
      <c r="F10" t="s">
        <v>51</v>
      </c>
      <c r="G10" s="12">
        <v>0</v>
      </c>
      <c r="H10" s="7" t="s">
        <v>53</v>
      </c>
      <c r="I10" t="s">
        <v>86</v>
      </c>
      <c r="J10" s="14">
        <v>5</v>
      </c>
      <c r="K10" s="14">
        <v>-5</v>
      </c>
      <c r="L10" s="14" t="s">
        <v>64</v>
      </c>
      <c r="M10" s="14" t="str">
        <f t="shared" si="0"/>
        <v>API sand</v>
      </c>
      <c r="N10" s="14">
        <v>11</v>
      </c>
      <c r="O10" s="21">
        <v>0</v>
      </c>
      <c r="P10" s="14">
        <v>0</v>
      </c>
      <c r="Q10" s="14">
        <v>42.5</v>
      </c>
      <c r="R10" s="29">
        <f t="shared" si="1"/>
        <v>28.333333333333332</v>
      </c>
      <c r="S10" s="14">
        <v>0.8</v>
      </c>
      <c r="T10" s="14">
        <v>0</v>
      </c>
      <c r="U10" s="14">
        <v>0</v>
      </c>
      <c r="V10" s="14">
        <v>0</v>
      </c>
      <c r="W10" s="14">
        <v>0</v>
      </c>
      <c r="X10" s="14">
        <v>85</v>
      </c>
      <c r="Y10" s="14">
        <v>0</v>
      </c>
      <c r="Z10" s="14">
        <v>8000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50</v>
      </c>
      <c r="AI10" s="14">
        <v>1</v>
      </c>
    </row>
    <row r="11" spans="1:35" x14ac:dyDescent="0.25">
      <c r="A11" t="s">
        <v>70</v>
      </c>
      <c r="B11" s="11">
        <v>1</v>
      </c>
      <c r="C11" s="7" t="s">
        <v>28</v>
      </c>
      <c r="F11" t="s">
        <v>52</v>
      </c>
      <c r="G11" s="12">
        <v>0</v>
      </c>
      <c r="H11" s="7" t="s">
        <v>53</v>
      </c>
      <c r="I11" t="s">
        <v>86</v>
      </c>
      <c r="J11" s="14">
        <v>6</v>
      </c>
      <c r="K11" s="14">
        <v>-10</v>
      </c>
      <c r="L11" s="14" t="s">
        <v>64</v>
      </c>
      <c r="M11" s="14" t="str">
        <f t="shared" si="0"/>
        <v>API sand</v>
      </c>
      <c r="N11" s="14">
        <v>11</v>
      </c>
      <c r="O11" s="21">
        <v>0</v>
      </c>
      <c r="P11" s="14">
        <v>0</v>
      </c>
      <c r="Q11" s="14">
        <v>42.5</v>
      </c>
      <c r="R11" s="29">
        <f t="shared" si="1"/>
        <v>28.333333333333332</v>
      </c>
      <c r="S11" s="14">
        <v>0.8</v>
      </c>
      <c r="T11" s="14">
        <v>0</v>
      </c>
      <c r="U11" s="14">
        <v>0</v>
      </c>
      <c r="V11" s="14">
        <v>0</v>
      </c>
      <c r="W11" s="14">
        <v>0</v>
      </c>
      <c r="X11" s="14">
        <v>90</v>
      </c>
      <c r="Y11" s="14">
        <v>0</v>
      </c>
      <c r="Z11" s="14">
        <v>10000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50</v>
      </c>
      <c r="AI11" s="14">
        <v>1</v>
      </c>
    </row>
    <row r="12" spans="1:35" x14ac:dyDescent="0.25">
      <c r="A12" t="s">
        <v>74</v>
      </c>
      <c r="B12" s="11">
        <v>8</v>
      </c>
      <c r="C12" s="7" t="s">
        <v>28</v>
      </c>
      <c r="E12" s="12"/>
      <c r="F12" s="1"/>
      <c r="G12" s="1"/>
      <c r="H12" s="1"/>
      <c r="I12" t="s">
        <v>86</v>
      </c>
      <c r="J12" s="14">
        <v>7</v>
      </c>
      <c r="K12" s="14">
        <v>-20</v>
      </c>
      <c r="L12" s="14" t="s">
        <v>64</v>
      </c>
      <c r="M12" s="14" t="str">
        <f t="shared" si="0"/>
        <v>API sand</v>
      </c>
      <c r="N12" s="14">
        <v>11</v>
      </c>
      <c r="O12" s="21">
        <v>0</v>
      </c>
      <c r="P12" s="14">
        <v>0</v>
      </c>
      <c r="Q12" s="14">
        <v>42.5</v>
      </c>
      <c r="R12" s="29">
        <f t="shared" si="1"/>
        <v>28.333333333333332</v>
      </c>
      <c r="S12" s="14">
        <v>0.8</v>
      </c>
      <c r="T12" s="14">
        <v>0</v>
      </c>
      <c r="U12" s="14">
        <v>0</v>
      </c>
      <c r="V12" s="14">
        <v>0</v>
      </c>
      <c r="W12" s="14">
        <v>0</v>
      </c>
      <c r="X12" s="14">
        <v>95</v>
      </c>
      <c r="Y12" s="14">
        <v>0</v>
      </c>
      <c r="Z12" s="14">
        <v>11000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50</v>
      </c>
      <c r="AI12" s="14">
        <v>1</v>
      </c>
    </row>
    <row r="13" spans="1:35" x14ac:dyDescent="0.25">
      <c r="A13" t="s">
        <v>42</v>
      </c>
      <c r="B13" s="11">
        <v>78</v>
      </c>
      <c r="C13" s="7" t="s">
        <v>46</v>
      </c>
      <c r="E13" s="12"/>
      <c r="F13" s="15" t="s">
        <v>55</v>
      </c>
      <c r="I13" t="s">
        <v>86</v>
      </c>
      <c r="J13" s="14">
        <v>8</v>
      </c>
      <c r="K13" s="14">
        <v>-30</v>
      </c>
      <c r="L13" s="14" t="s">
        <v>64</v>
      </c>
      <c r="M13" s="14" t="str">
        <f t="shared" si="0"/>
        <v>API sand</v>
      </c>
      <c r="N13" s="14">
        <v>11</v>
      </c>
      <c r="O13" s="21">
        <v>0</v>
      </c>
      <c r="P13" s="14">
        <v>0</v>
      </c>
      <c r="Q13" s="14">
        <v>42.5</v>
      </c>
      <c r="R13" s="29">
        <f t="shared" si="1"/>
        <v>28.333333333333332</v>
      </c>
      <c r="S13" s="14">
        <v>0.8</v>
      </c>
      <c r="T13" s="14">
        <v>0</v>
      </c>
      <c r="U13" s="14">
        <v>0</v>
      </c>
      <c r="V13" s="14">
        <v>0</v>
      </c>
      <c r="W13" s="14">
        <v>0</v>
      </c>
      <c r="X13" s="14">
        <v>95</v>
      </c>
      <c r="Y13" s="14">
        <v>0</v>
      </c>
      <c r="Z13" s="14">
        <v>11000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50</v>
      </c>
      <c r="AI13" s="14">
        <v>1</v>
      </c>
    </row>
    <row r="14" spans="1:35" x14ac:dyDescent="0.25">
      <c r="A14" t="s">
        <v>43</v>
      </c>
      <c r="B14" s="12">
        <v>355000</v>
      </c>
      <c r="C14" s="7" t="s">
        <v>47</v>
      </c>
      <c r="F14" t="s">
        <v>56</v>
      </c>
      <c r="G14" s="17" t="s">
        <v>57</v>
      </c>
      <c r="H14" s="7" t="s">
        <v>63</v>
      </c>
      <c r="I14" t="s">
        <v>86</v>
      </c>
      <c r="J14" s="14">
        <v>9</v>
      </c>
      <c r="K14" s="14">
        <v>-40</v>
      </c>
      <c r="L14" s="14" t="s">
        <v>64</v>
      </c>
      <c r="M14" s="14" t="str">
        <f t="shared" si="0"/>
        <v>API sand</v>
      </c>
      <c r="N14" s="14">
        <v>11</v>
      </c>
      <c r="O14" s="21">
        <v>0</v>
      </c>
      <c r="P14" s="14">
        <v>0</v>
      </c>
      <c r="Q14" s="14">
        <v>42.5</v>
      </c>
      <c r="R14" s="29">
        <f t="shared" si="1"/>
        <v>28.333333333333332</v>
      </c>
      <c r="S14" s="14">
        <v>0.8</v>
      </c>
      <c r="T14" s="14">
        <v>0</v>
      </c>
      <c r="U14" s="14">
        <v>0</v>
      </c>
      <c r="V14" s="14">
        <v>0</v>
      </c>
      <c r="W14" s="14">
        <v>0</v>
      </c>
      <c r="X14" s="14">
        <v>100</v>
      </c>
      <c r="Y14" s="14">
        <v>0</v>
      </c>
      <c r="Z14" s="14">
        <v>12000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50</v>
      </c>
      <c r="AI14" s="14">
        <v>1</v>
      </c>
    </row>
    <row r="15" spans="1:35" s="1" customFormat="1" x14ac:dyDescent="0.25">
      <c r="A15" t="s">
        <v>44</v>
      </c>
      <c r="B15" s="25">
        <v>207000000</v>
      </c>
      <c r="C15" s="7" t="s">
        <v>47</v>
      </c>
      <c r="D15"/>
      <c r="E15"/>
      <c r="I15" t="s">
        <v>86</v>
      </c>
      <c r="J15" s="14">
        <v>10</v>
      </c>
      <c r="K15" s="14">
        <v>-46.5</v>
      </c>
      <c r="L15" s="14" t="s">
        <v>64</v>
      </c>
      <c r="M15" s="14" t="str">
        <f t="shared" si="0"/>
        <v>API sand</v>
      </c>
      <c r="N15" s="14">
        <v>11</v>
      </c>
      <c r="O15" s="21">
        <v>0</v>
      </c>
      <c r="P15" s="14">
        <v>0</v>
      </c>
      <c r="Q15" s="14">
        <v>42.5</v>
      </c>
      <c r="R15" s="29">
        <f t="shared" si="1"/>
        <v>28.333333333333332</v>
      </c>
      <c r="S15" s="14">
        <v>0.8</v>
      </c>
      <c r="T15" s="14">
        <v>0</v>
      </c>
      <c r="U15" s="14">
        <v>0</v>
      </c>
      <c r="V15" s="14">
        <v>0</v>
      </c>
      <c r="W15" s="14">
        <v>0</v>
      </c>
      <c r="X15" s="14">
        <v>110</v>
      </c>
      <c r="Y15" s="14">
        <v>0</v>
      </c>
      <c r="Z15" s="14">
        <v>15000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50</v>
      </c>
      <c r="AI15" s="14">
        <v>1</v>
      </c>
    </row>
    <row r="16" spans="1:35" x14ac:dyDescent="0.25">
      <c r="A16" t="s">
        <v>45</v>
      </c>
      <c r="B16" s="25">
        <v>79000000</v>
      </c>
      <c r="C16" s="7" t="s">
        <v>47</v>
      </c>
      <c r="I16" t="s">
        <v>86</v>
      </c>
      <c r="J16" s="14">
        <v>11</v>
      </c>
      <c r="K16" s="14">
        <v>-50</v>
      </c>
      <c r="L16" s="14" t="s">
        <v>64</v>
      </c>
      <c r="M16" s="14" t="str">
        <f t="shared" si="0"/>
        <v>API sand</v>
      </c>
      <c r="N16" s="14">
        <v>11</v>
      </c>
      <c r="O16" s="21">
        <v>0</v>
      </c>
      <c r="P16" s="14">
        <v>0</v>
      </c>
      <c r="Q16" s="14">
        <v>42.5</v>
      </c>
      <c r="R16" s="29">
        <f t="shared" si="1"/>
        <v>28.333333333333332</v>
      </c>
      <c r="S16" s="14">
        <v>0.8</v>
      </c>
      <c r="T16" s="14">
        <v>0</v>
      </c>
      <c r="U16" s="14">
        <v>0</v>
      </c>
      <c r="V16" s="14">
        <v>0</v>
      </c>
      <c r="W16" s="14">
        <v>0</v>
      </c>
      <c r="X16" s="14">
        <v>120</v>
      </c>
      <c r="Y16" s="14">
        <v>0</v>
      </c>
      <c r="Z16" s="14">
        <v>18000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50</v>
      </c>
      <c r="AI16" s="14">
        <v>1</v>
      </c>
    </row>
    <row r="17" spans="1:35" ht="30" x14ac:dyDescent="0.25">
      <c r="A17" s="2" t="s">
        <v>25</v>
      </c>
      <c r="B17" s="5" t="s">
        <v>26</v>
      </c>
      <c r="C17" s="5" t="s">
        <v>27</v>
      </c>
      <c r="D17" s="19"/>
      <c r="E17" s="19"/>
      <c r="I17" s="1"/>
      <c r="J17" s="14"/>
      <c r="K17" s="14"/>
      <c r="L17" s="14"/>
      <c r="M17" s="14"/>
      <c r="N17" s="14"/>
      <c r="O17" s="21"/>
      <c r="P17" s="14"/>
      <c r="Q17" s="14"/>
      <c r="R17" s="29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 s="1" customFormat="1" x14ac:dyDescent="0.25">
      <c r="A18" s="28" t="s">
        <v>38</v>
      </c>
      <c r="B18" s="28" t="s">
        <v>30</v>
      </c>
      <c r="C18" s="28" t="s">
        <v>59</v>
      </c>
      <c r="D18" s="28"/>
      <c r="E18" s="28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x14ac:dyDescent="0.25">
      <c r="A19" s="13">
        <v>1</v>
      </c>
      <c r="B19" s="13">
        <f>B8</f>
        <v>0</v>
      </c>
      <c r="C19" s="13">
        <v>8.2000000000000003E-2</v>
      </c>
      <c r="D19" s="13"/>
      <c r="E19" s="13"/>
      <c r="J19" s="14"/>
      <c r="K19" s="14"/>
      <c r="L19" s="14"/>
      <c r="M19" s="14"/>
      <c r="N19" s="14"/>
      <c r="O19" s="2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21"/>
      <c r="AH19" s="14"/>
      <c r="AI19" s="14"/>
    </row>
    <row r="20" spans="1:35" x14ac:dyDescent="0.25">
      <c r="A20" s="4">
        <v>2</v>
      </c>
      <c r="B20" s="4">
        <v>1.4</v>
      </c>
      <c r="C20" s="4">
        <v>8.5000000000000006E-2</v>
      </c>
      <c r="D20" s="4"/>
      <c r="E20" s="2"/>
      <c r="O20" s="18"/>
      <c r="P20" s="13"/>
      <c r="Q20" s="13"/>
      <c r="R20" s="13"/>
      <c r="S20" s="13"/>
      <c r="T20" s="13"/>
      <c r="U20" s="13"/>
      <c r="V20" s="13"/>
      <c r="W20" s="13"/>
      <c r="Y20" s="13"/>
      <c r="AA20" s="13"/>
      <c r="AB20" s="13"/>
      <c r="AC20" s="13"/>
      <c r="AD20" s="13"/>
    </row>
    <row r="21" spans="1:35" x14ac:dyDescent="0.25">
      <c r="A21" s="4">
        <v>3</v>
      </c>
      <c r="B21" s="4">
        <v>7.4</v>
      </c>
      <c r="C21" s="4">
        <v>8.2000000000000003E-2</v>
      </c>
      <c r="D21" s="4"/>
    </row>
    <row r="22" spans="1:35" x14ac:dyDescent="0.25">
      <c r="A22" s="4">
        <v>4</v>
      </c>
      <c r="B22" s="4">
        <v>10.4</v>
      </c>
      <c r="C22" s="4">
        <v>7.4999999999999997E-2</v>
      </c>
      <c r="D22" s="4"/>
    </row>
    <row r="23" spans="1:35" x14ac:dyDescent="0.25">
      <c r="A23" s="2">
        <v>5</v>
      </c>
      <c r="B23" s="2">
        <v>13.4</v>
      </c>
      <c r="C23" s="2">
        <v>6.7000000000000004E-2</v>
      </c>
      <c r="D23" s="2"/>
    </row>
    <row r="24" spans="1:35" x14ac:dyDescent="0.25">
      <c r="A24" s="2"/>
      <c r="B24" s="2"/>
      <c r="C24" s="2"/>
      <c r="D24" s="2"/>
    </row>
    <row r="25" spans="1:35" x14ac:dyDescent="0.25">
      <c r="A25" s="4"/>
      <c r="B25" s="4"/>
      <c r="C25" s="4"/>
      <c r="D25" s="4"/>
    </row>
    <row r="26" spans="1:35" x14ac:dyDescent="0.25">
      <c r="A26" s="4"/>
      <c r="B26" s="4"/>
      <c r="C26" s="4"/>
      <c r="D26" s="4"/>
    </row>
    <row r="27" spans="1:35" x14ac:dyDescent="0.25">
      <c r="A27" s="4"/>
      <c r="B27" s="4"/>
      <c r="C27" s="4"/>
      <c r="D27" s="4"/>
    </row>
    <row r="28" spans="1:35" x14ac:dyDescent="0.25">
      <c r="A28" s="4"/>
      <c r="B28" s="4"/>
      <c r="C28" s="4"/>
      <c r="D28" s="4"/>
    </row>
    <row r="29" spans="1:35" x14ac:dyDescent="0.25">
      <c r="A29" s="4"/>
      <c r="B29" s="4"/>
      <c r="C29" s="4"/>
      <c r="D29" s="4"/>
    </row>
    <row r="30" spans="1:35" x14ac:dyDescent="0.25">
      <c r="A30" s="4"/>
      <c r="B30" s="4"/>
      <c r="C30" s="4"/>
      <c r="D30" s="4"/>
    </row>
    <row r="31" spans="1:35" x14ac:dyDescent="0.25">
      <c r="A31" s="4"/>
      <c r="B31" s="4"/>
      <c r="C31" s="4"/>
      <c r="D31" s="4"/>
    </row>
    <row r="32" spans="1:35" x14ac:dyDescent="0.25">
      <c r="A32" s="4"/>
      <c r="B32" s="4"/>
      <c r="C32" s="4"/>
      <c r="D32" s="4"/>
    </row>
  </sheetData>
  <mergeCells count="3">
    <mergeCell ref="R3:S3"/>
    <mergeCell ref="U3:V3"/>
    <mergeCell ref="AA3:AG3"/>
  </mergeCells>
  <pageMargins left="0.7" right="0.7" top="0.75" bottom="0.75" header="0.3" footer="0.3"/>
  <pageSetup paperSize="9"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I32"/>
  <sheetViews>
    <sheetView zoomScale="70" zoomScaleNormal="70" workbookViewId="0">
      <selection activeCell="Q6" sqref="Q6:Q16"/>
    </sheetView>
  </sheetViews>
  <sheetFormatPr defaultRowHeight="15" x14ac:dyDescent="0.25"/>
  <cols>
    <col min="1" max="1" width="19.5703125" bestFit="1" customWidth="1"/>
    <col min="2" max="3" width="14.5703125" customWidth="1"/>
    <col min="4" max="5" width="14" customWidth="1"/>
    <col min="6" max="6" width="13" bestFit="1" customWidth="1"/>
    <col min="7" max="7" width="9.5703125" bestFit="1" customWidth="1"/>
    <col min="8" max="8" width="11" bestFit="1" customWidth="1"/>
    <col min="9" max="9" width="15.7109375" bestFit="1" customWidth="1"/>
    <col min="10" max="10" width="10.140625" customWidth="1"/>
    <col min="11" max="11" width="9.5703125" customWidth="1"/>
    <col min="12" max="12" width="10.7109375" bestFit="1" customWidth="1"/>
    <col min="13" max="13" width="13.42578125" bestFit="1" customWidth="1"/>
    <col min="14" max="14" width="12.140625" bestFit="1" customWidth="1"/>
    <col min="15" max="15" width="7.140625" bestFit="1" customWidth="1"/>
    <col min="16" max="16" width="9.5703125" bestFit="1" customWidth="1"/>
    <col min="17" max="17" width="12.28515625" customWidth="1"/>
    <col min="18" max="18" width="10.5703125" bestFit="1" customWidth="1"/>
    <col min="19" max="19" width="6.5703125" customWidth="1"/>
    <col min="20" max="20" width="14.5703125" customWidth="1"/>
    <col min="21" max="21" width="10.85546875" bestFit="1" customWidth="1"/>
    <col min="22" max="22" width="17.28515625" bestFit="1" customWidth="1"/>
    <col min="23" max="23" width="18.140625" customWidth="1"/>
    <col min="24" max="24" width="19.28515625" customWidth="1"/>
    <col min="25" max="25" width="14.7109375" customWidth="1"/>
    <col min="26" max="26" width="14.28515625" customWidth="1"/>
    <col min="27" max="27" width="8.7109375" bestFit="1" customWidth="1"/>
    <col min="28" max="28" width="10" bestFit="1" customWidth="1"/>
    <col min="29" max="29" width="9.140625" bestFit="1" customWidth="1"/>
    <col min="30" max="30" width="6.5703125" bestFit="1" customWidth="1"/>
    <col min="31" max="31" width="11" bestFit="1" customWidth="1"/>
    <col min="32" max="32" width="7.7109375" bestFit="1" customWidth="1"/>
    <col min="33" max="33" width="4.85546875" bestFit="1" customWidth="1"/>
    <col min="34" max="34" width="13.42578125" bestFit="1" customWidth="1"/>
    <col min="35" max="35" width="14.85546875" bestFit="1" customWidth="1"/>
  </cols>
  <sheetData>
    <row r="1" spans="1:35" x14ac:dyDescent="0.25">
      <c r="A1" s="23" t="str">
        <f ca="1">TRIM(MID(CELL("filename",A1),FIND("]",CELL("filename",A1),1)+1,255))</f>
        <v>HS_E6_UB</v>
      </c>
      <c r="D1" s="23"/>
    </row>
    <row r="2" spans="1:35" x14ac:dyDescent="0.25"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5" s="2" customFormat="1" ht="45" customHeight="1" x14ac:dyDescent="0.25">
      <c r="F3" s="16" t="s">
        <v>39</v>
      </c>
      <c r="J3" s="26" t="s">
        <v>22</v>
      </c>
      <c r="Q3" s="30" t="s">
        <v>75</v>
      </c>
      <c r="R3" s="114" t="s">
        <v>78</v>
      </c>
      <c r="S3" s="114"/>
      <c r="T3" s="30" t="s">
        <v>81</v>
      </c>
      <c r="U3" s="114" t="s">
        <v>79</v>
      </c>
      <c r="V3" s="114"/>
      <c r="W3" s="30" t="s">
        <v>80</v>
      </c>
      <c r="X3" s="30" t="s">
        <v>78</v>
      </c>
      <c r="Y3" s="30" t="s">
        <v>82</v>
      </c>
      <c r="Z3" s="30" t="s">
        <v>83</v>
      </c>
      <c r="AA3" s="115" t="s">
        <v>76</v>
      </c>
      <c r="AB3" s="115"/>
      <c r="AC3" s="115"/>
      <c r="AD3" s="115"/>
      <c r="AE3" s="115"/>
      <c r="AF3" s="115"/>
      <c r="AG3" s="115"/>
      <c r="AH3" s="30" t="s">
        <v>77</v>
      </c>
      <c r="AI3" s="22" t="s">
        <v>71</v>
      </c>
    </row>
    <row r="4" spans="1:35" s="3" customFormat="1" x14ac:dyDescent="0.25">
      <c r="A4" s="6" t="s">
        <v>60</v>
      </c>
      <c r="B4" s="3">
        <f>COUNTIF(J:J,"&gt;0")</f>
        <v>11</v>
      </c>
      <c r="C4" s="8" t="s">
        <v>58</v>
      </c>
      <c r="D4" s="4"/>
      <c r="F4" s="3" t="s">
        <v>40</v>
      </c>
      <c r="G4" s="10">
        <v>0</v>
      </c>
      <c r="H4" s="8" t="s">
        <v>28</v>
      </c>
      <c r="J4" s="4" t="s">
        <v>0</v>
      </c>
      <c r="K4" s="4" t="s">
        <v>3</v>
      </c>
      <c r="L4" s="4" t="s">
        <v>1</v>
      </c>
      <c r="M4" s="4" t="s">
        <v>2</v>
      </c>
      <c r="N4" s="4" t="s">
        <v>6</v>
      </c>
      <c r="O4" s="4" t="s">
        <v>4</v>
      </c>
      <c r="P4" s="4" t="s">
        <v>5</v>
      </c>
      <c r="Q4" s="4" t="s">
        <v>7</v>
      </c>
      <c r="R4" s="4" t="s">
        <v>13</v>
      </c>
      <c r="S4" s="4" t="s">
        <v>73</v>
      </c>
      <c r="T4" s="4" t="s">
        <v>14</v>
      </c>
      <c r="U4" s="4" t="s">
        <v>8</v>
      </c>
      <c r="V4" s="4" t="s">
        <v>9</v>
      </c>
      <c r="W4" s="4" t="s">
        <v>10</v>
      </c>
      <c r="X4" s="4" t="s">
        <v>15</v>
      </c>
      <c r="Y4" s="4" t="s">
        <v>16</v>
      </c>
      <c r="Z4" s="4" t="s">
        <v>17</v>
      </c>
      <c r="AA4" s="4" t="s">
        <v>11</v>
      </c>
      <c r="AB4" s="4" t="s">
        <v>12</v>
      </c>
      <c r="AC4" s="4" t="s">
        <v>18</v>
      </c>
      <c r="AD4" s="4" t="s">
        <v>19</v>
      </c>
      <c r="AE4" s="4" t="s">
        <v>37</v>
      </c>
      <c r="AF4" s="4" t="s">
        <v>20</v>
      </c>
      <c r="AG4" s="4" t="s">
        <v>21</v>
      </c>
      <c r="AH4" s="4" t="s">
        <v>66</v>
      </c>
      <c r="AI4" s="4" t="s">
        <v>72</v>
      </c>
    </row>
    <row r="5" spans="1:35" ht="17.25" x14ac:dyDescent="0.25">
      <c r="A5" t="s">
        <v>61</v>
      </c>
      <c r="B5">
        <f ca="1">COUNTIF(A:A,"&gt;0")</f>
        <v>5</v>
      </c>
      <c r="C5" s="7" t="s">
        <v>58</v>
      </c>
      <c r="F5" t="s">
        <v>41</v>
      </c>
      <c r="G5" s="11">
        <v>0</v>
      </c>
      <c r="H5" s="7" t="s">
        <v>28</v>
      </c>
      <c r="J5" s="31" t="s">
        <v>38</v>
      </c>
      <c r="K5" s="31" t="s">
        <v>30</v>
      </c>
      <c r="L5" s="31" t="s">
        <v>31</v>
      </c>
      <c r="M5" s="31" t="s">
        <v>31</v>
      </c>
      <c r="N5" s="31" t="s">
        <v>32</v>
      </c>
      <c r="O5" s="31" t="s">
        <v>33</v>
      </c>
      <c r="P5" s="31" t="s">
        <v>35</v>
      </c>
      <c r="Q5" s="31" t="s">
        <v>36</v>
      </c>
      <c r="R5" s="31" t="s">
        <v>36</v>
      </c>
      <c r="S5" s="31" t="s">
        <v>34</v>
      </c>
      <c r="T5" s="31" t="s">
        <v>33</v>
      </c>
      <c r="U5" s="31" t="s">
        <v>34</v>
      </c>
      <c r="V5" s="31" t="s">
        <v>62</v>
      </c>
      <c r="W5" s="31" t="s">
        <v>34</v>
      </c>
      <c r="X5" s="31" t="s">
        <v>33</v>
      </c>
      <c r="Y5" s="31" t="s">
        <v>34</v>
      </c>
      <c r="Z5" s="31" t="s">
        <v>33</v>
      </c>
      <c r="AA5" s="31" t="s">
        <v>33</v>
      </c>
      <c r="AB5" s="31" t="s">
        <v>35</v>
      </c>
      <c r="AC5" s="31" t="s">
        <v>34</v>
      </c>
      <c r="AD5" s="31" t="s">
        <v>33</v>
      </c>
      <c r="AE5" s="31" t="s">
        <v>35</v>
      </c>
      <c r="AF5" s="31" t="s">
        <v>34</v>
      </c>
      <c r="AG5" s="31" t="s">
        <v>34</v>
      </c>
      <c r="AH5" s="31" t="s">
        <v>34</v>
      </c>
      <c r="AI5" s="31" t="s">
        <v>34</v>
      </c>
    </row>
    <row r="6" spans="1:35" x14ac:dyDescent="0.25">
      <c r="C6" s="7"/>
      <c r="F6" t="s">
        <v>67</v>
      </c>
      <c r="G6" s="11">
        <v>36</v>
      </c>
      <c r="H6" s="7" t="s">
        <v>28</v>
      </c>
      <c r="I6" t="s">
        <v>84</v>
      </c>
      <c r="J6" s="14">
        <v>1</v>
      </c>
      <c r="K6" s="14">
        <v>0</v>
      </c>
      <c r="L6" s="14" t="s">
        <v>64</v>
      </c>
      <c r="M6" s="14" t="str">
        <f>L6</f>
        <v>API sand</v>
      </c>
      <c r="N6" s="14">
        <v>9</v>
      </c>
      <c r="O6" s="21">
        <v>0</v>
      </c>
      <c r="P6" s="14">
        <v>0</v>
      </c>
      <c r="Q6" s="14">
        <v>30.250000000000004</v>
      </c>
      <c r="R6" s="29">
        <f>2/3*Q6</f>
        <v>20.166666666666668</v>
      </c>
      <c r="S6" s="14">
        <v>0.8</v>
      </c>
      <c r="T6" s="14">
        <v>0</v>
      </c>
      <c r="U6" s="14">
        <v>0</v>
      </c>
      <c r="V6" s="14">
        <v>0</v>
      </c>
      <c r="W6" s="14">
        <v>0</v>
      </c>
      <c r="X6" s="14">
        <v>10000</v>
      </c>
      <c r="Y6" s="14">
        <v>0</v>
      </c>
      <c r="Z6" s="14">
        <v>100000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8</v>
      </c>
      <c r="AI6" s="14">
        <v>1</v>
      </c>
    </row>
    <row r="7" spans="1:35" x14ac:dyDescent="0.25">
      <c r="A7" s="15" t="s">
        <v>23</v>
      </c>
      <c r="C7" s="7"/>
      <c r="F7" s="20" t="s">
        <v>48</v>
      </c>
      <c r="G7" s="1"/>
      <c r="H7" s="9"/>
      <c r="I7" s="1" t="s">
        <v>89</v>
      </c>
      <c r="J7" s="14">
        <v>2</v>
      </c>
      <c r="K7" s="14">
        <v>-1.2</v>
      </c>
      <c r="L7" s="14" t="s">
        <v>64</v>
      </c>
      <c r="M7" s="14" t="str">
        <f>L7</f>
        <v>API sand</v>
      </c>
      <c r="N7" s="14">
        <v>10</v>
      </c>
      <c r="O7" s="21">
        <v>0</v>
      </c>
      <c r="P7" s="14">
        <v>0</v>
      </c>
      <c r="Q7" s="14">
        <v>35.75</v>
      </c>
      <c r="R7" s="29">
        <f>2/3*Q7</f>
        <v>23.833333333333332</v>
      </c>
      <c r="S7" s="14">
        <v>0.8</v>
      </c>
      <c r="T7" s="14">
        <v>0</v>
      </c>
      <c r="U7" s="14">
        <v>0</v>
      </c>
      <c r="V7" s="14">
        <v>0</v>
      </c>
      <c r="W7" s="14">
        <v>0</v>
      </c>
      <c r="X7" s="14">
        <v>20</v>
      </c>
      <c r="Y7" s="14">
        <v>0</v>
      </c>
      <c r="Z7" s="14">
        <v>100000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12</v>
      </c>
      <c r="AI7" s="14">
        <v>1</v>
      </c>
    </row>
    <row r="8" spans="1:35" x14ac:dyDescent="0.25">
      <c r="A8" t="s">
        <v>24</v>
      </c>
      <c r="B8" s="11">
        <v>0</v>
      </c>
      <c r="C8" s="7" t="s">
        <v>29</v>
      </c>
      <c r="F8" t="s">
        <v>49</v>
      </c>
      <c r="G8" s="12">
        <v>5580</v>
      </c>
      <c r="H8" s="7" t="s">
        <v>53</v>
      </c>
      <c r="I8" t="s">
        <v>88</v>
      </c>
      <c r="J8" s="14">
        <v>3</v>
      </c>
      <c r="K8" s="14">
        <v>-3.8</v>
      </c>
      <c r="L8" s="14" t="s">
        <v>64</v>
      </c>
      <c r="M8" s="14" t="str">
        <f t="shared" ref="M8:M16" si="0">L8</f>
        <v>API sand</v>
      </c>
      <c r="N8" s="14">
        <v>11</v>
      </c>
      <c r="O8" s="21">
        <v>0</v>
      </c>
      <c r="P8" s="14">
        <v>0</v>
      </c>
      <c r="Q8" s="14">
        <v>41.25</v>
      </c>
      <c r="R8" s="29">
        <f t="shared" ref="R8:R16" si="1">2/3*Q8</f>
        <v>27.5</v>
      </c>
      <c r="S8" s="14">
        <v>0.8</v>
      </c>
      <c r="T8" s="14">
        <v>0</v>
      </c>
      <c r="U8" s="14">
        <v>0</v>
      </c>
      <c r="V8" s="14">
        <v>0</v>
      </c>
      <c r="W8" s="14">
        <v>0</v>
      </c>
      <c r="X8" s="14">
        <v>35</v>
      </c>
      <c r="Y8" s="14">
        <v>0</v>
      </c>
      <c r="Z8" s="14">
        <v>100000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40</v>
      </c>
      <c r="AI8" s="14">
        <v>1</v>
      </c>
    </row>
    <row r="9" spans="1:35" x14ac:dyDescent="0.25">
      <c r="A9" t="s">
        <v>68</v>
      </c>
      <c r="B9" s="11">
        <v>40</v>
      </c>
      <c r="C9" s="7" t="s">
        <v>28</v>
      </c>
      <c r="F9" t="s">
        <v>50</v>
      </c>
      <c r="G9" s="12">
        <v>-426700</v>
      </c>
      <c r="H9" s="7" t="s">
        <v>54</v>
      </c>
      <c r="I9" t="s">
        <v>86</v>
      </c>
      <c r="J9" s="14">
        <v>4</v>
      </c>
      <c r="K9" s="14">
        <v>-4.4000000000000004</v>
      </c>
      <c r="L9" s="14" t="s">
        <v>64</v>
      </c>
      <c r="M9" s="14" t="str">
        <f t="shared" si="0"/>
        <v>API sand</v>
      </c>
      <c r="N9" s="14">
        <v>11</v>
      </c>
      <c r="O9" s="21">
        <v>0</v>
      </c>
      <c r="P9" s="14">
        <v>0</v>
      </c>
      <c r="Q9" s="14">
        <v>46.750000000000007</v>
      </c>
      <c r="R9" s="29">
        <f t="shared" si="1"/>
        <v>31.166666666666671</v>
      </c>
      <c r="S9" s="14">
        <v>0.8</v>
      </c>
      <c r="T9" s="14">
        <v>0</v>
      </c>
      <c r="U9" s="14">
        <v>0</v>
      </c>
      <c r="V9" s="14">
        <v>0</v>
      </c>
      <c r="W9" s="14">
        <v>0</v>
      </c>
      <c r="X9" s="14">
        <v>50</v>
      </c>
      <c r="Y9" s="14">
        <v>0</v>
      </c>
      <c r="Z9" s="14">
        <v>100000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50</v>
      </c>
      <c r="AI9" s="14">
        <v>1</v>
      </c>
    </row>
    <row r="10" spans="1:35" s="1" customFormat="1" x14ac:dyDescent="0.25">
      <c r="A10" s="1" t="s">
        <v>69</v>
      </c>
      <c r="B10" s="24">
        <v>40</v>
      </c>
      <c r="C10" s="7" t="s">
        <v>28</v>
      </c>
      <c r="F10" t="s">
        <v>51</v>
      </c>
      <c r="G10" s="12">
        <v>0</v>
      </c>
      <c r="H10" s="7" t="s">
        <v>53</v>
      </c>
      <c r="I10" t="s">
        <v>86</v>
      </c>
      <c r="J10" s="14">
        <v>5</v>
      </c>
      <c r="K10" s="14">
        <v>-5</v>
      </c>
      <c r="L10" s="14" t="s">
        <v>64</v>
      </c>
      <c r="M10" s="14" t="str">
        <f t="shared" si="0"/>
        <v>API sand</v>
      </c>
      <c r="N10" s="14">
        <v>11</v>
      </c>
      <c r="O10" s="21">
        <v>0</v>
      </c>
      <c r="P10" s="14">
        <v>0</v>
      </c>
      <c r="Q10" s="14">
        <v>46.750000000000007</v>
      </c>
      <c r="R10" s="29">
        <f t="shared" si="1"/>
        <v>31.166666666666671</v>
      </c>
      <c r="S10" s="14">
        <v>0.8</v>
      </c>
      <c r="T10" s="14">
        <v>0</v>
      </c>
      <c r="U10" s="14">
        <v>0</v>
      </c>
      <c r="V10" s="14">
        <v>0</v>
      </c>
      <c r="W10" s="14">
        <v>0</v>
      </c>
      <c r="X10" s="14">
        <v>85</v>
      </c>
      <c r="Y10" s="14">
        <v>0</v>
      </c>
      <c r="Z10" s="14">
        <v>8000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50</v>
      </c>
      <c r="AI10" s="14">
        <v>1</v>
      </c>
    </row>
    <row r="11" spans="1:35" x14ac:dyDescent="0.25">
      <c r="A11" t="s">
        <v>70</v>
      </c>
      <c r="B11" s="11">
        <v>1</v>
      </c>
      <c r="C11" s="7" t="s">
        <v>28</v>
      </c>
      <c r="F11" t="s">
        <v>52</v>
      </c>
      <c r="G11" s="12">
        <v>0</v>
      </c>
      <c r="H11" s="7" t="s">
        <v>53</v>
      </c>
      <c r="I11" t="s">
        <v>86</v>
      </c>
      <c r="J11" s="14">
        <v>6</v>
      </c>
      <c r="K11" s="14">
        <v>-10</v>
      </c>
      <c r="L11" s="14" t="s">
        <v>64</v>
      </c>
      <c r="M11" s="14" t="str">
        <f t="shared" si="0"/>
        <v>API sand</v>
      </c>
      <c r="N11" s="14">
        <v>11</v>
      </c>
      <c r="O11" s="21">
        <v>0</v>
      </c>
      <c r="P11" s="14">
        <v>0</v>
      </c>
      <c r="Q11" s="14">
        <v>46.750000000000007</v>
      </c>
      <c r="R11" s="29">
        <f t="shared" si="1"/>
        <v>31.166666666666671</v>
      </c>
      <c r="S11" s="14">
        <v>0.8</v>
      </c>
      <c r="T11" s="14">
        <v>0</v>
      </c>
      <c r="U11" s="14">
        <v>0</v>
      </c>
      <c r="V11" s="14">
        <v>0</v>
      </c>
      <c r="W11" s="14">
        <v>0</v>
      </c>
      <c r="X11" s="14">
        <v>90</v>
      </c>
      <c r="Y11" s="14">
        <v>0</v>
      </c>
      <c r="Z11" s="14">
        <v>10000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50</v>
      </c>
      <c r="AI11" s="14">
        <v>1</v>
      </c>
    </row>
    <row r="12" spans="1:35" x14ac:dyDescent="0.25">
      <c r="A12" t="s">
        <v>74</v>
      </c>
      <c r="B12" s="11">
        <v>8</v>
      </c>
      <c r="C12" s="7" t="s">
        <v>28</v>
      </c>
      <c r="E12" s="12"/>
      <c r="F12" s="1"/>
      <c r="G12" s="1"/>
      <c r="H12" s="1"/>
      <c r="I12" t="s">
        <v>86</v>
      </c>
      <c r="J12" s="14">
        <v>7</v>
      </c>
      <c r="K12" s="14">
        <v>-20</v>
      </c>
      <c r="L12" s="14" t="s">
        <v>64</v>
      </c>
      <c r="M12" s="14" t="str">
        <f t="shared" si="0"/>
        <v>API sand</v>
      </c>
      <c r="N12" s="14">
        <v>11</v>
      </c>
      <c r="O12" s="21">
        <v>0</v>
      </c>
      <c r="P12" s="14">
        <v>0</v>
      </c>
      <c r="Q12" s="14">
        <v>46.750000000000007</v>
      </c>
      <c r="R12" s="29">
        <f t="shared" si="1"/>
        <v>31.166666666666671</v>
      </c>
      <c r="S12" s="14">
        <v>0.8</v>
      </c>
      <c r="T12" s="14">
        <v>0</v>
      </c>
      <c r="U12" s="14">
        <v>0</v>
      </c>
      <c r="V12" s="14">
        <v>0</v>
      </c>
      <c r="W12" s="14">
        <v>0</v>
      </c>
      <c r="X12" s="14">
        <v>95</v>
      </c>
      <c r="Y12" s="14">
        <v>0</v>
      </c>
      <c r="Z12" s="14">
        <v>11000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50</v>
      </c>
      <c r="AI12" s="14">
        <v>1</v>
      </c>
    </row>
    <row r="13" spans="1:35" x14ac:dyDescent="0.25">
      <c r="A13" t="s">
        <v>42</v>
      </c>
      <c r="B13" s="11">
        <v>78</v>
      </c>
      <c r="C13" s="7" t="s">
        <v>46</v>
      </c>
      <c r="E13" s="12"/>
      <c r="F13" s="15" t="s">
        <v>55</v>
      </c>
      <c r="I13" t="s">
        <v>86</v>
      </c>
      <c r="J13" s="14">
        <v>8</v>
      </c>
      <c r="K13" s="14">
        <v>-30</v>
      </c>
      <c r="L13" s="14" t="s">
        <v>64</v>
      </c>
      <c r="M13" s="14" t="str">
        <f t="shared" si="0"/>
        <v>API sand</v>
      </c>
      <c r="N13" s="14">
        <v>11</v>
      </c>
      <c r="O13" s="21">
        <v>0</v>
      </c>
      <c r="P13" s="14">
        <v>0</v>
      </c>
      <c r="Q13" s="14">
        <v>46.750000000000007</v>
      </c>
      <c r="R13" s="29">
        <f t="shared" si="1"/>
        <v>31.166666666666671</v>
      </c>
      <c r="S13" s="14">
        <v>0.8</v>
      </c>
      <c r="T13" s="14">
        <v>0</v>
      </c>
      <c r="U13" s="14">
        <v>0</v>
      </c>
      <c r="V13" s="14">
        <v>0</v>
      </c>
      <c r="W13" s="14">
        <v>0</v>
      </c>
      <c r="X13" s="14">
        <v>95</v>
      </c>
      <c r="Y13" s="14">
        <v>0</v>
      </c>
      <c r="Z13" s="14">
        <v>11000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50</v>
      </c>
      <c r="AI13" s="14">
        <v>1</v>
      </c>
    </row>
    <row r="14" spans="1:35" x14ac:dyDescent="0.25">
      <c r="A14" t="s">
        <v>43</v>
      </c>
      <c r="B14" s="12">
        <v>355000</v>
      </c>
      <c r="C14" s="7" t="s">
        <v>47</v>
      </c>
      <c r="F14" t="s">
        <v>56</v>
      </c>
      <c r="G14" s="17" t="s">
        <v>57</v>
      </c>
      <c r="H14" s="7" t="s">
        <v>63</v>
      </c>
      <c r="I14" t="s">
        <v>86</v>
      </c>
      <c r="J14" s="14">
        <v>9</v>
      </c>
      <c r="K14" s="14">
        <v>-40</v>
      </c>
      <c r="L14" s="14" t="s">
        <v>64</v>
      </c>
      <c r="M14" s="14" t="str">
        <f t="shared" si="0"/>
        <v>API sand</v>
      </c>
      <c r="N14" s="14">
        <v>11</v>
      </c>
      <c r="O14" s="21">
        <v>0</v>
      </c>
      <c r="P14" s="14">
        <v>0</v>
      </c>
      <c r="Q14" s="14">
        <v>46.750000000000007</v>
      </c>
      <c r="R14" s="29">
        <f t="shared" si="1"/>
        <v>31.166666666666671</v>
      </c>
      <c r="S14" s="14">
        <v>0.8</v>
      </c>
      <c r="T14" s="14">
        <v>0</v>
      </c>
      <c r="U14" s="14">
        <v>0</v>
      </c>
      <c r="V14" s="14">
        <v>0</v>
      </c>
      <c r="W14" s="14">
        <v>0</v>
      </c>
      <c r="X14" s="14">
        <v>100</v>
      </c>
      <c r="Y14" s="14">
        <v>0</v>
      </c>
      <c r="Z14" s="14">
        <v>12000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50</v>
      </c>
      <c r="AI14" s="14">
        <v>1</v>
      </c>
    </row>
    <row r="15" spans="1:35" s="1" customFormat="1" x14ac:dyDescent="0.25">
      <c r="A15" t="s">
        <v>44</v>
      </c>
      <c r="B15" s="25">
        <v>207000000</v>
      </c>
      <c r="C15" s="7" t="s">
        <v>47</v>
      </c>
      <c r="D15"/>
      <c r="E15"/>
      <c r="I15" t="s">
        <v>86</v>
      </c>
      <c r="J15" s="14">
        <v>10</v>
      </c>
      <c r="K15" s="14">
        <v>-46.5</v>
      </c>
      <c r="L15" s="14" t="s">
        <v>64</v>
      </c>
      <c r="M15" s="14" t="str">
        <f t="shared" si="0"/>
        <v>API sand</v>
      </c>
      <c r="N15" s="14">
        <v>11</v>
      </c>
      <c r="O15" s="21">
        <v>0</v>
      </c>
      <c r="P15" s="14">
        <v>0</v>
      </c>
      <c r="Q15" s="14">
        <v>46.750000000000007</v>
      </c>
      <c r="R15" s="29">
        <f t="shared" si="1"/>
        <v>31.166666666666671</v>
      </c>
      <c r="S15" s="14">
        <v>0.8</v>
      </c>
      <c r="T15" s="14">
        <v>0</v>
      </c>
      <c r="U15" s="14">
        <v>0</v>
      </c>
      <c r="V15" s="14">
        <v>0</v>
      </c>
      <c r="W15" s="14">
        <v>0</v>
      </c>
      <c r="X15" s="14">
        <v>110</v>
      </c>
      <c r="Y15" s="14">
        <v>0</v>
      </c>
      <c r="Z15" s="14">
        <v>15000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50</v>
      </c>
      <c r="AI15" s="14">
        <v>1</v>
      </c>
    </row>
    <row r="16" spans="1:35" x14ac:dyDescent="0.25">
      <c r="A16" t="s">
        <v>45</v>
      </c>
      <c r="B16" s="25">
        <v>79000000</v>
      </c>
      <c r="C16" s="7" t="s">
        <v>47</v>
      </c>
      <c r="I16" t="s">
        <v>86</v>
      </c>
      <c r="J16" s="14">
        <v>11</v>
      </c>
      <c r="K16" s="14">
        <v>-50</v>
      </c>
      <c r="L16" s="14" t="s">
        <v>64</v>
      </c>
      <c r="M16" s="14" t="str">
        <f t="shared" si="0"/>
        <v>API sand</v>
      </c>
      <c r="N16" s="14">
        <v>11</v>
      </c>
      <c r="O16" s="21">
        <v>0</v>
      </c>
      <c r="P16" s="14">
        <v>0</v>
      </c>
      <c r="Q16" s="14">
        <v>46.750000000000007</v>
      </c>
      <c r="R16" s="29">
        <f t="shared" si="1"/>
        <v>31.166666666666671</v>
      </c>
      <c r="S16" s="14">
        <v>0.8</v>
      </c>
      <c r="T16" s="14">
        <v>0</v>
      </c>
      <c r="U16" s="14">
        <v>0</v>
      </c>
      <c r="V16" s="14">
        <v>0</v>
      </c>
      <c r="W16" s="14">
        <v>0</v>
      </c>
      <c r="X16" s="14">
        <v>120</v>
      </c>
      <c r="Y16" s="14">
        <v>0</v>
      </c>
      <c r="Z16" s="14">
        <v>18000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50</v>
      </c>
      <c r="AI16" s="14">
        <v>1</v>
      </c>
    </row>
    <row r="17" spans="1:35" ht="30" x14ac:dyDescent="0.25">
      <c r="A17" s="2" t="s">
        <v>25</v>
      </c>
      <c r="B17" s="5" t="s">
        <v>26</v>
      </c>
      <c r="C17" s="5" t="s">
        <v>27</v>
      </c>
      <c r="D17" s="19"/>
      <c r="E17" s="19"/>
      <c r="I17" s="1"/>
      <c r="J17" s="14"/>
      <c r="K17" s="14"/>
      <c r="L17" s="14"/>
      <c r="M17" s="14"/>
      <c r="N17" s="14"/>
      <c r="O17" s="21"/>
      <c r="P17" s="14"/>
      <c r="Q17" s="14"/>
      <c r="R17" s="29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 s="1" customFormat="1" x14ac:dyDescent="0.25">
      <c r="A18" s="31" t="s">
        <v>38</v>
      </c>
      <c r="B18" s="31" t="s">
        <v>30</v>
      </c>
      <c r="C18" s="31" t="s">
        <v>59</v>
      </c>
      <c r="D18" s="31"/>
      <c r="E18" s="3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x14ac:dyDescent="0.25">
      <c r="A19" s="13">
        <v>1</v>
      </c>
      <c r="B19" s="13">
        <f>B8</f>
        <v>0</v>
      </c>
      <c r="C19" s="13">
        <v>8.2000000000000003E-2</v>
      </c>
      <c r="D19" s="13"/>
      <c r="E19" s="13"/>
      <c r="J19" s="14"/>
      <c r="K19" s="14"/>
      <c r="L19" s="14"/>
      <c r="M19" s="14"/>
      <c r="N19" s="14"/>
      <c r="O19" s="2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21"/>
      <c r="AH19" s="14"/>
      <c r="AI19" s="14"/>
    </row>
    <row r="20" spans="1:35" x14ac:dyDescent="0.25">
      <c r="A20" s="4">
        <v>2</v>
      </c>
      <c r="B20" s="4">
        <v>1.4</v>
      </c>
      <c r="C20" s="4">
        <v>8.5000000000000006E-2</v>
      </c>
      <c r="D20" s="4"/>
      <c r="E20" s="2"/>
      <c r="O20" s="18"/>
      <c r="P20" s="13"/>
      <c r="Q20" s="13"/>
      <c r="R20" s="13"/>
      <c r="S20" s="13"/>
      <c r="T20" s="13"/>
      <c r="U20" s="13"/>
      <c r="V20" s="13"/>
      <c r="W20" s="13"/>
      <c r="Y20" s="13"/>
      <c r="AA20" s="13"/>
      <c r="AB20" s="13"/>
      <c r="AC20" s="13"/>
      <c r="AD20" s="13"/>
    </row>
    <row r="21" spans="1:35" x14ac:dyDescent="0.25">
      <c r="A21" s="4">
        <v>3</v>
      </c>
      <c r="B21" s="4">
        <v>7.4</v>
      </c>
      <c r="C21" s="4">
        <v>8.2000000000000003E-2</v>
      </c>
      <c r="D21" s="4"/>
    </row>
    <row r="22" spans="1:35" x14ac:dyDescent="0.25">
      <c r="A22" s="4">
        <v>4</v>
      </c>
      <c r="B22" s="4">
        <v>10.4</v>
      </c>
      <c r="C22" s="4">
        <v>7.4999999999999997E-2</v>
      </c>
      <c r="D22" s="4"/>
    </row>
    <row r="23" spans="1:35" x14ac:dyDescent="0.25">
      <c r="A23" s="2">
        <v>5</v>
      </c>
      <c r="B23" s="2">
        <v>13.4</v>
      </c>
      <c r="C23" s="2">
        <v>6.7000000000000004E-2</v>
      </c>
      <c r="D23" s="2"/>
    </row>
    <row r="24" spans="1:35" x14ac:dyDescent="0.25">
      <c r="A24" s="2"/>
      <c r="B24" s="2"/>
      <c r="C24" s="2"/>
      <c r="D24" s="2"/>
    </row>
    <row r="25" spans="1:35" x14ac:dyDescent="0.25">
      <c r="A25" s="4"/>
      <c r="B25" s="4"/>
      <c r="C25" s="4"/>
      <c r="D25" s="4"/>
    </row>
    <row r="26" spans="1:35" x14ac:dyDescent="0.25">
      <c r="A26" s="4"/>
      <c r="B26" s="4"/>
      <c r="C26" s="4"/>
      <c r="D26" s="4"/>
    </row>
    <row r="27" spans="1:35" x14ac:dyDescent="0.25">
      <c r="A27" s="4"/>
      <c r="B27" s="4"/>
      <c r="C27" s="4"/>
      <c r="D27" s="4"/>
    </row>
    <row r="28" spans="1:35" x14ac:dyDescent="0.25">
      <c r="A28" s="4"/>
      <c r="B28" s="4"/>
      <c r="C28" s="4"/>
      <c r="D28" s="4"/>
    </row>
    <row r="29" spans="1:35" x14ac:dyDescent="0.25">
      <c r="A29" s="4"/>
      <c r="B29" s="4"/>
      <c r="C29" s="4"/>
      <c r="D29" s="4"/>
    </row>
    <row r="30" spans="1:35" x14ac:dyDescent="0.25">
      <c r="A30" s="4"/>
      <c r="B30" s="4"/>
      <c r="C30" s="4"/>
      <c r="D30" s="4"/>
      <c r="R30" s="32"/>
      <c r="S30" s="32"/>
    </row>
    <row r="31" spans="1:35" x14ac:dyDescent="0.25">
      <c r="A31" s="4"/>
      <c r="B31" s="4"/>
      <c r="C31" s="4"/>
      <c r="D31" s="4"/>
    </row>
    <row r="32" spans="1:35" x14ac:dyDescent="0.25">
      <c r="A32" s="4"/>
      <c r="B32" s="4"/>
      <c r="C32" s="4"/>
      <c r="D32" s="4"/>
    </row>
  </sheetData>
  <mergeCells count="3">
    <mergeCell ref="R3:S3"/>
    <mergeCell ref="U3:V3"/>
    <mergeCell ref="AA3:AG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Zone_2_LE</vt:lpstr>
      <vt:lpstr>EW69_Ak_Pisa</vt:lpstr>
      <vt:lpstr>EW69_Ak_kirsch</vt:lpstr>
      <vt:lpstr>Location_23</vt:lpstr>
      <vt:lpstr>Location_69_profile </vt:lpstr>
      <vt:lpstr>EW2 zone 3 BE</vt:lpstr>
      <vt:lpstr>EW2 zone 3 LB</vt:lpstr>
      <vt:lpstr>EW2 zone 3 UB</vt:lpstr>
      <vt:lpstr>EW2 zone 4 BE</vt:lpstr>
      <vt:lpstr>EW2 zone 4 LB</vt:lpstr>
      <vt:lpstr>EW2 zone 4 UB</vt:lpstr>
      <vt:lpstr>Z1_L08_BE_PISA</vt:lpstr>
      <vt:lpstr>Z2_L12_BE_PISA</vt:lpstr>
      <vt:lpstr>Z3_L32_BE_PISA</vt:lpstr>
      <vt:lpstr>Z4_L11_BE_PISA</vt:lpstr>
      <vt:lpstr>Z5_L57_BE_PISA</vt:lpstr>
      <vt:lpstr>z2</vt:lpstr>
      <vt:lpstr>z3</vt:lpstr>
      <vt:lpstr>z4</vt:lpstr>
      <vt:lpstr>z5</vt:lpstr>
      <vt:lpstr>Dr list</vt:lpstr>
      <vt:lpstr>zone overview</vt:lpstr>
      <vt:lpstr>Zone_2_HE</vt:lpstr>
      <vt:lpstr>Zone_4_LE</vt:lpstr>
      <vt:lpstr>Zone_4_HE</vt:lpstr>
      <vt:lpstr>Zone_7_LE</vt:lpstr>
      <vt:lpstr>Zone_7_HE</vt:lpstr>
      <vt:lpstr>HS_B4_UB</vt:lpstr>
      <vt:lpstr>HS_E6_obsolete</vt:lpstr>
      <vt:lpstr>HS_E6_UB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Underlin Østergaard</dc:creator>
  <cp:lastModifiedBy>Pooyan Ghasemi</cp:lastModifiedBy>
  <dcterms:created xsi:type="dcterms:W3CDTF">2013-10-28T09:40:54Z</dcterms:created>
  <dcterms:modified xsi:type="dcterms:W3CDTF">2021-05-19T09:06:22Z</dcterms:modified>
</cp:coreProperties>
</file>