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53dee9ea284be0/PhD/DP-Experiment/analysis/"/>
    </mc:Choice>
  </mc:AlternateContent>
  <xr:revisionPtr revIDLastSave="156" documentId="8_{C8464A5F-C954-4D5F-987E-B83B3F877A33}" xr6:coauthVersionLast="45" xr6:coauthVersionMax="45" xr10:uidLastSave="{B0BFAA5D-CF3F-4915-8825-15E40A854515}"/>
  <bookViews>
    <workbookView xWindow="-120" yWindow="-120" windowWidth="41280" windowHeight="27000" xr2:uid="{98E9D0D6-6A63-4C65-8D4C-4D11F684FB5E}"/>
  </bookViews>
  <sheets>
    <sheet name="Wiener-deconvolution_single_all" sheetId="2" r:id="rId1"/>
    <sheet name="Wiener-deconvolution_single_v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0" i="2" l="1"/>
  <c r="AM62" i="2" l="1"/>
  <c r="AI62" i="2"/>
  <c r="V62" i="2"/>
  <c r="W62" i="2" s="1"/>
  <c r="U62" i="2"/>
  <c r="AM61" i="2"/>
  <c r="AI61" i="2"/>
  <c r="W61" i="2"/>
  <c r="V61" i="2"/>
  <c r="U61" i="2"/>
  <c r="AM60" i="2"/>
  <c r="AI60" i="2"/>
  <c r="V60" i="2"/>
  <c r="U60" i="2"/>
  <c r="AM59" i="2"/>
  <c r="AI59" i="2"/>
  <c r="V59" i="2"/>
  <c r="W59" i="2" s="1"/>
  <c r="U59" i="2"/>
  <c r="V58" i="2"/>
  <c r="U58" i="2"/>
  <c r="W56" i="2"/>
  <c r="V56" i="2"/>
  <c r="U56" i="2"/>
  <c r="V55" i="2"/>
  <c r="W55" i="2" s="1"/>
  <c r="U55" i="2"/>
  <c r="V54" i="2"/>
  <c r="U54" i="2"/>
  <c r="W53" i="2"/>
  <c r="V53" i="2"/>
  <c r="U53" i="2"/>
  <c r="V52" i="2"/>
  <c r="W52" i="2" s="1"/>
  <c r="U52" i="2"/>
  <c r="W51" i="2"/>
  <c r="V51" i="2"/>
  <c r="U51" i="2"/>
  <c r="AT48" i="2"/>
  <c r="AV48" i="2" s="1"/>
  <c r="AP48" i="2"/>
  <c r="AR48" i="2" s="1"/>
  <c r="AM48" i="2"/>
  <c r="AI48" i="2"/>
  <c r="AF48" i="2"/>
  <c r="AA48" i="2"/>
  <c r="Z48" i="2"/>
  <c r="V48" i="2"/>
  <c r="W48" i="2" s="1"/>
  <c r="U48" i="2"/>
  <c r="T48" i="2"/>
  <c r="G48" i="2"/>
  <c r="H48" i="2" s="1"/>
  <c r="AT47" i="2"/>
  <c r="AV47" i="2" s="1"/>
  <c r="AP47" i="2"/>
  <c r="AR47" i="2" s="1"/>
  <c r="AM47" i="2"/>
  <c r="AI47" i="2"/>
  <c r="AF47" i="2"/>
  <c r="AA47" i="2"/>
  <c r="AD47" i="2" s="1"/>
  <c r="Z47" i="2"/>
  <c r="V47" i="2"/>
  <c r="U47" i="2"/>
  <c r="T47" i="2"/>
  <c r="G47" i="2"/>
  <c r="AT46" i="2"/>
  <c r="AV46" i="2" s="1"/>
  <c r="AR46" i="2"/>
  <c r="AP46" i="2"/>
  <c r="AM46" i="2"/>
  <c r="AI46" i="2"/>
  <c r="AF46" i="2"/>
  <c r="AD46" i="2"/>
  <c r="AA46" i="2"/>
  <c r="Z46" i="2"/>
  <c r="V46" i="2"/>
  <c r="W46" i="2" s="1"/>
  <c r="AQ46" i="2" s="1"/>
  <c r="AS46" i="2" s="1"/>
  <c r="U46" i="2"/>
  <c r="T46" i="2"/>
  <c r="G46" i="2"/>
  <c r="H46" i="2" s="1"/>
  <c r="AV45" i="2"/>
  <c r="AT45" i="2"/>
  <c r="AP45" i="2"/>
  <c r="AR45" i="2" s="1"/>
  <c r="AM45" i="2"/>
  <c r="AI45" i="2"/>
  <c r="AQ45" i="2" s="1"/>
  <c r="AS45" i="2" s="1"/>
  <c r="AF45" i="2"/>
  <c r="AA45" i="2"/>
  <c r="Z45" i="2"/>
  <c r="W45" i="2"/>
  <c r="AB45" i="2" s="1"/>
  <c r="AE45" i="2" s="1"/>
  <c r="V45" i="2"/>
  <c r="U45" i="2"/>
  <c r="T45" i="2"/>
  <c r="G45" i="2"/>
  <c r="H45" i="2" s="1"/>
  <c r="AT44" i="2"/>
  <c r="AV44" i="2" s="1"/>
  <c r="AR44" i="2"/>
  <c r="AP44" i="2"/>
  <c r="AM44" i="2"/>
  <c r="AI44" i="2"/>
  <c r="AF44" i="2"/>
  <c r="AD44" i="2"/>
  <c r="AA44" i="2"/>
  <c r="Z44" i="2"/>
  <c r="V44" i="2"/>
  <c r="U44" i="2"/>
  <c r="T44" i="2"/>
  <c r="G44" i="2"/>
  <c r="AT43" i="2"/>
  <c r="AV43" i="2" s="1"/>
  <c r="AQ43" i="2"/>
  <c r="AS43" i="2" s="1"/>
  <c r="AP43" i="2"/>
  <c r="AR43" i="2" s="1"/>
  <c r="AM43" i="2"/>
  <c r="AI43" i="2"/>
  <c r="AF43" i="2"/>
  <c r="AB43" i="2"/>
  <c r="AE43" i="2" s="1"/>
  <c r="AA43" i="2"/>
  <c r="Z43" i="2"/>
  <c r="V43" i="2"/>
  <c r="U43" i="2"/>
  <c r="W43" i="2" s="1"/>
  <c r="T43" i="2"/>
  <c r="G43" i="2"/>
  <c r="H43" i="2" s="1"/>
  <c r="AV42" i="2"/>
  <c r="AT42" i="2"/>
  <c r="AP42" i="2"/>
  <c r="AR42" i="2" s="1"/>
  <c r="AM42" i="2"/>
  <c r="AI42" i="2"/>
  <c r="AF42" i="2"/>
  <c r="AA42" i="2"/>
  <c r="AD42" i="2" s="1"/>
  <c r="Z42" i="2"/>
  <c r="V42" i="2"/>
  <c r="W42" i="2" s="1"/>
  <c r="AB42" i="2" s="1"/>
  <c r="AE42" i="2" s="1"/>
  <c r="U42" i="2"/>
  <c r="T42" i="2"/>
  <c r="G42" i="2"/>
  <c r="AT41" i="2"/>
  <c r="AV41" i="2" s="1"/>
  <c r="AR41" i="2"/>
  <c r="AP41" i="2"/>
  <c r="AM41" i="2"/>
  <c r="AI41" i="2"/>
  <c r="AQ41" i="2" s="1"/>
  <c r="AS41" i="2" s="1"/>
  <c r="AF41" i="2"/>
  <c r="AD41" i="2"/>
  <c r="AA41" i="2"/>
  <c r="Z41" i="2"/>
  <c r="V41" i="2"/>
  <c r="W41" i="2" s="1"/>
  <c r="AB41" i="2" s="1"/>
  <c r="AE41" i="2" s="1"/>
  <c r="U41" i="2"/>
  <c r="T41" i="2"/>
  <c r="H41" i="2"/>
  <c r="G41" i="2"/>
  <c r="AV38" i="2"/>
  <c r="AT38" i="2"/>
  <c r="AP38" i="2"/>
  <c r="AR38" i="2" s="1"/>
  <c r="AM38" i="2"/>
  <c r="AI38" i="2"/>
  <c r="V38" i="2"/>
  <c r="U38" i="2"/>
  <c r="W38" i="2" s="1"/>
  <c r="AQ38" i="2" s="1"/>
  <c r="AS38" i="2" s="1"/>
  <c r="T38" i="2"/>
  <c r="G38" i="2"/>
  <c r="AV37" i="2"/>
  <c r="AT37" i="2"/>
  <c r="AP37" i="2"/>
  <c r="AR37" i="2" s="1"/>
  <c r="AM37" i="2"/>
  <c r="AI37" i="2"/>
  <c r="AF37" i="2"/>
  <c r="AA37" i="2"/>
  <c r="AD37" i="2" s="1"/>
  <c r="Z37" i="2"/>
  <c r="V37" i="2"/>
  <c r="W37" i="2" s="1"/>
  <c r="AB37" i="2" s="1"/>
  <c r="AE37" i="2" s="1"/>
  <c r="U37" i="2"/>
  <c r="T37" i="2"/>
  <c r="G37" i="2"/>
  <c r="AT36" i="2"/>
  <c r="AV36" i="2" s="1"/>
  <c r="AR36" i="2"/>
  <c r="AP36" i="2"/>
  <c r="AM36" i="2"/>
  <c r="AI36" i="2"/>
  <c r="AQ36" i="2" s="1"/>
  <c r="AS36" i="2" s="1"/>
  <c r="AF36" i="2"/>
  <c r="AD36" i="2"/>
  <c r="AC36" i="2"/>
  <c r="AA36" i="2"/>
  <c r="Z36" i="2"/>
  <c r="V36" i="2"/>
  <c r="W36" i="2" s="1"/>
  <c r="AB36" i="2" s="1"/>
  <c r="AE36" i="2" s="1"/>
  <c r="U36" i="2"/>
  <c r="T36" i="2"/>
  <c r="H36" i="2"/>
  <c r="G36" i="2"/>
  <c r="AV35" i="2"/>
  <c r="AT35" i="2"/>
  <c r="AQ35" i="2"/>
  <c r="AS35" i="2" s="1"/>
  <c r="AP35" i="2"/>
  <c r="AR35" i="2" s="1"/>
  <c r="AM35" i="2"/>
  <c r="AI35" i="2"/>
  <c r="AF35" i="2"/>
  <c r="AA35" i="2"/>
  <c r="Z35" i="2"/>
  <c r="AB35" i="2" s="1"/>
  <c r="AE35" i="2" s="1"/>
  <c r="W35" i="2"/>
  <c r="V35" i="2"/>
  <c r="U35" i="2"/>
  <c r="T35" i="2"/>
  <c r="G35" i="2"/>
  <c r="H35" i="2" s="1"/>
  <c r="AT34" i="2"/>
  <c r="AV34" i="2" s="1"/>
  <c r="AP34" i="2"/>
  <c r="AR34" i="2" s="1"/>
  <c r="AM34" i="2"/>
  <c r="AI34" i="2"/>
  <c r="AF34" i="2"/>
  <c r="AA34" i="2"/>
  <c r="AD34" i="2" s="1"/>
  <c r="Z34" i="2"/>
  <c r="V34" i="2"/>
  <c r="U34" i="2"/>
  <c r="T34" i="2"/>
  <c r="G34" i="2"/>
  <c r="AT33" i="2"/>
  <c r="AV33" i="2" s="1"/>
  <c r="AR33" i="2"/>
  <c r="AP33" i="2"/>
  <c r="AM33" i="2"/>
  <c r="AI33" i="2"/>
  <c r="AF33" i="2"/>
  <c r="AD33" i="2"/>
  <c r="AA33" i="2"/>
  <c r="Z33" i="2"/>
  <c r="V33" i="2"/>
  <c r="W33" i="2" s="1"/>
  <c r="AQ33" i="2" s="1"/>
  <c r="AS33" i="2" s="1"/>
  <c r="U33" i="2"/>
  <c r="T33" i="2"/>
  <c r="G33" i="2"/>
  <c r="H33" i="2" s="1"/>
  <c r="AV32" i="2"/>
  <c r="AT32" i="2"/>
  <c r="AP32" i="2"/>
  <c r="AR32" i="2" s="1"/>
  <c r="AM32" i="2"/>
  <c r="AI32" i="2"/>
  <c r="AF32" i="2"/>
  <c r="AA32" i="2"/>
  <c r="Z32" i="2"/>
  <c r="W32" i="2"/>
  <c r="AB32" i="2" s="1"/>
  <c r="AE32" i="2" s="1"/>
  <c r="V32" i="2"/>
  <c r="U32" i="2"/>
  <c r="T32" i="2"/>
  <c r="G32" i="2"/>
  <c r="AT28" i="2"/>
  <c r="AV28" i="2" s="1"/>
  <c r="AR28" i="2"/>
  <c r="AP28" i="2"/>
  <c r="AM28" i="2"/>
  <c r="AI28" i="2"/>
  <c r="V28" i="2"/>
  <c r="W28" i="2" s="1"/>
  <c r="H28" i="2" s="1"/>
  <c r="U28" i="2"/>
  <c r="T28" i="2"/>
  <c r="G28" i="2"/>
  <c r="AT27" i="2"/>
  <c r="AV27" i="2" s="1"/>
  <c r="AR27" i="2"/>
  <c r="AP27" i="2"/>
  <c r="AM27" i="2"/>
  <c r="AI27" i="2"/>
  <c r="AF27" i="2"/>
  <c r="AD27" i="2"/>
  <c r="AB27" i="2"/>
  <c r="AE27" i="2" s="1"/>
  <c r="AA27" i="2"/>
  <c r="Z27" i="2"/>
  <c r="V27" i="2"/>
  <c r="W27" i="2" s="1"/>
  <c r="AQ27" i="2" s="1"/>
  <c r="AS27" i="2" s="1"/>
  <c r="U27" i="2"/>
  <c r="T27" i="2"/>
  <c r="G27" i="2"/>
  <c r="H27" i="2" s="1"/>
  <c r="AV26" i="2"/>
  <c r="AT26" i="2"/>
  <c r="AP26" i="2"/>
  <c r="AR26" i="2" s="1"/>
  <c r="AM26" i="2"/>
  <c r="AI26" i="2"/>
  <c r="AQ26" i="2" s="1"/>
  <c r="AS26" i="2" s="1"/>
  <c r="W26" i="2"/>
  <c r="V26" i="2"/>
  <c r="U26" i="2"/>
  <c r="T26" i="2"/>
  <c r="G26" i="2"/>
  <c r="H26" i="2" s="1"/>
  <c r="AT23" i="2"/>
  <c r="AV23" i="2" s="1"/>
  <c r="AP23" i="2"/>
  <c r="AR23" i="2" s="1"/>
  <c r="AM23" i="2"/>
  <c r="AI23" i="2"/>
  <c r="V23" i="2"/>
  <c r="W23" i="2" s="1"/>
  <c r="U23" i="2"/>
  <c r="T23" i="2"/>
  <c r="G23" i="2"/>
  <c r="AT22" i="2"/>
  <c r="AV22" i="2" s="1"/>
  <c r="AR22" i="2"/>
  <c r="AP22" i="2"/>
  <c r="AM22" i="2"/>
  <c r="AI22" i="2"/>
  <c r="V22" i="2"/>
  <c r="U22" i="2"/>
  <c r="T22" i="2"/>
  <c r="G22" i="2"/>
  <c r="AT21" i="2"/>
  <c r="AV21" i="2" s="1"/>
  <c r="AR21" i="2"/>
  <c r="AQ21" i="2"/>
  <c r="AS21" i="2" s="1"/>
  <c r="AP21" i="2"/>
  <c r="AM21" i="2"/>
  <c r="AI21" i="2"/>
  <c r="V21" i="2"/>
  <c r="W21" i="2" s="1"/>
  <c r="U21" i="2"/>
  <c r="T21" i="2"/>
  <c r="G21" i="2"/>
  <c r="H21" i="2" s="1"/>
  <c r="AV20" i="2"/>
  <c r="AT20" i="2"/>
  <c r="AP20" i="2"/>
  <c r="AR20" i="2" s="1"/>
  <c r="AM20" i="2"/>
  <c r="AI20" i="2"/>
  <c r="W20" i="2"/>
  <c r="V20" i="2"/>
  <c r="T20" i="2"/>
  <c r="G20" i="2"/>
  <c r="AT17" i="2"/>
  <c r="AV17" i="2" s="1"/>
  <c r="AP17" i="2"/>
  <c r="AR17" i="2" s="1"/>
  <c r="AM17" i="2"/>
  <c r="AI17" i="2"/>
  <c r="AQ17" i="2" s="1"/>
  <c r="AS17" i="2" s="1"/>
  <c r="AV16" i="2"/>
  <c r="AT16" i="2"/>
  <c r="AP16" i="2"/>
  <c r="AR16" i="2" s="1"/>
  <c r="AM16" i="2"/>
  <c r="AI16" i="2"/>
  <c r="V16" i="2"/>
  <c r="W16" i="2" s="1"/>
  <c r="U16" i="2"/>
  <c r="T16" i="2"/>
  <c r="G16" i="2"/>
  <c r="AT15" i="2"/>
  <c r="AV15" i="2" s="1"/>
  <c r="AR15" i="2"/>
  <c r="AP15" i="2"/>
  <c r="AM15" i="2"/>
  <c r="AI15" i="2"/>
  <c r="V15" i="2"/>
  <c r="W15" i="2" s="1"/>
  <c r="H15" i="2" s="1"/>
  <c r="U15" i="2"/>
  <c r="T15" i="2"/>
  <c r="G15" i="2"/>
  <c r="V14" i="2"/>
  <c r="W14" i="2" s="1"/>
  <c r="U14" i="2"/>
  <c r="T14" i="2"/>
  <c r="G14" i="2"/>
  <c r="H14" i="2" s="1"/>
  <c r="W13" i="2"/>
  <c r="V13" i="2"/>
  <c r="U13" i="2"/>
  <c r="T13" i="2"/>
  <c r="G13" i="2"/>
  <c r="H13" i="2" s="1"/>
  <c r="V12" i="2"/>
  <c r="W12" i="2" s="1"/>
  <c r="U12" i="2"/>
  <c r="T12" i="2"/>
  <c r="G12" i="2"/>
  <c r="V11" i="2"/>
  <c r="U11" i="2"/>
  <c r="T11" i="2"/>
  <c r="G11" i="2"/>
  <c r="V10" i="2"/>
  <c r="W10" i="2" s="1"/>
  <c r="U10" i="2"/>
  <c r="T10" i="2"/>
  <c r="G10" i="2"/>
  <c r="H10" i="2" s="1"/>
  <c r="AV9" i="2"/>
  <c r="AT9" i="2"/>
  <c r="AP9" i="2"/>
  <c r="AR9" i="2" s="1"/>
  <c r="AM9" i="2"/>
  <c r="AI9" i="2"/>
  <c r="AA9" i="2"/>
  <c r="AD9" i="2" s="1"/>
  <c r="Z9" i="2"/>
  <c r="V9" i="2"/>
  <c r="W9" i="2" s="1"/>
  <c r="AB9" i="2" s="1"/>
  <c r="AE9" i="2" s="1"/>
  <c r="U9" i="2"/>
  <c r="T9" i="2"/>
  <c r="G9" i="2"/>
  <c r="AT8" i="2"/>
  <c r="AV8" i="2" s="1"/>
  <c r="AR8" i="2"/>
  <c r="AP8" i="2"/>
  <c r="AM8" i="2"/>
  <c r="AI8" i="2"/>
  <c r="V8" i="2"/>
  <c r="U8" i="2"/>
  <c r="T8" i="2"/>
  <c r="G8" i="2"/>
  <c r="AT6" i="2"/>
  <c r="AV6" i="2" s="1"/>
  <c r="AP6" i="2"/>
  <c r="AR6" i="2" s="1"/>
  <c r="AM6" i="2"/>
  <c r="AI6" i="2"/>
  <c r="V6" i="2"/>
  <c r="W6" i="2" s="1"/>
  <c r="AQ6" i="2" s="1"/>
  <c r="AS6" i="2" s="1"/>
  <c r="U6" i="2"/>
  <c r="T6" i="2"/>
  <c r="G6" i="2"/>
  <c r="H6" i="2" s="1"/>
  <c r="AV5" i="2"/>
  <c r="AT5" i="2"/>
  <c r="AP5" i="2"/>
  <c r="AR5" i="2" s="1"/>
  <c r="AM5" i="2"/>
  <c r="AI5" i="2"/>
  <c r="AQ5" i="2" s="1"/>
  <c r="AS5" i="2" s="1"/>
  <c r="W5" i="2"/>
  <c r="V5" i="2"/>
  <c r="U5" i="2"/>
  <c r="T5" i="2"/>
  <c r="G5" i="2"/>
  <c r="H5" i="2" s="1"/>
  <c r="AT4" i="2"/>
  <c r="AV4" i="2" s="1"/>
  <c r="AP4" i="2"/>
  <c r="AR4" i="2" s="1"/>
  <c r="AM4" i="2"/>
  <c r="AI4" i="2"/>
  <c r="AF4" i="2"/>
  <c r="AA4" i="2"/>
  <c r="AD4" i="2" s="1"/>
  <c r="Z4" i="2"/>
  <c r="W4" i="2"/>
  <c r="V4" i="2"/>
  <c r="U4" i="2"/>
  <c r="T4" i="2"/>
  <c r="G4" i="2"/>
  <c r="AT3" i="2"/>
  <c r="AV3" i="2" s="1"/>
  <c r="AR3" i="2"/>
  <c r="AQ3" i="2"/>
  <c r="AS3" i="2" s="1"/>
  <c r="AP3" i="2"/>
  <c r="AM3" i="2"/>
  <c r="AI3" i="2"/>
  <c r="AF3" i="2"/>
  <c r="AD3" i="2"/>
  <c r="AB3" i="2"/>
  <c r="AE3" i="2" s="1"/>
  <c r="AA3" i="2"/>
  <c r="Z3" i="2"/>
  <c r="V3" i="2"/>
  <c r="W3" i="2" s="1"/>
  <c r="U3" i="2"/>
  <c r="T3" i="2"/>
  <c r="G3" i="2"/>
  <c r="H3" i="2" s="1"/>
  <c r="AV2" i="2"/>
  <c r="AT2" i="2"/>
  <c r="AP2" i="2"/>
  <c r="AR2" i="2" s="1"/>
  <c r="AM2" i="2"/>
  <c r="AI2" i="2"/>
  <c r="AF2" i="2"/>
  <c r="AA2" i="2"/>
  <c r="Z2" i="2"/>
  <c r="W2" i="2"/>
  <c r="AB2" i="2" s="1"/>
  <c r="AE2" i="2" s="1"/>
  <c r="V2" i="2"/>
  <c r="U2" i="2"/>
  <c r="T2" i="2"/>
  <c r="G2" i="2"/>
  <c r="AQ20" i="2" l="1"/>
  <c r="AS20" i="2" s="1"/>
  <c r="H20" i="2"/>
  <c r="W34" i="2"/>
  <c r="AQ37" i="2"/>
  <c r="AS37" i="2" s="1"/>
  <c r="AD43" i="2"/>
  <c r="AC43" i="2"/>
  <c r="AQ8" i="2"/>
  <c r="AS8" i="2" s="1"/>
  <c r="W44" i="2"/>
  <c r="AB46" i="2"/>
  <c r="W60" i="2"/>
  <c r="AQ9" i="2"/>
  <c r="AS9" i="2" s="1"/>
  <c r="AQ15" i="2"/>
  <c r="AS15" i="2" s="1"/>
  <c r="AC3" i="2"/>
  <c r="AQ23" i="2"/>
  <c r="AS23" i="2" s="1"/>
  <c r="AQ44" i="2"/>
  <c r="AS44" i="2" s="1"/>
  <c r="AB33" i="2"/>
  <c r="AQ16" i="2"/>
  <c r="AS16" i="2" s="1"/>
  <c r="H2" i="2"/>
  <c r="AQ2" i="2"/>
  <c r="AS2" i="2" s="1"/>
  <c r="AQ4" i="2"/>
  <c r="AS4" i="2" s="1"/>
  <c r="W11" i="2"/>
  <c r="H11" i="2" s="1"/>
  <c r="H23" i="2"/>
  <c r="AC32" i="2"/>
  <c r="AD32" i="2"/>
  <c r="AQ28" i="2"/>
  <c r="AS28" i="2" s="1"/>
  <c r="AD48" i="2"/>
  <c r="AC48" i="2"/>
  <c r="AC27" i="2"/>
  <c r="W47" i="2"/>
  <c r="W8" i="2"/>
  <c r="H8" i="2" s="1"/>
  <c r="H12" i="2"/>
  <c r="W22" i="2"/>
  <c r="H22" i="2" s="1"/>
  <c r="H38" i="2"/>
  <c r="AC41" i="2"/>
  <c r="AC45" i="2"/>
  <c r="AQ47" i="2"/>
  <c r="AS47" i="2" s="1"/>
  <c r="AQ48" i="2"/>
  <c r="AS48" i="2" s="1"/>
  <c r="AB48" i="2"/>
  <c r="AE48" i="2" s="1"/>
  <c r="W58" i="2"/>
  <c r="H4" i="2"/>
  <c r="AB4" i="2"/>
  <c r="AE4" i="2" s="1"/>
  <c r="H9" i="2"/>
  <c r="AD35" i="2"/>
  <c r="AC35" i="2"/>
  <c r="H37" i="2"/>
  <c r="AD2" i="2"/>
  <c r="AC2" i="2"/>
  <c r="H16" i="2"/>
  <c r="AQ22" i="2"/>
  <c r="AS22" i="2" s="1"/>
  <c r="H32" i="2"/>
  <c r="AQ32" i="2"/>
  <c r="AS32" i="2" s="1"/>
  <c r="H42" i="2"/>
  <c r="AQ42" i="2"/>
  <c r="AS42" i="2" s="1"/>
  <c r="W54" i="2"/>
  <c r="AC9" i="2"/>
  <c r="AC37" i="2"/>
  <c r="AC42" i="2"/>
  <c r="AD45" i="2"/>
  <c r="AC4" i="2"/>
  <c r="AM59" i="1"/>
  <c r="AI59" i="1"/>
  <c r="AE46" i="2" l="1"/>
  <c r="AC46" i="2"/>
  <c r="H34" i="2"/>
  <c r="AB34" i="2"/>
  <c r="AQ34" i="2"/>
  <c r="AS34" i="2" s="1"/>
  <c r="AE33" i="2"/>
  <c r="AC33" i="2"/>
  <c r="H44" i="2"/>
  <c r="AB44" i="2"/>
  <c r="H47" i="2"/>
  <c r="AB47" i="2"/>
  <c r="AM61" i="1"/>
  <c r="AM62" i="1"/>
  <c r="AM60" i="1"/>
  <c r="AI60" i="1"/>
  <c r="AI61" i="1"/>
  <c r="AI62" i="1"/>
  <c r="AE34" i="2" l="1"/>
  <c r="AC34" i="2"/>
  <c r="AE47" i="2"/>
  <c r="AC47" i="2"/>
  <c r="AC44" i="2"/>
  <c r="AE44" i="2"/>
  <c r="U59" i="1"/>
  <c r="W59" i="1" s="1"/>
  <c r="V59" i="1"/>
  <c r="U60" i="1"/>
  <c r="V60" i="1"/>
  <c r="W60" i="1" s="1"/>
  <c r="U61" i="1"/>
  <c r="V61" i="1"/>
  <c r="U62" i="1"/>
  <c r="V62" i="1"/>
  <c r="W62" i="1" s="1"/>
  <c r="V58" i="1"/>
  <c r="U58" i="1"/>
  <c r="V52" i="1"/>
  <c r="V53" i="1"/>
  <c r="V54" i="1"/>
  <c r="W54" i="1" s="1"/>
  <c r="V55" i="1"/>
  <c r="V56" i="1"/>
  <c r="V51" i="1"/>
  <c r="U52" i="1"/>
  <c r="W52" i="1"/>
  <c r="U53" i="1"/>
  <c r="W53" i="1"/>
  <c r="U54" i="1"/>
  <c r="U55" i="1"/>
  <c r="W55" i="1"/>
  <c r="U56" i="1"/>
  <c r="W56" i="1"/>
  <c r="U51" i="1"/>
  <c r="U42" i="1"/>
  <c r="V42" i="1"/>
  <c r="W42" i="1" s="1"/>
  <c r="U43" i="1"/>
  <c r="V43" i="1"/>
  <c r="W43" i="1"/>
  <c r="U44" i="1"/>
  <c r="V44" i="1"/>
  <c r="W44" i="1" s="1"/>
  <c r="U45" i="1"/>
  <c r="V45" i="1"/>
  <c r="W45" i="1" s="1"/>
  <c r="U46" i="1"/>
  <c r="V46" i="1"/>
  <c r="U47" i="1"/>
  <c r="V47" i="1"/>
  <c r="W47" i="1" s="1"/>
  <c r="U48" i="1"/>
  <c r="V48" i="1"/>
  <c r="W48" i="1" s="1"/>
  <c r="V41" i="1"/>
  <c r="U41" i="1"/>
  <c r="W33" i="1"/>
  <c r="U33" i="1"/>
  <c r="V33" i="1"/>
  <c r="U34" i="1"/>
  <c r="V34" i="1"/>
  <c r="W34" i="1" s="1"/>
  <c r="U35" i="1"/>
  <c r="W35" i="1" s="1"/>
  <c r="V35" i="1"/>
  <c r="U36" i="1"/>
  <c r="V36" i="1"/>
  <c r="W36" i="1" s="1"/>
  <c r="U37" i="1"/>
  <c r="V37" i="1"/>
  <c r="U38" i="1"/>
  <c r="V38" i="1"/>
  <c r="W38" i="1" s="1"/>
  <c r="V32" i="1"/>
  <c r="W32" i="1" s="1"/>
  <c r="U32" i="1"/>
  <c r="U27" i="1"/>
  <c r="V27" i="1"/>
  <c r="W27" i="1" s="1"/>
  <c r="U28" i="1"/>
  <c r="V28" i="1"/>
  <c r="W28" i="1" s="1"/>
  <c r="V26" i="1"/>
  <c r="U26" i="1"/>
  <c r="U21" i="1"/>
  <c r="V21" i="1"/>
  <c r="U22" i="1"/>
  <c r="V22" i="1"/>
  <c r="W22" i="1" s="1"/>
  <c r="U23" i="1"/>
  <c r="V23" i="1"/>
  <c r="W23" i="1" s="1"/>
  <c r="V20" i="1"/>
  <c r="U20" i="1"/>
  <c r="W13" i="1"/>
  <c r="U9" i="1"/>
  <c r="U10" i="1"/>
  <c r="U11" i="1"/>
  <c r="W11" i="1" s="1"/>
  <c r="U12" i="1"/>
  <c r="W12" i="1" s="1"/>
  <c r="U13" i="1"/>
  <c r="U14" i="1"/>
  <c r="U15" i="1"/>
  <c r="U16" i="1"/>
  <c r="U8" i="1"/>
  <c r="U2" i="1"/>
  <c r="U3" i="1"/>
  <c r="U4" i="1"/>
  <c r="W4" i="1" s="1"/>
  <c r="U5" i="1"/>
  <c r="U6" i="1"/>
  <c r="V9" i="1"/>
  <c r="W9" i="1" s="1"/>
  <c r="V10" i="1"/>
  <c r="W10" i="1" s="1"/>
  <c r="V11" i="1"/>
  <c r="V12" i="1"/>
  <c r="V13" i="1"/>
  <c r="V14" i="1"/>
  <c r="V15" i="1"/>
  <c r="V16" i="1"/>
  <c r="V8" i="1"/>
  <c r="W8" i="1" s="1"/>
  <c r="V3" i="1"/>
  <c r="V4" i="1"/>
  <c r="V5" i="1"/>
  <c r="V6" i="1"/>
  <c r="V2" i="1"/>
  <c r="W2" i="1" s="1"/>
  <c r="T48" i="1"/>
  <c r="T47" i="1"/>
  <c r="T46" i="1"/>
  <c r="T45" i="1"/>
  <c r="T44" i="1"/>
  <c r="T43" i="1"/>
  <c r="T42" i="1"/>
  <c r="T41" i="1"/>
  <c r="T38" i="1"/>
  <c r="T37" i="1"/>
  <c r="T36" i="1"/>
  <c r="T35" i="1"/>
  <c r="T34" i="1"/>
  <c r="T33" i="1"/>
  <c r="T32" i="1"/>
  <c r="T28" i="1"/>
  <c r="T27" i="1"/>
  <c r="T26" i="1"/>
  <c r="T23" i="1"/>
  <c r="T22" i="1"/>
  <c r="T21" i="1"/>
  <c r="T20" i="1"/>
  <c r="T16" i="1"/>
  <c r="T15" i="1"/>
  <c r="T14" i="1"/>
  <c r="T13" i="1"/>
  <c r="T12" i="1"/>
  <c r="T11" i="1"/>
  <c r="T10" i="1"/>
  <c r="T9" i="1"/>
  <c r="T8" i="1"/>
  <c r="T6" i="1"/>
  <c r="T5" i="1"/>
  <c r="T4" i="1"/>
  <c r="T3" i="1"/>
  <c r="T2" i="1"/>
  <c r="W37" i="1" l="1"/>
  <c r="W46" i="1"/>
  <c r="W61" i="1"/>
  <c r="W15" i="1"/>
  <c r="W58" i="1"/>
  <c r="W51" i="1"/>
  <c r="W14" i="1"/>
  <c r="W3" i="1"/>
  <c r="W16" i="1"/>
  <c r="W6" i="1"/>
  <c r="W5" i="1"/>
  <c r="W21" i="1"/>
  <c r="W41" i="1"/>
  <c r="W20" i="1"/>
  <c r="W26" i="1"/>
  <c r="G14" i="1"/>
  <c r="H14" i="1" s="1"/>
  <c r="G13" i="1"/>
  <c r="H13" i="1" s="1"/>
  <c r="G11" i="1"/>
  <c r="H11" i="1" s="1"/>
  <c r="G12" i="1"/>
  <c r="H12" i="1" s="1"/>
  <c r="AT6" i="1" l="1"/>
  <c r="AF27" i="1" l="1"/>
  <c r="AP6" i="1" l="1"/>
  <c r="AR6" i="1" s="1"/>
  <c r="G10" i="1"/>
  <c r="H10" i="1" s="1"/>
  <c r="AI6" i="1"/>
  <c r="AQ6" i="1" s="1"/>
  <c r="AS6" i="1" s="1"/>
  <c r="AM6" i="1"/>
  <c r="AP2" i="1"/>
  <c r="AR2" i="1" s="1"/>
  <c r="G21" i="1"/>
  <c r="H21" i="1" s="1"/>
  <c r="G22" i="1"/>
  <c r="H22" i="1" s="1"/>
  <c r="G23" i="1"/>
  <c r="H23" i="1" s="1"/>
  <c r="G20" i="1"/>
  <c r="H20" i="1" s="1"/>
  <c r="G26" i="1"/>
  <c r="H26" i="1" s="1"/>
  <c r="AF4" i="1" l="1"/>
  <c r="AF3" i="1" l="1"/>
  <c r="AF2" i="1"/>
  <c r="AI2" i="1"/>
  <c r="AQ2" i="1" s="1"/>
  <c r="AF48" i="1" l="1"/>
  <c r="AF47" i="1" l="1"/>
  <c r="AF46" i="1" l="1"/>
  <c r="AF44" i="1" l="1"/>
  <c r="AM28" i="1" l="1"/>
  <c r="AM27" i="1"/>
  <c r="AM26" i="1"/>
  <c r="AM23" i="1"/>
  <c r="AM22" i="1"/>
  <c r="AM21" i="1"/>
  <c r="AM20" i="1"/>
  <c r="AM5" i="1"/>
  <c r="AM4" i="1"/>
  <c r="AM3" i="1"/>
  <c r="AM2" i="1"/>
  <c r="AM17" i="1"/>
  <c r="AM16" i="1"/>
  <c r="AM15" i="1"/>
  <c r="AM9" i="1"/>
  <c r="AM8" i="1"/>
  <c r="AM48" i="1"/>
  <c r="AM47" i="1"/>
  <c r="AM38" i="1"/>
  <c r="AM37" i="1"/>
  <c r="AM46" i="1"/>
  <c r="AM36" i="1"/>
  <c r="AM45" i="1"/>
  <c r="AM44" i="1"/>
  <c r="AM35" i="1"/>
  <c r="AM43" i="1"/>
  <c r="AM34" i="1"/>
  <c r="AM42" i="1"/>
  <c r="AM33" i="1"/>
  <c r="AM41" i="1"/>
  <c r="AM32" i="1"/>
  <c r="AI47" i="1"/>
  <c r="AQ47" i="1" s="1"/>
  <c r="AS47" i="1" s="1"/>
  <c r="AI48" i="1"/>
  <c r="AQ48" i="1" s="1"/>
  <c r="AS48" i="1" s="1"/>
  <c r="AI8" i="1"/>
  <c r="AQ8" i="1" s="1"/>
  <c r="AS8" i="1" s="1"/>
  <c r="AI9" i="1"/>
  <c r="AQ9" i="1" s="1"/>
  <c r="AS9" i="1" s="1"/>
  <c r="AI15" i="1"/>
  <c r="AQ15" i="1" s="1"/>
  <c r="AS15" i="1" s="1"/>
  <c r="AI16" i="1"/>
  <c r="AQ16" i="1" s="1"/>
  <c r="AS16" i="1" s="1"/>
  <c r="AI17" i="1"/>
  <c r="AQ17" i="1" s="1"/>
  <c r="AS17" i="1" s="1"/>
  <c r="AS2" i="1"/>
  <c r="AI3" i="1"/>
  <c r="AQ3" i="1" s="1"/>
  <c r="AS3" i="1" s="1"/>
  <c r="AI4" i="1"/>
  <c r="AQ4" i="1" s="1"/>
  <c r="AS4" i="1" s="1"/>
  <c r="AI5" i="1"/>
  <c r="AQ5" i="1" s="1"/>
  <c r="AS5" i="1" s="1"/>
  <c r="AI20" i="1"/>
  <c r="AQ20" i="1" s="1"/>
  <c r="AS20" i="1" s="1"/>
  <c r="AI21" i="1"/>
  <c r="AQ21" i="1" s="1"/>
  <c r="AS21" i="1" s="1"/>
  <c r="AI22" i="1"/>
  <c r="AQ22" i="1" s="1"/>
  <c r="AS22" i="1" s="1"/>
  <c r="AI23" i="1"/>
  <c r="AQ23" i="1" s="1"/>
  <c r="AS23" i="1" s="1"/>
  <c r="AI26" i="1"/>
  <c r="AQ26" i="1" s="1"/>
  <c r="AS26" i="1" s="1"/>
  <c r="AI27" i="1"/>
  <c r="AQ27" i="1" s="1"/>
  <c r="AS27" i="1" s="1"/>
  <c r="AI28" i="1"/>
  <c r="AQ28" i="1" s="1"/>
  <c r="AS28" i="1" s="1"/>
  <c r="AI41" i="1"/>
  <c r="AQ41" i="1" s="1"/>
  <c r="AS41" i="1" s="1"/>
  <c r="AI33" i="1"/>
  <c r="AQ33" i="1" s="1"/>
  <c r="AS33" i="1" s="1"/>
  <c r="AI42" i="1"/>
  <c r="AQ42" i="1" s="1"/>
  <c r="AS42" i="1" s="1"/>
  <c r="AI34" i="1"/>
  <c r="AQ34" i="1" s="1"/>
  <c r="AS34" i="1" s="1"/>
  <c r="AI43" i="1"/>
  <c r="AQ43" i="1" s="1"/>
  <c r="AS43" i="1" s="1"/>
  <c r="AI35" i="1"/>
  <c r="AQ35" i="1" s="1"/>
  <c r="AS35" i="1" s="1"/>
  <c r="AI44" i="1"/>
  <c r="AQ44" i="1" s="1"/>
  <c r="AS44" i="1" s="1"/>
  <c r="AI45" i="1"/>
  <c r="AQ45" i="1" s="1"/>
  <c r="AS45" i="1" s="1"/>
  <c r="AI36" i="1"/>
  <c r="AQ36" i="1" s="1"/>
  <c r="AS36" i="1" s="1"/>
  <c r="AI46" i="1"/>
  <c r="AQ46" i="1" s="1"/>
  <c r="AS46" i="1" s="1"/>
  <c r="AI37" i="1"/>
  <c r="AQ37" i="1" s="1"/>
  <c r="AS37" i="1" s="1"/>
  <c r="AI38" i="1"/>
  <c r="AQ38" i="1" s="1"/>
  <c r="AS38" i="1" s="1"/>
  <c r="AI32" i="1"/>
  <c r="AQ32" i="1" s="1"/>
  <c r="AS32" i="1" s="1"/>
  <c r="AT32" i="1" l="1"/>
  <c r="AV32" i="1" s="1"/>
  <c r="AT41" i="1"/>
  <c r="AV41" i="1" s="1"/>
  <c r="AT33" i="1"/>
  <c r="AV33" i="1" s="1"/>
  <c r="AT42" i="1"/>
  <c r="AV42" i="1" s="1"/>
  <c r="AT34" i="1"/>
  <c r="AV34" i="1" s="1"/>
  <c r="AT43" i="1"/>
  <c r="AV43" i="1" s="1"/>
  <c r="AT35" i="1"/>
  <c r="AV35" i="1" s="1"/>
  <c r="AT44" i="1"/>
  <c r="AV44" i="1" s="1"/>
  <c r="AT45" i="1"/>
  <c r="AV45" i="1" s="1"/>
  <c r="AT36" i="1"/>
  <c r="AV36" i="1" s="1"/>
  <c r="AT46" i="1"/>
  <c r="AV46" i="1" s="1"/>
  <c r="AT37" i="1"/>
  <c r="AV37" i="1" s="1"/>
  <c r="AT38" i="1"/>
  <c r="AV38" i="1" s="1"/>
  <c r="AT47" i="1"/>
  <c r="AV47" i="1" s="1"/>
  <c r="AT48" i="1"/>
  <c r="AV48" i="1" s="1"/>
  <c r="AT8" i="1"/>
  <c r="AV8" i="1" s="1"/>
  <c r="AT9" i="1"/>
  <c r="AV9" i="1" s="1"/>
  <c r="AT15" i="1"/>
  <c r="AV15" i="1" s="1"/>
  <c r="AT16" i="1"/>
  <c r="AV16" i="1" s="1"/>
  <c r="AT17" i="1"/>
  <c r="AV17" i="1" s="1"/>
  <c r="AT2" i="1"/>
  <c r="AV2" i="1" s="1"/>
  <c r="AT3" i="1"/>
  <c r="AV3" i="1" s="1"/>
  <c r="AT4" i="1"/>
  <c r="AV4" i="1" s="1"/>
  <c r="AT5" i="1"/>
  <c r="AV5" i="1" s="1"/>
  <c r="AV6" i="1"/>
  <c r="AT20" i="1"/>
  <c r="AV20" i="1" s="1"/>
  <c r="AT21" i="1"/>
  <c r="AV21" i="1" s="1"/>
  <c r="AT22" i="1"/>
  <c r="AV22" i="1" s="1"/>
  <c r="AT23" i="1"/>
  <c r="AV23" i="1" s="1"/>
  <c r="AT26" i="1"/>
  <c r="AV26" i="1" s="1"/>
  <c r="AT27" i="1"/>
  <c r="AV27" i="1" s="1"/>
  <c r="AT28" i="1"/>
  <c r="AV28" i="1" s="1"/>
  <c r="AP32" i="1"/>
  <c r="AR32" i="1" s="1"/>
  <c r="AP41" i="1"/>
  <c r="AR41" i="1" s="1"/>
  <c r="AP33" i="1"/>
  <c r="AR33" i="1" s="1"/>
  <c r="AP42" i="1"/>
  <c r="AR42" i="1" s="1"/>
  <c r="AP34" i="1"/>
  <c r="AR34" i="1" s="1"/>
  <c r="AP43" i="1"/>
  <c r="AR43" i="1" s="1"/>
  <c r="AP35" i="1"/>
  <c r="AR35" i="1" s="1"/>
  <c r="AP44" i="1"/>
  <c r="AR44" i="1" s="1"/>
  <c r="AP45" i="1"/>
  <c r="AR45" i="1" s="1"/>
  <c r="AP36" i="1"/>
  <c r="AR36" i="1" s="1"/>
  <c r="AP46" i="1"/>
  <c r="AR46" i="1" s="1"/>
  <c r="AP37" i="1"/>
  <c r="AR37" i="1" s="1"/>
  <c r="AP38" i="1"/>
  <c r="AR38" i="1" s="1"/>
  <c r="AP47" i="1"/>
  <c r="AR47" i="1" s="1"/>
  <c r="AP48" i="1"/>
  <c r="AR48" i="1" s="1"/>
  <c r="AP8" i="1"/>
  <c r="AR8" i="1" s="1"/>
  <c r="AP9" i="1"/>
  <c r="AR9" i="1" s="1"/>
  <c r="AP15" i="1"/>
  <c r="AR15" i="1" s="1"/>
  <c r="AP16" i="1"/>
  <c r="AR16" i="1" s="1"/>
  <c r="AP17" i="1"/>
  <c r="AR17" i="1" s="1"/>
  <c r="AP3" i="1"/>
  <c r="AR3" i="1" s="1"/>
  <c r="AP4" i="1"/>
  <c r="AR4" i="1" s="1"/>
  <c r="AP5" i="1"/>
  <c r="AR5" i="1" s="1"/>
  <c r="AP20" i="1"/>
  <c r="AR20" i="1" s="1"/>
  <c r="AP21" i="1"/>
  <c r="AR21" i="1" s="1"/>
  <c r="AP22" i="1"/>
  <c r="AR22" i="1" s="1"/>
  <c r="AP23" i="1"/>
  <c r="AR23" i="1" s="1"/>
  <c r="AP26" i="1"/>
  <c r="AR26" i="1" s="1"/>
  <c r="AP27" i="1"/>
  <c r="AR27" i="1" s="1"/>
  <c r="AP28" i="1"/>
  <c r="AR28" i="1" s="1"/>
  <c r="AF43" i="1" l="1"/>
  <c r="AF42" i="1" l="1"/>
  <c r="AF41" i="1" l="1"/>
  <c r="AF32" i="1" l="1"/>
  <c r="AF33" i="1"/>
  <c r="AF34" i="1" l="1"/>
  <c r="AF37" i="1" l="1"/>
  <c r="AF35" i="1" l="1"/>
  <c r="AF45" i="1" l="1"/>
  <c r="AF36" i="1"/>
  <c r="AA48" i="1" l="1"/>
  <c r="AD48" i="1" s="1"/>
  <c r="Z48" i="1"/>
  <c r="AB48" i="1" s="1"/>
  <c r="AE48" i="1" s="1"/>
  <c r="G48" i="1"/>
  <c r="H48" i="1" s="1"/>
  <c r="G28" i="1"/>
  <c r="H28" i="1" s="1"/>
  <c r="G16" i="1"/>
  <c r="H16" i="1" s="1"/>
  <c r="G15" i="1"/>
  <c r="H15" i="1" s="1"/>
  <c r="G8" i="1"/>
  <c r="H8" i="1" s="1"/>
  <c r="Z4" i="1"/>
  <c r="AB4" i="1" s="1"/>
  <c r="AA4" i="1"/>
  <c r="AD4" i="1" s="1"/>
  <c r="G4" i="1"/>
  <c r="H4" i="1" s="1"/>
  <c r="G5" i="1"/>
  <c r="H5" i="1" s="1"/>
  <c r="Z32" i="1"/>
  <c r="AB32" i="1" s="1"/>
  <c r="Z41" i="1"/>
  <c r="AB41" i="1" s="1"/>
  <c r="AE41" i="1" s="1"/>
  <c r="Z33" i="1"/>
  <c r="AB33" i="1" s="1"/>
  <c r="Z42" i="1"/>
  <c r="AB42" i="1" s="1"/>
  <c r="AE42" i="1" s="1"/>
  <c r="Z34" i="1"/>
  <c r="AB34" i="1" s="1"/>
  <c r="AE34" i="1" s="1"/>
  <c r="Z43" i="1"/>
  <c r="AB43" i="1" s="1"/>
  <c r="AE43" i="1" s="1"/>
  <c r="Z35" i="1"/>
  <c r="AB35" i="1" s="1"/>
  <c r="AE35" i="1" s="1"/>
  <c r="Z44" i="1"/>
  <c r="AB44" i="1" s="1"/>
  <c r="Z45" i="1"/>
  <c r="AB45" i="1" s="1"/>
  <c r="AE45" i="1" s="1"/>
  <c r="Z36" i="1"/>
  <c r="AB36" i="1" s="1"/>
  <c r="AE36" i="1" s="1"/>
  <c r="Z46" i="1"/>
  <c r="AB46" i="1" s="1"/>
  <c r="AE46" i="1" s="1"/>
  <c r="Z37" i="1"/>
  <c r="AB37" i="1" s="1"/>
  <c r="Z47" i="1"/>
  <c r="AB47" i="1" s="1"/>
  <c r="Z2" i="1"/>
  <c r="AB2" i="1" s="1"/>
  <c r="AE2" i="1" s="1"/>
  <c r="Z9" i="1"/>
  <c r="AB9" i="1" s="1"/>
  <c r="Z3" i="1"/>
  <c r="AB3" i="1" s="1"/>
  <c r="AE3" i="1" s="1"/>
  <c r="Z27" i="1"/>
  <c r="AB27" i="1" s="1"/>
  <c r="AA32" i="1"/>
  <c r="AD32" i="1" s="1"/>
  <c r="AA41" i="1"/>
  <c r="AD41" i="1" s="1"/>
  <c r="AA33" i="1"/>
  <c r="AD33" i="1" s="1"/>
  <c r="AA42" i="1"/>
  <c r="AD42" i="1" s="1"/>
  <c r="AA34" i="1"/>
  <c r="AD34" i="1" s="1"/>
  <c r="AA43" i="1"/>
  <c r="AD43" i="1" s="1"/>
  <c r="AA35" i="1"/>
  <c r="AD35" i="1" s="1"/>
  <c r="AA44" i="1"/>
  <c r="AD44" i="1" s="1"/>
  <c r="AA45" i="1"/>
  <c r="AD45" i="1" s="1"/>
  <c r="AA36" i="1"/>
  <c r="AD36" i="1" s="1"/>
  <c r="AA46" i="1"/>
  <c r="AD46" i="1" s="1"/>
  <c r="AA37" i="1"/>
  <c r="AD37" i="1" s="1"/>
  <c r="AA47" i="1"/>
  <c r="AD47" i="1" s="1"/>
  <c r="AA2" i="1"/>
  <c r="AD2" i="1" s="1"/>
  <c r="AA9" i="1"/>
  <c r="AD9" i="1" s="1"/>
  <c r="AA3" i="1"/>
  <c r="AA27" i="1"/>
  <c r="AD27" i="1" s="1"/>
  <c r="G3" i="1"/>
  <c r="H3" i="1" s="1"/>
  <c r="G37" i="1"/>
  <c r="H37" i="1" s="1"/>
  <c r="G38" i="1"/>
  <c r="H38" i="1" s="1"/>
  <c r="G33" i="1"/>
  <c r="H33" i="1" s="1"/>
  <c r="G41" i="1"/>
  <c r="H41" i="1" s="1"/>
  <c r="G45" i="1"/>
  <c r="H45" i="1" s="1"/>
  <c r="G46" i="1"/>
  <c r="H46" i="1" s="1"/>
  <c r="G27" i="1"/>
  <c r="H27" i="1" s="1"/>
  <c r="G6" i="1"/>
  <c r="H6" i="1" s="1"/>
  <c r="G9" i="1"/>
  <c r="H9" i="1" s="1"/>
  <c r="G2" i="1"/>
  <c r="H2" i="1" s="1"/>
  <c r="G47" i="1"/>
  <c r="H47" i="1" s="1"/>
  <c r="G36" i="1"/>
  <c r="H36" i="1" s="1"/>
  <c r="G44" i="1"/>
  <c r="H44" i="1" s="1"/>
  <c r="G35" i="1"/>
  <c r="H35" i="1" s="1"/>
  <c r="G43" i="1"/>
  <c r="H43" i="1" s="1"/>
  <c r="G34" i="1"/>
  <c r="H34" i="1" s="1"/>
  <c r="G42" i="1"/>
  <c r="H42" i="1" s="1"/>
  <c r="G32" i="1"/>
  <c r="H32" i="1" s="1"/>
  <c r="AC3" i="1" l="1"/>
  <c r="AC44" i="1"/>
  <c r="AE32" i="1"/>
  <c r="AC32" i="1"/>
  <c r="AC9" i="1"/>
  <c r="AC48" i="1"/>
  <c r="AC46" i="1"/>
  <c r="AE9" i="1"/>
  <c r="AC34" i="1"/>
  <c r="AC47" i="1"/>
  <c r="AE47" i="1"/>
  <c r="AC27" i="1"/>
  <c r="AE27" i="1"/>
  <c r="AE4" i="1"/>
  <c r="AC4" i="1"/>
  <c r="AC37" i="1"/>
  <c r="AE37" i="1"/>
  <c r="AC36" i="1"/>
  <c r="AD3" i="1"/>
  <c r="AC2" i="1"/>
  <c r="AC42" i="1"/>
  <c r="AE44" i="1"/>
  <c r="AC35" i="1"/>
  <c r="AC45" i="1"/>
  <c r="AC41" i="1"/>
  <c r="AC43" i="1"/>
  <c r="AE33" i="1"/>
  <c r="AC33" i="1"/>
</calcChain>
</file>

<file path=xl/sharedStrings.xml><?xml version="1.0" encoding="utf-8"?>
<sst xmlns="http://schemas.openxmlformats.org/spreadsheetml/2006/main" count="768" uniqueCount="158">
  <si>
    <t>measurement</t>
  </si>
  <si>
    <t>label</t>
  </si>
  <si>
    <t>ph</t>
  </si>
  <si>
    <t>wavelength / nm</t>
  </si>
  <si>
    <t>d / um</t>
  </si>
  <si>
    <t>d / σ_B</t>
  </si>
  <si>
    <t>d / σ_B err</t>
  </si>
  <si>
    <t>orientation</t>
  </si>
  <si>
    <t>sigma_B / um</t>
  </si>
  <si>
    <t>sigma_B_err / %</t>
  </si>
  <si>
    <t>sigma_B_err / um</t>
  </si>
  <si>
    <t>xi_0 / um</t>
  </si>
  <si>
    <t>xi_0 std / um</t>
  </si>
  <si>
    <t>xi_x / um</t>
  </si>
  <si>
    <t>xi_y / um</t>
  </si>
  <si>
    <t>gamma_fit</t>
  </si>
  <si>
    <t>gamma_fit_stderr</t>
  </si>
  <si>
    <t>of averaged image</t>
  </si>
  <si>
    <t>vertical</t>
  </si>
  <si>
    <t>horizontal</t>
  </si>
  <si>
    <t>26T2300_18nm_S</t>
  </si>
  <si>
    <t>18nm vertical S</t>
  </si>
  <si>
    <t>18nm horizontal S</t>
  </si>
  <si>
    <t>5a</t>
  </si>
  <si>
    <t>5c</t>
  </si>
  <si>
    <t>2d</t>
  </si>
  <si>
    <t>8nm horizontal S</t>
  </si>
  <si>
    <t>2c#1</t>
  </si>
  <si>
    <t>correlation between gamma and d_2</t>
  </si>
  <si>
    <t>3c</t>
  </si>
  <si>
    <t>correlation between gamma and w_1 and w_2 but not d_2</t>
  </si>
  <si>
    <t>dependence on wavelength</t>
  </si>
  <si>
    <t>1d</t>
  </si>
  <si>
    <t>a bit correlation gamma vs. d_2</t>
  </si>
  <si>
    <t>3d</t>
  </si>
  <si>
    <t>energy and beamposition not available??</t>
  </si>
  <si>
    <t>8nm vertical S</t>
  </si>
  <si>
    <t>good correlations</t>
  </si>
  <si>
    <t>29T1007_13p5nm_S</t>
  </si>
  <si>
    <t>13.5nm vertical S</t>
  </si>
  <si>
    <t>2a#2</t>
  </si>
  <si>
    <t>fitting problem: d2 only 300 instead of 1000, w1 kept wanting to be 10um</t>
  </si>
  <si>
    <t>3a#1</t>
  </si>
  <si>
    <t>4a#1</t>
  </si>
  <si>
    <t>no clear correlations</t>
  </si>
  <si>
    <t>1b#1</t>
  </si>
  <si>
    <t>NICE! dependence on wavelength, d2 and widths!!</t>
  </si>
  <si>
    <t>13.5nm horizontal S</t>
  </si>
  <si>
    <t>3c#1</t>
  </si>
  <si>
    <t>dependence on wavelength and I1</t>
  </si>
  <si>
    <t>correlation between gamma and wavelength and w1 w2</t>
  </si>
  <si>
    <t>1d#0</t>
  </si>
  <si>
    <t>1b</t>
  </si>
  <si>
    <t>xi_x depends on lambda fit, xi_x depends on gamma_fit!</t>
  </si>
  <si>
    <t>3b</t>
  </si>
  <si>
    <t>4a</t>
  </si>
  <si>
    <t>3a</t>
  </si>
  <si>
    <t>xi_x dpeneds on lambda_fit</t>
  </si>
  <si>
    <t>2a</t>
  </si>
  <si>
    <t>4b</t>
  </si>
  <si>
    <t>deconvolution not working with 1d sigma</t>
  </si>
  <si>
    <t>gamma depends on lambda, but gamma is too low, profile is not fitted well</t>
  </si>
  <si>
    <t>background substraction on the RHS bad</t>
  </si>
  <si>
    <t>ap5</t>
  </si>
  <si>
    <t>ap7</t>
  </si>
  <si>
    <t>ap5-bg</t>
  </si>
  <si>
    <t>ap7-bg</t>
  </si>
  <si>
    <t>2c</t>
  </si>
  <si>
    <t>1d#2</t>
  </si>
  <si>
    <t>xi_x depends on beam position hall</t>
  </si>
  <si>
    <t>4c</t>
  </si>
  <si>
    <t>imageid=24 good example of how the pinholes seem to 'shine' through in the profile</t>
  </si>
  <si>
    <t>zeta_0</t>
  </si>
  <si>
    <t>xi_0_std / %</t>
  </si>
  <si>
    <t>xi_0/σ_B</t>
  </si>
  <si>
    <t>xi_0/σ_B err</t>
  </si>
  <si>
    <t>(xi_x - xi_0) / xi_0</t>
  </si>
  <si>
    <t>xi_x/σ_B</t>
  </si>
  <si>
    <t>xi_y/σ_B</t>
  </si>
  <si>
    <t>xi_y/σ_B std</t>
  </si>
  <si>
    <t>zeta_x</t>
  </si>
  <si>
    <t>zeta_y</t>
  </si>
  <si>
    <t>xi_x std / um</t>
  </si>
  <si>
    <t>xi_y std / um</t>
  </si>
  <si>
    <t>xi_y std / 1</t>
  </si>
  <si>
    <t>zeta_x std</t>
  </si>
  <si>
    <t>xi_0/σ_B std</t>
  </si>
  <si>
    <t>zeta_0 std</t>
  </si>
  <si>
    <t>xi_x std</t>
  </si>
  <si>
    <t>xi_x/σ_B std</t>
  </si>
  <si>
    <t>zeta_y std</t>
  </si>
  <si>
    <t>central 10 images</t>
  </si>
  <si>
    <t>2b</t>
  </si>
  <si>
    <t>gamma_fit depends on xi_x</t>
  </si>
  <si>
    <t>4d</t>
  </si>
  <si>
    <t>27T1529_8nm_S (KAOS=PMMA, but its actually 1.5mm)</t>
  </si>
  <si>
    <t>pinholes were moving!!!!!!</t>
  </si>
  <si>
    <t>xi depends on wavelength? But xi not so much on gamma_fit</t>
  </si>
  <si>
    <t>xi depends on lambda?</t>
  </si>
  <si>
    <t>gamma_fit dependens on xi!!</t>
  </si>
  <si>
    <t>nice cm vs. energy hall dependence!!</t>
  </si>
  <si>
    <t>5c#1</t>
  </si>
  <si>
    <t>nice dependencies for xi_x</t>
  </si>
  <si>
    <t>gamma and xi_ depend on beam position!!</t>
  </si>
  <si>
    <t>gamma_fit_max</t>
  </si>
  <si>
    <t>gamma_fit_min</t>
  </si>
  <si>
    <t>3b#1</t>
  </si>
  <si>
    <t>shiftx_min</t>
  </si>
  <si>
    <t>shiftx_max</t>
  </si>
  <si>
    <t>shiftx_0</t>
  </si>
  <si>
    <t>background not at same setting! Therefore no scale for bg!</t>
  </si>
  <si>
    <t>x1_min</t>
  </si>
  <si>
    <t>x1_max</t>
  </si>
  <si>
    <t>x1_0</t>
  </si>
  <si>
    <t>x2_min</t>
  </si>
  <si>
    <t>x2_max</t>
  </si>
  <si>
    <t>x2_0</t>
  </si>
  <si>
    <t>not good fits</t>
  </si>
  <si>
    <t>lambda_min</t>
  </si>
  <si>
    <t>lambda_max</t>
  </si>
  <si>
    <t>difficult fits for x1 and x2</t>
  </si>
  <si>
    <t>x1 stays at limit of 1500</t>
  </si>
  <si>
    <t>fits not perfect regarding x1 and x2, w2 tends to be 10, why?</t>
  </si>
  <si>
    <t>4c_posA</t>
  </si>
  <si>
    <t>bg</t>
  </si>
  <si>
    <t>bg3cd</t>
  </si>
  <si>
    <t>bg5ab</t>
  </si>
  <si>
    <t>bg1cd</t>
  </si>
  <si>
    <t>bg2ab#1</t>
  </si>
  <si>
    <t>bg3ab</t>
  </si>
  <si>
    <t>bg2ab</t>
  </si>
  <si>
    <t>bg4ab</t>
  </si>
  <si>
    <t>bg1ab</t>
  </si>
  <si>
    <t>2b#2</t>
  </si>
  <si>
    <t>bg2bc</t>
  </si>
  <si>
    <t>pinholes_bg_avg_sx_um_std</t>
  </si>
  <si>
    <t>pinholes_bg_avg_sx_um_min</t>
  </si>
  <si>
    <t>pinholes_bg_avg_sx_um_max</t>
  </si>
  <si>
    <t>pinholes_bg_avg_sx_um_mean</t>
  </si>
  <si>
    <t>24T2020_13p5nm_S</t>
  </si>
  <si>
    <t>13.5nm#1 vertical S</t>
  </si>
  <si>
    <t>bg1abPMMA</t>
  </si>
  <si>
    <t>sigma_B_old / um</t>
  </si>
  <si>
    <t>bg4abPMMA</t>
  </si>
  <si>
    <t>13.5nm#1 horizontal S</t>
  </si>
  <si>
    <t>bg4cdPPMA</t>
  </si>
  <si>
    <t>bg1cdPMMA</t>
  </si>
  <si>
    <t>pinholes_bg_avg_sy_um_mean</t>
  </si>
  <si>
    <t>pinholes_bg_avg_sy_um_std</t>
  </si>
  <si>
    <t>pinholes_bg_avg_sy_um_min</t>
  </si>
  <si>
    <t>pinholes_bg_avg_sy_um_max</t>
  </si>
  <si>
    <t>sigma_B_err / % old</t>
  </si>
  <si>
    <t>sigma_B_err / um old</t>
  </si>
  <si>
    <t>xi_x_max / um</t>
  </si>
  <si>
    <t>xi_y_max / um</t>
  </si>
  <si>
    <t>all images</t>
  </si>
  <si>
    <t>imageid_excluded</t>
  </si>
  <si>
    <t>10, 21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</si>
</sst>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8" fillId="7" borderId="0" applyNumberFormat="0" applyBorder="0" applyAlignment="0" applyProtection="0"/>
  </cellStyleXfs>
  <cellXfs count="143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1" fontId="0" fillId="0" borderId="0" xfId="1" applyNumberFormat="1" applyFont="1"/>
    <xf numFmtId="9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9" fontId="2" fillId="0" borderId="0" xfId="1" applyFont="1" applyFill="1"/>
    <xf numFmtId="0" fontId="2" fillId="2" borderId="0" xfId="1" applyNumberFormat="1" applyFont="1" applyFill="1"/>
    <xf numFmtId="0" fontId="2" fillId="0" borderId="0" xfId="1" applyNumberFormat="1" applyFont="1" applyFill="1"/>
    <xf numFmtId="0" fontId="0" fillId="0" borderId="0" xfId="0" applyNumberFormat="1"/>
    <xf numFmtId="10" fontId="2" fillId="0" borderId="0" xfId="1" applyNumberFormat="1" applyFont="1" applyFill="1"/>
    <xf numFmtId="10" fontId="0" fillId="0" borderId="0" xfId="0" applyNumberFormat="1"/>
    <xf numFmtId="0" fontId="4" fillId="0" borderId="0" xfId="0" applyNumberFormat="1" applyFont="1"/>
    <xf numFmtId="10" fontId="4" fillId="0" borderId="0" xfId="0" applyNumberFormat="1" applyFont="1"/>
    <xf numFmtId="0" fontId="0" fillId="0" borderId="0" xfId="0" applyFont="1"/>
    <xf numFmtId="0" fontId="1" fillId="0" borderId="0" xfId="1" applyNumberFormat="1" applyFont="1" applyFill="1"/>
    <xf numFmtId="165" fontId="0" fillId="0" borderId="0" xfId="0" applyNumberFormat="1" applyFont="1"/>
    <xf numFmtId="0" fontId="0" fillId="0" borderId="0" xfId="0" applyNumberFormat="1" applyFont="1"/>
    <xf numFmtId="0" fontId="2" fillId="3" borderId="0" xfId="0" applyFont="1" applyFill="1"/>
    <xf numFmtId="0" fontId="2" fillId="3" borderId="0" xfId="1" applyNumberFormat="1" applyFont="1" applyFill="1"/>
    <xf numFmtId="165" fontId="0" fillId="3" borderId="0" xfId="0" applyNumberFormat="1" applyFont="1" applyFill="1"/>
    <xf numFmtId="9" fontId="0" fillId="3" borderId="0" xfId="0" applyNumberFormat="1" applyFill="1"/>
    <xf numFmtId="0" fontId="0" fillId="3" borderId="0" xfId="0" applyFont="1" applyFill="1"/>
    <xf numFmtId="0" fontId="1" fillId="2" borderId="0" xfId="1" applyNumberFormat="1" applyFont="1" applyFill="1"/>
    <xf numFmtId="0" fontId="0" fillId="2" borderId="0" xfId="0" applyFont="1" applyFill="1"/>
    <xf numFmtId="9" fontId="4" fillId="0" borderId="0" xfId="1" applyFon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/>
    <xf numFmtId="9" fontId="5" fillId="0" borderId="0" xfId="2" applyNumberFormat="1" applyFill="1"/>
    <xf numFmtId="1" fontId="0" fillId="0" borderId="0" xfId="1" applyNumberFormat="1" applyFont="1" applyFill="1"/>
    <xf numFmtId="9" fontId="0" fillId="0" borderId="0" xfId="0" applyNumberFormat="1" applyFill="1"/>
    <xf numFmtId="165" fontId="2" fillId="0" borderId="0" xfId="0" applyNumberFormat="1" applyFont="1" applyFill="1"/>
    <xf numFmtId="165" fontId="0" fillId="0" borderId="0" xfId="0" applyNumberFormat="1" applyFill="1"/>
    <xf numFmtId="9" fontId="0" fillId="0" borderId="0" xfId="1" applyFont="1" applyFill="1"/>
    <xf numFmtId="10" fontId="4" fillId="0" borderId="0" xfId="0" applyNumberFormat="1" applyFont="1" applyFill="1"/>
    <xf numFmtId="0" fontId="0" fillId="0" borderId="0" xfId="0" applyNumberFormat="1" applyFill="1"/>
    <xf numFmtId="165" fontId="0" fillId="0" borderId="0" xfId="0" applyNumberFormat="1" applyFont="1" applyFill="1"/>
    <xf numFmtId="0" fontId="0" fillId="0" borderId="0" xfId="0" applyFont="1" applyFill="1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0" fontId="2" fillId="2" borderId="0" xfId="1" applyNumberFormat="1" applyFont="1" applyFill="1" applyBorder="1"/>
    <xf numFmtId="9" fontId="0" fillId="0" borderId="0" xfId="1" applyFont="1" applyBorder="1"/>
    <xf numFmtId="10" fontId="0" fillId="0" borderId="0" xfId="0" applyNumberFormat="1" applyBorder="1"/>
    <xf numFmtId="0" fontId="0" fillId="0" borderId="0" xfId="0" applyNumberFormat="1" applyBorder="1"/>
    <xf numFmtId="165" fontId="0" fillId="3" borderId="0" xfId="0" applyNumberFormat="1" applyFont="1" applyFill="1" applyBorder="1"/>
    <xf numFmtId="9" fontId="0" fillId="3" borderId="0" xfId="0" applyNumberFormat="1" applyFill="1" applyBorder="1"/>
    <xf numFmtId="0" fontId="1" fillId="2" borderId="0" xfId="1" applyNumberFormat="1" applyFont="1" applyFill="1" applyBorder="1"/>
    <xf numFmtId="165" fontId="0" fillId="0" borderId="0" xfId="0" applyNumberFormat="1" applyFont="1" applyBorder="1"/>
    <xf numFmtId="0" fontId="1" fillId="0" borderId="0" xfId="1" applyNumberFormat="1" applyFont="1" applyFill="1" applyBorder="1"/>
    <xf numFmtId="0" fontId="0" fillId="0" borderId="0" xfId="0" applyFont="1" applyBorder="1"/>
    <xf numFmtId="0" fontId="0" fillId="5" borderId="0" xfId="0" applyFill="1" applyBorder="1"/>
    <xf numFmtId="0" fontId="2" fillId="5" borderId="0" xfId="0" applyFont="1" applyFill="1" applyBorder="1"/>
    <xf numFmtId="9" fontId="0" fillId="5" borderId="0" xfId="0" applyNumberFormat="1" applyFill="1" applyBorder="1"/>
    <xf numFmtId="165" fontId="2" fillId="5" borderId="0" xfId="0" applyNumberFormat="1" applyFont="1" applyFill="1" applyBorder="1"/>
    <xf numFmtId="165" fontId="0" fillId="5" borderId="0" xfId="0" applyNumberFormat="1" applyFill="1" applyBorder="1"/>
    <xf numFmtId="0" fontId="2" fillId="5" borderId="0" xfId="1" applyNumberFormat="1" applyFont="1" applyFill="1" applyBorder="1"/>
    <xf numFmtId="9" fontId="0" fillId="5" borderId="0" xfId="1" applyFont="1" applyFill="1" applyBorder="1"/>
    <xf numFmtId="10" fontId="0" fillId="5" borderId="0" xfId="0" applyNumberFormat="1" applyFill="1" applyBorder="1"/>
    <xf numFmtId="0" fontId="0" fillId="5" borderId="0" xfId="0" applyNumberFormat="1" applyFill="1" applyBorder="1"/>
    <xf numFmtId="165" fontId="0" fillId="5" borderId="0" xfId="0" applyNumberFormat="1" applyFont="1" applyFill="1" applyBorder="1"/>
    <xf numFmtId="0" fontId="1" fillId="5" borderId="0" xfId="1" applyNumberFormat="1" applyFont="1" applyFill="1" applyBorder="1"/>
    <xf numFmtId="0" fontId="0" fillId="5" borderId="0" xfId="0" applyFont="1" applyFill="1" applyBorder="1"/>
    <xf numFmtId="0" fontId="0" fillId="0" borderId="0" xfId="0" applyNumberFormat="1" applyFill="1" applyBorder="1"/>
    <xf numFmtId="3" fontId="4" fillId="0" borderId="0" xfId="0" applyNumberFormat="1" applyFont="1"/>
    <xf numFmtId="0" fontId="4" fillId="0" borderId="0" xfId="0" applyFont="1" applyAlignment="1">
      <alignment vertical="center" wrapText="1"/>
    </xf>
    <xf numFmtId="10" fontId="0" fillId="0" borderId="0" xfId="0" applyNumberFormat="1" applyFill="1"/>
    <xf numFmtId="0" fontId="0" fillId="6" borderId="0" xfId="0" applyFill="1"/>
    <xf numFmtId="0" fontId="2" fillId="6" borderId="0" xfId="0" applyFont="1" applyFill="1"/>
    <xf numFmtId="9" fontId="0" fillId="6" borderId="0" xfId="0" applyNumberFormat="1" applyFill="1"/>
    <xf numFmtId="165" fontId="2" fillId="6" borderId="0" xfId="0" applyNumberFormat="1" applyFont="1" applyFill="1"/>
    <xf numFmtId="165" fontId="0" fillId="6" borderId="0" xfId="0" applyNumberFormat="1" applyFill="1"/>
    <xf numFmtId="0" fontId="2" fillId="6" borderId="0" xfId="1" applyNumberFormat="1" applyFont="1" applyFill="1"/>
    <xf numFmtId="9" fontId="0" fillId="6" borderId="0" xfId="1" applyFont="1" applyFill="1"/>
    <xf numFmtId="10" fontId="0" fillId="6" borderId="0" xfId="0" applyNumberFormat="1" applyFill="1"/>
    <xf numFmtId="165" fontId="0" fillId="6" borderId="0" xfId="0" applyNumberFormat="1" applyFont="1" applyFill="1"/>
    <xf numFmtId="0" fontId="1" fillId="6" borderId="0" xfId="1" applyNumberFormat="1" applyFont="1" applyFill="1"/>
    <xf numFmtId="166" fontId="2" fillId="6" borderId="0" xfId="0" applyNumberFormat="1" applyFont="1" applyFill="1"/>
    <xf numFmtId="166" fontId="0" fillId="6" borderId="0" xfId="0" applyNumberFormat="1" applyFont="1" applyFill="1"/>
    <xf numFmtId="166" fontId="0" fillId="6" borderId="0" xfId="0" applyNumberFormat="1" applyFill="1"/>
    <xf numFmtId="0" fontId="4" fillId="6" borderId="0" xfId="0" applyNumberFormat="1" applyFont="1" applyFill="1"/>
    <xf numFmtId="9" fontId="4" fillId="6" borderId="0" xfId="1" applyFont="1" applyFill="1"/>
    <xf numFmtId="0" fontId="4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9" fontId="4" fillId="0" borderId="0" xfId="2" applyNumberFormat="1" applyFont="1" applyFill="1"/>
    <xf numFmtId="1" fontId="4" fillId="0" borderId="0" xfId="1" applyNumberFormat="1" applyFont="1" applyFill="1"/>
    <xf numFmtId="9" fontId="4" fillId="0" borderId="0" xfId="0" applyNumberFormat="1" applyFont="1" applyFill="1"/>
    <xf numFmtId="165" fontId="7" fillId="0" borderId="0" xfId="0" applyNumberFormat="1" applyFont="1" applyFill="1"/>
    <xf numFmtId="165" fontId="4" fillId="0" borderId="0" xfId="0" applyNumberFormat="1" applyFont="1" applyFill="1"/>
    <xf numFmtId="0" fontId="7" fillId="0" borderId="0" xfId="1" applyNumberFormat="1" applyFont="1" applyFill="1"/>
    <xf numFmtId="9" fontId="4" fillId="0" borderId="0" xfId="1" applyFont="1" applyFill="1"/>
    <xf numFmtId="0" fontId="4" fillId="0" borderId="0" xfId="0" applyNumberFormat="1" applyFont="1" applyFill="1"/>
    <xf numFmtId="0" fontId="4" fillId="0" borderId="0" xfId="1" applyNumberFormat="1" applyFont="1" applyFill="1"/>
    <xf numFmtId="0" fontId="4" fillId="0" borderId="0" xfId="0" applyFont="1"/>
    <xf numFmtId="9" fontId="4" fillId="0" borderId="0" xfId="0" applyNumberFormat="1" applyFont="1"/>
    <xf numFmtId="165" fontId="4" fillId="0" borderId="0" xfId="0" applyNumberFormat="1" applyFont="1"/>
    <xf numFmtId="0" fontId="4" fillId="2" borderId="0" xfId="1" applyNumberFormat="1" applyFont="1" applyFill="1"/>
    <xf numFmtId="165" fontId="4" fillId="3" borderId="0" xfId="0" applyNumberFormat="1" applyFont="1" applyFill="1"/>
    <xf numFmtId="9" fontId="4" fillId="3" borderId="0" xfId="0" applyNumberFormat="1" applyFont="1" applyFill="1"/>
    <xf numFmtId="0" fontId="7" fillId="0" borderId="0" xfId="0" applyFont="1"/>
    <xf numFmtId="165" fontId="7" fillId="0" borderId="0" xfId="0" applyNumberFormat="1" applyFont="1"/>
    <xf numFmtId="0" fontId="7" fillId="2" borderId="0" xfId="1" applyNumberFormat="1" applyFont="1" applyFill="1"/>
    <xf numFmtId="0" fontId="4" fillId="0" borderId="0" xfId="1" applyNumberFormat="1" applyFont="1"/>
    <xf numFmtId="0" fontId="8" fillId="7" borderId="0" xfId="3" applyBorder="1"/>
    <xf numFmtId="9" fontId="8" fillId="7" borderId="0" xfId="3" applyNumberFormat="1" applyBorder="1"/>
    <xf numFmtId="165" fontId="8" fillId="7" borderId="0" xfId="3" applyNumberFormat="1" applyBorder="1"/>
    <xf numFmtId="0" fontId="8" fillId="7" borderId="0" xfId="3" applyNumberFormat="1" applyBorder="1"/>
    <xf numFmtId="10" fontId="8" fillId="7" borderId="0" xfId="3" applyNumberFormat="1" applyBorder="1"/>
    <xf numFmtId="0" fontId="0" fillId="0" borderId="0" xfId="0" applyFill="1" applyBorder="1"/>
    <xf numFmtId="11" fontId="0" fillId="0" borderId="0" xfId="0" applyNumberFormat="1" applyFont="1"/>
    <xf numFmtId="164" fontId="0" fillId="0" borderId="0" xfId="0" applyNumberFormat="1" applyFill="1" applyBorder="1"/>
    <xf numFmtId="0" fontId="8" fillId="0" borderId="0" xfId="3" applyFill="1" applyBorder="1"/>
    <xf numFmtId="164" fontId="8" fillId="0" borderId="0" xfId="3" applyNumberFormat="1" applyFill="1" applyBorder="1"/>
    <xf numFmtId="0" fontId="9" fillId="0" borderId="0" xfId="0" applyFont="1" applyFill="1"/>
    <xf numFmtId="9" fontId="10" fillId="0" borderId="0" xfId="2" applyNumberFormat="1" applyFont="1" applyFill="1"/>
    <xf numFmtId="9" fontId="9" fillId="0" borderId="0" xfId="1" applyFont="1" applyFill="1"/>
    <xf numFmtId="1" fontId="10" fillId="0" borderId="0" xfId="1" applyNumberFormat="1" applyFont="1" applyFill="1"/>
    <xf numFmtId="0" fontId="10" fillId="0" borderId="0" xfId="0" applyFont="1" applyFill="1"/>
    <xf numFmtId="0" fontId="9" fillId="0" borderId="0" xfId="0" applyFont="1" applyFill="1" applyBorder="1"/>
    <xf numFmtId="9" fontId="10" fillId="0" borderId="0" xfId="2" applyNumberFormat="1" applyFont="1" applyFill="1" applyBorder="1"/>
    <xf numFmtId="1" fontId="10" fillId="0" borderId="0" xfId="1" applyNumberFormat="1" applyFont="1" applyFill="1" applyBorder="1"/>
    <xf numFmtId="0" fontId="10" fillId="0" borderId="0" xfId="3" applyFont="1" applyFill="1" applyBorder="1"/>
    <xf numFmtId="9" fontId="10" fillId="0" borderId="0" xfId="3" applyNumberFormat="1" applyFont="1" applyFill="1" applyBorder="1"/>
    <xf numFmtId="1" fontId="10" fillId="0" borderId="0" xfId="3" applyNumberFormat="1" applyFont="1" applyFill="1" applyBorder="1"/>
    <xf numFmtId="9" fontId="10" fillId="0" borderId="0" xfId="1" applyFont="1" applyFill="1"/>
    <xf numFmtId="9" fontId="7" fillId="0" borderId="0" xfId="1" applyFont="1"/>
    <xf numFmtId="0" fontId="3" fillId="0" borderId="0" xfId="0" applyNumberFormat="1" applyFont="1" applyFill="1"/>
    <xf numFmtId="0" fontId="2" fillId="0" borderId="0" xfId="0" applyNumberFormat="1" applyFont="1"/>
    <xf numFmtId="0" fontId="0" fillId="0" borderId="0" xfId="1" applyNumberFormat="1" applyFont="1"/>
    <xf numFmtId="0" fontId="0" fillId="0" borderId="0" xfId="1" applyNumberFormat="1" applyFont="1" applyBorder="1"/>
    <xf numFmtId="0" fontId="0" fillId="5" borderId="0" xfId="1" applyNumberFormat="1" applyFont="1" applyFill="1" applyBorder="1"/>
    <xf numFmtId="0" fontId="0" fillId="0" borderId="0" xfId="1" applyNumberFormat="1" applyFont="1" applyFill="1"/>
    <xf numFmtId="0" fontId="4" fillId="6" borderId="0" xfId="1" applyNumberFormat="1" applyFont="1" applyFill="1"/>
    <xf numFmtId="0" fontId="0" fillId="6" borderId="0" xfId="1" applyNumberFormat="1" applyFont="1" applyFill="1"/>
    <xf numFmtId="0" fontId="0" fillId="2" borderId="0" xfId="0" applyFill="1"/>
    <xf numFmtId="0" fontId="0" fillId="2" borderId="0" xfId="0" applyFill="1" applyBorder="1"/>
    <xf numFmtId="0" fontId="4" fillId="2" borderId="0" xfId="0" applyFont="1" applyFill="1"/>
  </cellXfs>
  <cellStyles count="4">
    <cellStyle name="Bad" xfId="2" builtinId="27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C42F-972D-47E8-8FC2-372ADA093DC0}">
  <dimension ref="A1:CF62"/>
  <sheetViews>
    <sheetView tabSelected="1" zoomScale="70" zoomScaleNormal="70" workbookViewId="0">
      <pane ySplit="1" topLeftCell="A2" activePane="bottomLeft" state="frozen"/>
      <selection activeCell="N1" sqref="N1"/>
      <selection pane="bottomLeft" activeCell="C2" sqref="C2"/>
    </sheetView>
  </sheetViews>
  <sheetFormatPr defaultRowHeight="15" x14ac:dyDescent="0.25"/>
  <cols>
    <col min="1" max="1" width="54.5703125" bestFit="1" customWidth="1"/>
    <col min="2" max="2" width="20" customWidth="1"/>
    <col min="3" max="3" width="10" style="28" bestFit="1" customWidth="1"/>
    <col min="4" max="4" width="9.5703125" style="28" bestFit="1" customWidth="1"/>
    <col min="5" max="5" width="7.42578125" style="28" customWidth="1"/>
    <col min="6" max="6" width="6.7109375" style="28" bestFit="1" customWidth="1"/>
    <col min="7" max="7" width="11.140625" style="28" bestFit="1" customWidth="1"/>
    <col min="8" max="8" width="11.140625" style="28" customWidth="1"/>
    <col min="9" max="9" width="11" style="28" bestFit="1" customWidth="1"/>
    <col min="10" max="13" width="11" style="28" customWidth="1"/>
    <col min="14" max="17" width="11" style="40" customWidth="1"/>
    <col min="18" max="18" width="12.85546875" style="119" bestFit="1" customWidth="1"/>
    <col min="19" max="19" width="15.28515625" style="120" bestFit="1" customWidth="1"/>
    <col min="20" max="20" width="13" style="130" customWidth="1"/>
    <col min="21" max="21" width="11" style="28" customWidth="1"/>
    <col min="22" max="22" width="13" style="3" customWidth="1"/>
    <col min="23" max="23" width="15.28515625" style="31" bestFit="1" customWidth="1"/>
    <col min="24" max="25" width="13" style="1" customWidth="1"/>
    <col min="26" max="26" width="13" customWidth="1"/>
    <col min="27" max="27" width="10.7109375" style="1" bestFit="1" customWidth="1"/>
    <col min="28" max="28" width="13.42578125" customWidth="1"/>
    <col min="29" max="29" width="7.42578125" bestFit="1" customWidth="1"/>
    <col min="30" max="30" width="9.140625" style="9"/>
    <col min="31" max="31" width="9.140625" style="3"/>
    <col min="32" max="32" width="9.140625" style="13"/>
    <col min="33" max="33" width="11.140625" style="11" bestFit="1" customWidth="1"/>
    <col min="34" max="34" width="12.140625" style="11" bestFit="1" customWidth="1"/>
    <col min="35" max="35" width="12.140625" style="3" customWidth="1"/>
    <col min="36" max="36" width="12.140625" style="134" customWidth="1"/>
    <col min="37" max="38" width="9.140625" style="11"/>
    <col min="39" max="39" width="12.140625" style="3" customWidth="1"/>
    <col min="40" max="40" width="12.140625" style="134" customWidth="1"/>
    <col min="41" max="41" width="12.140625" style="3" customWidth="1"/>
    <col min="42" max="42" width="10.7109375" style="24" bestFit="1" customWidth="1"/>
    <col min="43" max="43" width="10.7109375" style="24" customWidth="1"/>
    <col min="44" max="44" width="10.7109375" style="26" customWidth="1"/>
    <col min="45" max="45" width="10.7109375" style="24" customWidth="1"/>
    <col min="46" max="49" width="10.7109375" style="16" customWidth="1"/>
    <col min="50" max="50" width="16.28515625" style="1" customWidth="1"/>
    <col min="51" max="51" width="10.140625" style="16" bestFit="1" customWidth="1"/>
    <col min="52" max="53" width="10.140625" style="16" customWidth="1"/>
    <col min="54" max="54" width="10.140625" customWidth="1"/>
    <col min="56" max="56" width="10.140625" customWidth="1"/>
    <col min="59" max="59" width="26.7109375" customWidth="1"/>
  </cols>
  <sheetData>
    <row r="1" spans="1:84" s="1" customFormat="1" x14ac:dyDescent="0.25">
      <c r="A1" s="1" t="s">
        <v>0</v>
      </c>
      <c r="B1" s="1" t="s">
        <v>1</v>
      </c>
      <c r="C1" s="30" t="s">
        <v>2</v>
      </c>
      <c r="D1" s="30" t="s">
        <v>124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138</v>
      </c>
      <c r="K1" s="30" t="s">
        <v>135</v>
      </c>
      <c r="L1" s="30" t="s">
        <v>136</v>
      </c>
      <c r="M1" s="30" t="s">
        <v>137</v>
      </c>
      <c r="N1" s="40" t="s">
        <v>147</v>
      </c>
      <c r="O1" s="40" t="s">
        <v>148</v>
      </c>
      <c r="P1" s="40" t="s">
        <v>149</v>
      </c>
      <c r="Q1" s="40" t="s">
        <v>150</v>
      </c>
      <c r="R1" s="119" t="s">
        <v>142</v>
      </c>
      <c r="S1" s="120" t="s">
        <v>151</v>
      </c>
      <c r="T1" s="121" t="s">
        <v>152</v>
      </c>
      <c r="U1" s="89" t="s">
        <v>8</v>
      </c>
      <c r="V1" s="131" t="s">
        <v>10</v>
      </c>
      <c r="W1" s="90" t="s">
        <v>9</v>
      </c>
      <c r="X1" s="1" t="s">
        <v>11</v>
      </c>
      <c r="Y1" s="1" t="s">
        <v>12</v>
      </c>
      <c r="Z1" s="1" t="s">
        <v>73</v>
      </c>
      <c r="AA1" s="1" t="s">
        <v>74</v>
      </c>
      <c r="AB1" s="1" t="s">
        <v>86</v>
      </c>
      <c r="AC1" s="1" t="s">
        <v>75</v>
      </c>
      <c r="AD1" s="9" t="s">
        <v>72</v>
      </c>
      <c r="AE1" s="8" t="s">
        <v>87</v>
      </c>
      <c r="AF1" s="12" t="s">
        <v>76</v>
      </c>
      <c r="AG1" s="1" t="s">
        <v>13</v>
      </c>
      <c r="AH1" s="1" t="s">
        <v>82</v>
      </c>
      <c r="AI1" s="2" t="s">
        <v>88</v>
      </c>
      <c r="AJ1" s="133" t="s">
        <v>153</v>
      </c>
      <c r="AK1" s="1" t="s">
        <v>14</v>
      </c>
      <c r="AL1" s="1" t="s">
        <v>83</v>
      </c>
      <c r="AM1" s="2" t="s">
        <v>84</v>
      </c>
      <c r="AN1" s="133" t="s">
        <v>154</v>
      </c>
      <c r="AO1" s="2"/>
      <c r="AP1" s="20" t="s">
        <v>77</v>
      </c>
      <c r="AQ1" s="20" t="s">
        <v>89</v>
      </c>
      <c r="AR1" s="9" t="s">
        <v>80</v>
      </c>
      <c r="AS1" s="21" t="s">
        <v>85</v>
      </c>
      <c r="AT1" s="1" t="s">
        <v>78</v>
      </c>
      <c r="AU1" s="1" t="s">
        <v>79</v>
      </c>
      <c r="AV1" s="10" t="s">
        <v>81</v>
      </c>
      <c r="AW1" s="10" t="s">
        <v>90</v>
      </c>
      <c r="AX1" s="1" t="s">
        <v>15</v>
      </c>
      <c r="AY1" s="16" t="s">
        <v>16</v>
      </c>
      <c r="AZ1" s="1" t="s">
        <v>105</v>
      </c>
      <c r="BA1" s="1" t="s">
        <v>104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17</v>
      </c>
      <c r="BR1" s="1" t="s">
        <v>107</v>
      </c>
      <c r="BS1" s="1" t="s">
        <v>108</v>
      </c>
      <c r="BT1" s="1" t="s">
        <v>109</v>
      </c>
      <c r="BV1" s="1" t="s">
        <v>111</v>
      </c>
      <c r="BW1" s="1" t="s">
        <v>112</v>
      </c>
      <c r="BX1" s="1" t="s">
        <v>113</v>
      </c>
      <c r="BY1" s="1" t="s">
        <v>114</v>
      </c>
      <c r="BZ1" s="1" t="s">
        <v>115</v>
      </c>
      <c r="CA1" s="1" t="s">
        <v>116</v>
      </c>
      <c r="CC1" s="1" t="s">
        <v>118</v>
      </c>
      <c r="CD1" s="1" t="s">
        <v>119</v>
      </c>
      <c r="CF1" s="1" t="s">
        <v>156</v>
      </c>
    </row>
    <row r="2" spans="1:84" s="87" customFormat="1" x14ac:dyDescent="0.25">
      <c r="A2" s="87" t="s">
        <v>95</v>
      </c>
      <c r="B2" s="87" t="s">
        <v>36</v>
      </c>
      <c r="C2" s="142" t="s">
        <v>42</v>
      </c>
      <c r="D2" s="87" t="s">
        <v>125</v>
      </c>
      <c r="E2" s="87">
        <v>8</v>
      </c>
      <c r="F2" s="87">
        <v>215</v>
      </c>
      <c r="G2" s="88">
        <f>F2/R2</f>
        <v>0.57795698924731187</v>
      </c>
      <c r="H2" s="88">
        <f>G2*W2</f>
        <v>1.8253789538504994E-2</v>
      </c>
      <c r="I2" s="87" t="s">
        <v>18</v>
      </c>
      <c r="N2" s="40"/>
      <c r="O2" s="40"/>
      <c r="P2" s="40"/>
      <c r="Q2" s="40"/>
      <c r="R2" s="119">
        <v>372</v>
      </c>
      <c r="S2" s="120">
        <v>0.03</v>
      </c>
      <c r="T2" s="122">
        <f>Q2*S2</f>
        <v>0</v>
      </c>
      <c r="U2" s="87">
        <f>AVERAGE($J$4,$J$6,$N$9)</f>
        <v>458.46817336410896</v>
      </c>
      <c r="V2" s="91">
        <f>STDEVA($J$4,$J$6,$N$9)</f>
        <v>14.479938304042562</v>
      </c>
      <c r="W2" s="90">
        <f>V2/U2</f>
        <v>3.1583300968948173E-2</v>
      </c>
      <c r="X2" s="89">
        <v>436.07528659532602</v>
      </c>
      <c r="Y2" s="89">
        <v>35.845924264601102</v>
      </c>
      <c r="Z2" s="92">
        <f>Y2/X2</f>
        <v>8.2201228472426141E-2</v>
      </c>
      <c r="AA2" s="93">
        <f>X2/R2</f>
        <v>1.172245394073457</v>
      </c>
      <c r="AB2" s="92">
        <f>W2+Z2</f>
        <v>0.11378452944137432</v>
      </c>
      <c r="AC2" s="94">
        <f>AA2*AB2</f>
        <v>0.13338339055446671</v>
      </c>
      <c r="AD2" s="95">
        <f>AA2 * ( 4 + AA2^2 )^(-0.5)</f>
        <v>0.50566543550400411</v>
      </c>
      <c r="AE2" s="96">
        <f>AB2</f>
        <v>0.11378452944137432</v>
      </c>
      <c r="AF2" s="37">
        <f t="shared" ref="AF2:AF4" si="0">(AG2-X2)/X2</f>
        <v>6.302745018930539E-2</v>
      </c>
      <c r="AG2" s="87">
        <v>463.56</v>
      </c>
      <c r="AH2" s="97">
        <v>34.520000000000003</v>
      </c>
      <c r="AI2" s="96">
        <f>AH2/AG2</f>
        <v>7.4467167141254648E-2</v>
      </c>
      <c r="AJ2" s="98"/>
      <c r="AK2" s="97">
        <v>580.9</v>
      </c>
      <c r="AL2" s="97">
        <v>243.01</v>
      </c>
      <c r="AM2" s="96">
        <f>AL2/AK2</f>
        <v>0.41833362024444826</v>
      </c>
      <c r="AN2" s="98"/>
      <c r="AO2" s="96" t="s">
        <v>91</v>
      </c>
      <c r="AP2" s="94">
        <f>AG2/$R2</f>
        <v>1.2461290322580645</v>
      </c>
      <c r="AQ2" s="92">
        <f>AI2+$W2</f>
        <v>0.10605046811020283</v>
      </c>
      <c r="AR2" s="98">
        <f>AP2 * ( 4 + AP2^2 )^(-0.5)</f>
        <v>0.52881714799106916</v>
      </c>
      <c r="AS2" s="92">
        <f>AQ2</f>
        <v>0.10605046811020283</v>
      </c>
      <c r="AT2" s="94">
        <f>AK2/$R2</f>
        <v>1.5615591397849462</v>
      </c>
      <c r="AU2" s="94"/>
      <c r="AV2" s="98">
        <f>AT2 * ( 4 + AT2^2 )^(-0.5)</f>
        <v>0.6154137585169972</v>
      </c>
      <c r="AW2" s="94"/>
      <c r="AX2" s="89">
        <v>0.89364168084734796</v>
      </c>
      <c r="AY2" s="87">
        <v>1.7336778448124798E-2</v>
      </c>
      <c r="AZ2" s="87">
        <v>0.861194288967851</v>
      </c>
      <c r="BA2" s="87">
        <v>0.929354161408674</v>
      </c>
      <c r="BF2" s="87">
        <v>374.68</v>
      </c>
    </row>
    <row r="3" spans="1:84" s="99" customFormat="1" x14ac:dyDescent="0.25">
      <c r="A3" s="99" t="s">
        <v>95</v>
      </c>
      <c r="B3" s="99" t="s">
        <v>36</v>
      </c>
      <c r="C3" s="142" t="s">
        <v>55</v>
      </c>
      <c r="D3" s="87" t="s">
        <v>125</v>
      </c>
      <c r="E3" s="87">
        <v>8</v>
      </c>
      <c r="F3" s="87">
        <v>322</v>
      </c>
      <c r="G3" s="88">
        <f>F3/R3</f>
        <v>0.86559139784946237</v>
      </c>
      <c r="H3" s="88">
        <f>G3*W3</f>
        <v>2.733823363441213E-2</v>
      </c>
      <c r="I3" s="87" t="s">
        <v>18</v>
      </c>
      <c r="J3" s="87"/>
      <c r="K3" s="87"/>
      <c r="L3" s="87"/>
      <c r="M3" s="87"/>
      <c r="N3" s="40"/>
      <c r="O3" s="40"/>
      <c r="P3" s="40"/>
      <c r="Q3" s="40"/>
      <c r="R3" s="123">
        <v>372</v>
      </c>
      <c r="S3" s="120">
        <v>0.03</v>
      </c>
      <c r="T3" s="122">
        <f>Q3*S3</f>
        <v>0</v>
      </c>
      <c r="U3" s="87">
        <f t="shared" ref="U3:U6" si="1">AVERAGE($J$4,$J$6,$N$9)</f>
        <v>458.46817336410896</v>
      </c>
      <c r="V3" s="91">
        <f t="shared" ref="V3:V6" si="2">STDEVA($J$4,$J$6,$N$9)</f>
        <v>14.479938304042562</v>
      </c>
      <c r="W3" s="90">
        <f t="shared" ref="W3:W16" si="3">V3/U3</f>
        <v>3.1583300968948173E-2</v>
      </c>
      <c r="X3" s="99">
        <v>381.51769231647899</v>
      </c>
      <c r="Y3" s="99">
        <v>18.4182512993202</v>
      </c>
      <c r="Z3" s="100">
        <f t="shared" ref="Z3:Z4" si="4">Y3/X3</f>
        <v>4.8276270459409715E-2</v>
      </c>
      <c r="AA3" s="101">
        <f>X3/R3</f>
        <v>1.025585194399137</v>
      </c>
      <c r="AB3" s="100">
        <f>W3+Z3</f>
        <v>7.9859571428357895E-2</v>
      </c>
      <c r="AC3" s="101">
        <f t="shared" ref="AC3:AC4" si="5">AA3*AB3</f>
        <v>8.190279408798419E-2</v>
      </c>
      <c r="AD3" s="102">
        <f>AA3 * ( 4 + AA3^2 )^(-0.5)</f>
        <v>0.45629697972078515</v>
      </c>
      <c r="AE3" s="27">
        <f>AB3</f>
        <v>7.9859571428357895E-2</v>
      </c>
      <c r="AF3" s="15">
        <f t="shared" si="0"/>
        <v>0.19852895215326152</v>
      </c>
      <c r="AG3" s="14">
        <v>457.26</v>
      </c>
      <c r="AH3" s="14">
        <v>37.43</v>
      </c>
      <c r="AI3" s="27">
        <f>AH3/AG3</f>
        <v>8.1857149105541704E-2</v>
      </c>
      <c r="AJ3" s="108"/>
      <c r="AK3" s="14">
        <v>492.4</v>
      </c>
      <c r="AL3" s="14">
        <v>186.73</v>
      </c>
      <c r="AM3" s="27">
        <f>AL3/AK3</f>
        <v>0.37922420796100731</v>
      </c>
      <c r="AN3" s="108"/>
      <c r="AO3" s="27" t="s">
        <v>91</v>
      </c>
      <c r="AP3" s="103">
        <f>AG3/$R3</f>
        <v>1.2291935483870968</v>
      </c>
      <c r="AQ3" s="104">
        <f>AI3+$W3</f>
        <v>0.11344045007448988</v>
      </c>
      <c r="AR3" s="102">
        <f>AP3 * ( 4 + AP3^2 )^(-0.5)</f>
        <v>0.52361049859646969</v>
      </c>
      <c r="AS3" s="104">
        <f>AQ3</f>
        <v>0.11344045007448988</v>
      </c>
      <c r="AT3" s="101">
        <f>AK3/$R3</f>
        <v>1.3236559139784945</v>
      </c>
      <c r="AU3" s="101"/>
      <c r="AV3" s="98">
        <f>AT3 * ( 4 + AT3^2 )^(-0.5)</f>
        <v>0.55190358186860289</v>
      </c>
      <c r="AW3" s="101"/>
      <c r="AX3" s="99">
        <v>0.75674500064217798</v>
      </c>
      <c r="AY3" s="99">
        <v>3.1816034666295699E-2</v>
      </c>
      <c r="AZ3" s="99">
        <v>0.69138553964951599</v>
      </c>
      <c r="BA3" s="99">
        <v>0.82660975723270103</v>
      </c>
      <c r="BF3" s="99">
        <v>339.59</v>
      </c>
      <c r="BT3" s="99">
        <v>241</v>
      </c>
    </row>
    <row r="4" spans="1:84" s="99" customFormat="1" x14ac:dyDescent="0.25">
      <c r="A4" s="99" t="s">
        <v>95</v>
      </c>
      <c r="B4" s="99" t="s">
        <v>36</v>
      </c>
      <c r="C4" s="142" t="s">
        <v>23</v>
      </c>
      <c r="D4" s="87" t="s">
        <v>126</v>
      </c>
      <c r="E4" s="87">
        <v>8</v>
      </c>
      <c r="F4" s="87">
        <v>445</v>
      </c>
      <c r="G4" s="88">
        <f>F4/R4</f>
        <v>1.196236559139785</v>
      </c>
      <c r="H4" s="88">
        <f>G4*W4</f>
        <v>3.7781099277370798E-2</v>
      </c>
      <c r="I4" s="87" t="s">
        <v>18</v>
      </c>
      <c r="J4" s="87">
        <v>472.84551916238001</v>
      </c>
      <c r="K4" s="87">
        <v>4.6989389426622497</v>
      </c>
      <c r="L4" s="87">
        <v>461.688264950416</v>
      </c>
      <c r="M4" s="87">
        <v>478.006189660649</v>
      </c>
      <c r="N4" s="40">
        <v>408.21514962408497</v>
      </c>
      <c r="O4" s="40">
        <v>2.7644120156707901</v>
      </c>
      <c r="P4" s="40">
        <v>400.54027180711603</v>
      </c>
      <c r="Q4" s="40">
        <v>413.17590149236798</v>
      </c>
      <c r="R4" s="119">
        <v>372</v>
      </c>
      <c r="S4" s="120">
        <v>0.03</v>
      </c>
      <c r="T4" s="122">
        <f>Q4*S4</f>
        <v>12.395277044771039</v>
      </c>
      <c r="U4" s="87">
        <f t="shared" si="1"/>
        <v>458.46817336410896</v>
      </c>
      <c r="V4" s="91">
        <f t="shared" si="2"/>
        <v>14.479938304042562</v>
      </c>
      <c r="W4" s="90">
        <f t="shared" si="3"/>
        <v>3.1583300968948173E-2</v>
      </c>
      <c r="X4" s="105">
        <v>300.598328502139</v>
      </c>
      <c r="Y4" s="105">
        <v>30.666486781143099</v>
      </c>
      <c r="Z4" s="100">
        <f t="shared" si="4"/>
        <v>0.10201815470482525</v>
      </c>
      <c r="AA4" s="106">
        <f>X4/R4</f>
        <v>0.80806002285521239</v>
      </c>
      <c r="AB4" s="100">
        <f>W4+Z4</f>
        <v>0.13360145567377343</v>
      </c>
      <c r="AC4" s="101">
        <f t="shared" si="5"/>
        <v>0.107957995325239</v>
      </c>
      <c r="AD4" s="107">
        <f>AA4 * ( 4 + AA4^2 )^(-0.5)</f>
        <v>0.3746096107999014</v>
      </c>
      <c r="AE4" s="27">
        <f>AB4</f>
        <v>0.13360145567377343</v>
      </c>
      <c r="AF4" s="15">
        <f t="shared" si="0"/>
        <v>0.58682851756644339</v>
      </c>
      <c r="AG4" s="14">
        <v>476.99799999999999</v>
      </c>
      <c r="AH4" s="14">
        <v>28.45</v>
      </c>
      <c r="AI4" s="27">
        <f>AH4/AG4</f>
        <v>5.9643855949081545E-2</v>
      </c>
      <c r="AJ4" s="108"/>
      <c r="AK4" s="14">
        <v>425.99</v>
      </c>
      <c r="AL4" s="14">
        <v>96.68</v>
      </c>
      <c r="AM4" s="27">
        <f>AL4/AK4</f>
        <v>0.22695368435878777</v>
      </c>
      <c r="AN4" s="108"/>
      <c r="AO4" s="27" t="s">
        <v>91</v>
      </c>
      <c r="AP4" s="103">
        <f>AG4/$R4</f>
        <v>1.2822526881720431</v>
      </c>
      <c r="AQ4" s="104">
        <f>AI4+$W4</f>
        <v>9.1227156918029711E-2</v>
      </c>
      <c r="AR4" s="102">
        <f>AP4 * ( 4 + AP4^2 )^(-0.5)</f>
        <v>0.53972619917292008</v>
      </c>
      <c r="AS4" s="104">
        <f>AQ4</f>
        <v>9.1227156918029711E-2</v>
      </c>
      <c r="AT4" s="101">
        <f>AK4/$R4</f>
        <v>1.1451344086021507</v>
      </c>
      <c r="AU4" s="101"/>
      <c r="AV4" s="98">
        <f>AT4 * ( 4 + AT4^2 )^(-0.5)</f>
        <v>0.49688365011360569</v>
      </c>
      <c r="AW4" s="101"/>
      <c r="AX4" s="105">
        <v>0.65476649468520098</v>
      </c>
      <c r="AY4" s="99">
        <v>3.6209772190457297E-2</v>
      </c>
      <c r="AZ4" s="99">
        <v>0.56952882318215303</v>
      </c>
      <c r="BA4" s="99">
        <v>0.72090204460027396</v>
      </c>
      <c r="BF4" s="99">
        <v>339.59</v>
      </c>
      <c r="BT4" s="99">
        <v>85</v>
      </c>
    </row>
    <row r="5" spans="1:84" s="99" customFormat="1" x14ac:dyDescent="0.25">
      <c r="A5" s="99" t="s">
        <v>95</v>
      </c>
      <c r="B5" s="99" t="s">
        <v>36</v>
      </c>
      <c r="C5" s="142" t="s">
        <v>52</v>
      </c>
      <c r="D5" s="87" t="s">
        <v>127</v>
      </c>
      <c r="E5" s="87">
        <v>8</v>
      </c>
      <c r="F5" s="87">
        <v>707</v>
      </c>
      <c r="G5" s="88">
        <f>F5/R5</f>
        <v>1.9005376344086022</v>
      </c>
      <c r="H5" s="88">
        <f>G5*W5</f>
        <v>6.0025252110339676E-2</v>
      </c>
      <c r="I5" s="87" t="s">
        <v>18</v>
      </c>
      <c r="J5" s="87"/>
      <c r="K5" s="87"/>
      <c r="L5" s="87"/>
      <c r="M5" s="87"/>
      <c r="N5" s="40"/>
      <c r="O5" s="40"/>
      <c r="P5" s="40"/>
      <c r="Q5" s="40"/>
      <c r="R5" s="119">
        <v>372</v>
      </c>
      <c r="S5" s="120">
        <v>0.03</v>
      </c>
      <c r="T5" s="122">
        <f>Q5*S5</f>
        <v>0</v>
      </c>
      <c r="U5" s="87">
        <f t="shared" si="1"/>
        <v>458.46817336410896</v>
      </c>
      <c r="V5" s="91">
        <f t="shared" si="2"/>
        <v>14.479938304042562</v>
      </c>
      <c r="W5" s="90">
        <f t="shared" si="3"/>
        <v>3.1583300968948173E-2</v>
      </c>
      <c r="X5" s="105"/>
      <c r="Y5" s="105"/>
      <c r="Z5" s="100"/>
      <c r="AA5" s="106"/>
      <c r="AB5" s="100"/>
      <c r="AC5" s="101"/>
      <c r="AD5" s="107"/>
      <c r="AE5" s="27"/>
      <c r="AF5" s="15"/>
      <c r="AG5" s="14">
        <v>446.76900000000001</v>
      </c>
      <c r="AH5" s="14">
        <v>54.65</v>
      </c>
      <c r="AI5" s="27">
        <f>AH5/AG5</f>
        <v>0.12232272158542781</v>
      </c>
      <c r="AJ5" s="108"/>
      <c r="AK5" s="14">
        <v>257.61</v>
      </c>
      <c r="AL5" s="14">
        <v>54.62</v>
      </c>
      <c r="AM5" s="27">
        <f>AL5/AK5</f>
        <v>0.21202593067039321</v>
      </c>
      <c r="AN5" s="108"/>
      <c r="AO5" s="27" t="s">
        <v>91</v>
      </c>
      <c r="AP5" s="103">
        <f>AG5/$R5</f>
        <v>1.200991935483871</v>
      </c>
      <c r="AQ5" s="104">
        <f>AI5+$W5</f>
        <v>0.15390602255437599</v>
      </c>
      <c r="AR5" s="102">
        <f>AP5 * ( 4 + AP5^2 )^(-0.5)</f>
        <v>0.51480836517518913</v>
      </c>
      <c r="AS5" s="104">
        <f>AQ5</f>
        <v>0.15390602255437599</v>
      </c>
      <c r="AT5" s="101">
        <f>AK5/$R5</f>
        <v>0.6925</v>
      </c>
      <c r="AU5" s="101"/>
      <c r="AV5" s="98">
        <f>AT5 * ( 4 + AT5^2 )^(-0.5)</f>
        <v>0.32719170173802892</v>
      </c>
      <c r="AW5" s="101"/>
      <c r="AX5" s="105">
        <v>0.43215549235293299</v>
      </c>
      <c r="AY5" s="99">
        <v>0.101161632198099</v>
      </c>
      <c r="AZ5" s="99">
        <v>0.21713842340914999</v>
      </c>
      <c r="BA5" s="99">
        <v>0.67596326357736702</v>
      </c>
      <c r="BF5" s="99">
        <v>339.59</v>
      </c>
      <c r="BT5" s="99">
        <v>477</v>
      </c>
      <c r="BV5" s="99">
        <v>-3535</v>
      </c>
      <c r="BW5" s="99">
        <v>0</v>
      </c>
      <c r="BX5" s="99">
        <v>-3035</v>
      </c>
      <c r="BY5" s="99">
        <v>0</v>
      </c>
      <c r="BZ5" s="99">
        <v>3535</v>
      </c>
      <c r="CA5" s="99">
        <v>3035</v>
      </c>
    </row>
    <row r="6" spans="1:84" s="99" customFormat="1" x14ac:dyDescent="0.25">
      <c r="A6" s="99" t="s">
        <v>95</v>
      </c>
      <c r="B6" s="99" t="s">
        <v>36</v>
      </c>
      <c r="C6" s="142" t="s">
        <v>106</v>
      </c>
      <c r="D6" s="87" t="s">
        <v>125</v>
      </c>
      <c r="E6" s="87">
        <v>8</v>
      </c>
      <c r="F6" s="87">
        <v>1047</v>
      </c>
      <c r="G6" s="88">
        <f>F6/R6</f>
        <v>2.814516129032258</v>
      </c>
      <c r="H6" s="88">
        <f>G6*W6</f>
        <v>8.889170998518478E-2</v>
      </c>
      <c r="I6" s="87" t="s">
        <v>18</v>
      </c>
      <c r="J6" s="87">
        <v>458.67122280395398</v>
      </c>
      <c r="K6" s="87">
        <v>3.1890472512449302</v>
      </c>
      <c r="L6" s="87">
        <v>453.27622116075997</v>
      </c>
      <c r="M6" s="87">
        <v>464.009513055789</v>
      </c>
      <c r="N6" s="40">
        <v>415.51146719685403</v>
      </c>
      <c r="O6" s="40">
        <v>3.29013459818737</v>
      </c>
      <c r="P6" s="40">
        <v>409.48478304660898</v>
      </c>
      <c r="Q6" s="40">
        <v>421.85317750293399</v>
      </c>
      <c r="R6" s="119">
        <v>372</v>
      </c>
      <c r="S6" s="120">
        <v>0.03</v>
      </c>
      <c r="T6" s="122">
        <f>Q6*S6</f>
        <v>12.655595325088019</v>
      </c>
      <c r="U6" s="87">
        <f t="shared" si="1"/>
        <v>458.46817336410896</v>
      </c>
      <c r="V6" s="91">
        <f t="shared" si="2"/>
        <v>14.479938304042562</v>
      </c>
      <c r="W6" s="90">
        <f t="shared" si="3"/>
        <v>3.1583300968948173E-2</v>
      </c>
      <c r="X6" s="105"/>
      <c r="Y6" s="105"/>
      <c r="Z6" s="100"/>
      <c r="AA6" s="105"/>
      <c r="AC6" s="101"/>
      <c r="AD6" s="107"/>
      <c r="AE6" s="27"/>
      <c r="AF6" s="15"/>
      <c r="AG6" s="99">
        <v>543.23</v>
      </c>
      <c r="AH6" s="99">
        <v>180.05</v>
      </c>
      <c r="AI6" s="27">
        <f>AH6/AG6</f>
        <v>0.33144340334664874</v>
      </c>
      <c r="AJ6" s="108"/>
      <c r="AK6" s="101">
        <v>553.48</v>
      </c>
      <c r="AL6" s="108">
        <v>165.78</v>
      </c>
      <c r="AM6" s="27">
        <f>AL6/AK6</f>
        <v>0.29952301799523018</v>
      </c>
      <c r="AN6" s="108"/>
      <c r="AO6" s="27" t="s">
        <v>91</v>
      </c>
      <c r="AP6" s="103">
        <f>AG6/$R6</f>
        <v>1.4602956989247313</v>
      </c>
      <c r="AQ6" s="104">
        <f>AI6+$W6</f>
        <v>0.36302670431559692</v>
      </c>
      <c r="AR6" s="102">
        <f t="shared" ref="AR6" si="6">AP6 * ( 4 + AP6^2 )^(-0.5)</f>
        <v>0.58968939715549329</v>
      </c>
      <c r="AS6" s="104">
        <f t="shared" ref="AS6" si="7">AQ6</f>
        <v>0.36302670431559692</v>
      </c>
      <c r="AT6" s="101">
        <f>AK6/$R6</f>
        <v>1.4878494623655913</v>
      </c>
      <c r="AU6" s="101"/>
      <c r="AV6" s="98">
        <f>AT6 * ( 4 + AT6^2 )^(-0.5)</f>
        <v>0.59687582694661745</v>
      </c>
      <c r="AW6" s="101"/>
      <c r="AX6" s="105">
        <v>0.227343497999524</v>
      </c>
      <c r="AY6" s="99">
        <v>6.0387114743612802E-2</v>
      </c>
      <c r="AZ6" s="99">
        <v>0.114186252216708</v>
      </c>
      <c r="BA6" s="99">
        <v>0.41715030342704701</v>
      </c>
      <c r="BF6" s="99">
        <v>339.59</v>
      </c>
      <c r="BT6" s="99">
        <v>477</v>
      </c>
    </row>
    <row r="7" spans="1:84" x14ac:dyDescent="0.25">
      <c r="G7" s="29"/>
      <c r="H7" s="29"/>
      <c r="T7" s="122"/>
      <c r="V7" s="4"/>
      <c r="W7" s="90"/>
      <c r="Z7" s="5"/>
      <c r="AA7" s="6"/>
      <c r="AB7" s="5"/>
      <c r="AC7" s="7"/>
      <c r="AP7" s="22"/>
      <c r="AQ7" s="23"/>
      <c r="AR7" s="25"/>
      <c r="AS7" s="23"/>
      <c r="AT7" s="18"/>
      <c r="AU7" s="18"/>
      <c r="AV7" s="17"/>
      <c r="AW7" s="18"/>
    </row>
    <row r="8" spans="1:84" x14ac:dyDescent="0.25">
      <c r="A8" t="s">
        <v>95</v>
      </c>
      <c r="B8" t="s">
        <v>26</v>
      </c>
      <c r="C8" s="140" t="s">
        <v>27</v>
      </c>
      <c r="D8" s="87" t="s">
        <v>125</v>
      </c>
      <c r="E8" s="28">
        <v>8</v>
      </c>
      <c r="F8" s="28">
        <v>107</v>
      </c>
      <c r="G8" s="29">
        <f t="shared" ref="G8:G16" si="8">F8/R8</f>
        <v>0.31563421828908556</v>
      </c>
      <c r="H8" s="29">
        <f t="shared" ref="H8:H16" si="9">G8*W8</f>
        <v>3.4684799877026796E-3</v>
      </c>
      <c r="I8" s="28" t="s">
        <v>19</v>
      </c>
      <c r="R8" s="119">
        <v>339</v>
      </c>
      <c r="S8" s="120">
        <v>0.03</v>
      </c>
      <c r="T8" s="122">
        <f t="shared" ref="T8:T16" si="10">Q8*S8</f>
        <v>0</v>
      </c>
      <c r="U8" s="87">
        <f>AVERAGE($N$4,$N$6,$J$9)</f>
        <v>410.33326430376928</v>
      </c>
      <c r="V8" s="4">
        <f>STDEVA($N$4,$N$6,$J$9)</f>
        <v>4.5091204725554075</v>
      </c>
      <c r="W8" s="90">
        <f t="shared" si="3"/>
        <v>1.098892257786176E-2</v>
      </c>
      <c r="Z8" s="5"/>
      <c r="AA8" s="6"/>
      <c r="AB8" s="5"/>
      <c r="AC8" s="7"/>
      <c r="AG8" s="11">
        <v>377.27</v>
      </c>
      <c r="AH8" s="11">
        <v>41.26</v>
      </c>
      <c r="AI8" s="3">
        <f t="shared" ref="AI8:AI28" si="11">AH8/AG8</f>
        <v>0.10936464600948922</v>
      </c>
      <c r="AK8" s="11">
        <v>738.54</v>
      </c>
      <c r="AL8" s="11">
        <v>424.66</v>
      </c>
      <c r="AM8" s="3">
        <f t="shared" ref="AM8:AM28" si="12">AL8/AK8</f>
        <v>0.57499932298859924</v>
      </c>
      <c r="AO8" s="3" t="s">
        <v>91</v>
      </c>
      <c r="AP8" s="22">
        <f>AG8/$R8</f>
        <v>1.112890855457227</v>
      </c>
      <c r="AQ8" s="23">
        <f>AI8+$W8</f>
        <v>0.12035356858735098</v>
      </c>
      <c r="AR8" s="25">
        <f t="shared" ref="AR8:AR28" si="13">AP8 * ( 4 + AP8^2 )^(-0.5)</f>
        <v>0.48623701840090755</v>
      </c>
      <c r="AS8" s="23">
        <f t="shared" ref="AS8:AS28" si="14">AQ8</f>
        <v>0.12035356858735098</v>
      </c>
      <c r="AT8" s="18">
        <f>AK8/$R8</f>
        <v>2.1785840707964601</v>
      </c>
      <c r="AU8" s="18"/>
      <c r="AV8" s="17">
        <f t="shared" ref="AV8:AV28" si="15">AT8 * ( 4 + AT8^2 )^(-0.5)</f>
        <v>0.7366546131371704</v>
      </c>
      <c r="AW8" s="18"/>
      <c r="AX8" s="1">
        <v>0.99030375994584396</v>
      </c>
      <c r="AY8" s="16">
        <v>7.87683166761745E-3</v>
      </c>
      <c r="AZ8" s="16">
        <v>0.97079547636063401</v>
      </c>
      <c r="BA8" s="16">
        <v>0.99999999984726295</v>
      </c>
      <c r="BG8" t="s">
        <v>28</v>
      </c>
      <c r="BT8">
        <v>1290</v>
      </c>
    </row>
    <row r="9" spans="1:84" s="41" customFormat="1" x14ac:dyDescent="0.25">
      <c r="A9" s="41" t="s">
        <v>95</v>
      </c>
      <c r="B9" s="41" t="s">
        <v>26</v>
      </c>
      <c r="C9" s="141" t="s">
        <v>29</v>
      </c>
      <c r="D9" s="87" t="s">
        <v>125</v>
      </c>
      <c r="E9" s="114">
        <v>8</v>
      </c>
      <c r="F9" s="114">
        <v>215</v>
      </c>
      <c r="G9" s="116">
        <f t="shared" si="8"/>
        <v>0.63421828908554567</v>
      </c>
      <c r="H9" s="116">
        <f t="shared" si="9"/>
        <v>6.9693756762250099E-3</v>
      </c>
      <c r="I9" s="114" t="s">
        <v>19</v>
      </c>
      <c r="J9" s="114">
        <v>407.27317609036902</v>
      </c>
      <c r="K9" s="114">
        <v>1.8703227840885699</v>
      </c>
      <c r="L9" s="114">
        <v>403.94082600779598</v>
      </c>
      <c r="M9" s="114">
        <v>411.75027437904401</v>
      </c>
      <c r="N9" s="40">
        <v>443.88777812599301</v>
      </c>
      <c r="O9" s="40">
        <v>2.8811258487037801</v>
      </c>
      <c r="P9" s="40">
        <v>438.022308698053</v>
      </c>
      <c r="Q9" s="40">
        <v>449.02322845156198</v>
      </c>
      <c r="R9" s="124">
        <v>339</v>
      </c>
      <c r="S9" s="125">
        <v>0.03</v>
      </c>
      <c r="T9" s="126">
        <f t="shared" si="10"/>
        <v>13.470696853546858</v>
      </c>
      <c r="U9" s="87">
        <f t="shared" ref="U9:U16" si="16">AVERAGE($N$4,$N$6,$J$9)</f>
        <v>410.33326430376928</v>
      </c>
      <c r="V9" s="4">
        <f t="shared" ref="V9:V16" si="17">STDEVA($N$4,$N$6,$J$9)</f>
        <v>4.5091204725554075</v>
      </c>
      <c r="W9" s="90">
        <f t="shared" si="3"/>
        <v>1.098892257786176E-2</v>
      </c>
      <c r="X9" s="42">
        <v>603.82000000000005</v>
      </c>
      <c r="Y9" s="42">
        <v>6.25</v>
      </c>
      <c r="Z9" s="43">
        <f t="shared" ref="Z9:Z27" si="18">Y9/X9</f>
        <v>1.0350766784803418E-2</v>
      </c>
      <c r="AA9" s="44">
        <f>X9/R9</f>
        <v>1.7811799410029501</v>
      </c>
      <c r="AB9" s="43">
        <f>W9+Z9</f>
        <v>2.1339689362665178E-2</v>
      </c>
      <c r="AC9" s="45">
        <f t="shared" ref="AC9:AC27" si="19">AA9*AB9</f>
        <v>3.800982664001324E-2</v>
      </c>
      <c r="AD9" s="46">
        <f t="shared" ref="AD9:AD27" si="20">AA9 * ( 4 + AA9^2 )^(-0.5)</f>
        <v>0.66507317236738084</v>
      </c>
      <c r="AE9" s="47">
        <f t="shared" ref="AE9:AE27" si="21">AB9</f>
        <v>2.1339689362665178E-2</v>
      </c>
      <c r="AF9" s="48"/>
      <c r="AG9" s="49">
        <v>806.43</v>
      </c>
      <c r="AH9" s="49">
        <v>27.5</v>
      </c>
      <c r="AI9" s="47">
        <f t="shared" si="11"/>
        <v>3.4100913904492644E-2</v>
      </c>
      <c r="AJ9" s="135"/>
      <c r="AK9" s="49">
        <v>609.30999999999995</v>
      </c>
      <c r="AL9" s="49">
        <v>153.81</v>
      </c>
      <c r="AM9" s="47">
        <f t="shared" si="12"/>
        <v>0.25243308004135828</v>
      </c>
      <c r="AN9" s="135"/>
      <c r="AO9" s="47" t="s">
        <v>91</v>
      </c>
      <c r="AP9" s="50">
        <f>AG9/$R9</f>
        <v>2.3788495575221238</v>
      </c>
      <c r="AQ9" s="51">
        <f>AI9+$W9</f>
        <v>4.5089836482354401E-2</v>
      </c>
      <c r="AR9" s="52">
        <f t="shared" si="13"/>
        <v>0.7654248813940574</v>
      </c>
      <c r="AS9" s="51">
        <f t="shared" si="14"/>
        <v>4.5089836482354401E-2</v>
      </c>
      <c r="AT9" s="53">
        <f>AK9/$R9</f>
        <v>1.7973746312684364</v>
      </c>
      <c r="AU9" s="53"/>
      <c r="AV9" s="54">
        <f t="shared" si="15"/>
        <v>0.66842513688618066</v>
      </c>
      <c r="AW9" s="53"/>
      <c r="AX9" s="42">
        <v>0.96175957844093996</v>
      </c>
      <c r="AY9" s="55">
        <v>6.2677173673521703E-3</v>
      </c>
      <c r="AZ9" s="55">
        <v>0.94620941636355504</v>
      </c>
      <c r="BA9" s="55">
        <v>0.97586030678233004</v>
      </c>
      <c r="BF9" s="41">
        <v>476.16</v>
      </c>
      <c r="BG9" s="41" t="s">
        <v>30</v>
      </c>
      <c r="BR9" s="41">
        <v>573</v>
      </c>
      <c r="BS9" s="41">
        <v>773</v>
      </c>
      <c r="BT9" s="41">
        <v>673</v>
      </c>
    </row>
    <row r="10" spans="1:84" s="56" customFormat="1" x14ac:dyDescent="0.25">
      <c r="A10" s="56" t="s">
        <v>95</v>
      </c>
      <c r="B10" s="56" t="s">
        <v>26</v>
      </c>
      <c r="C10" s="114" t="s">
        <v>70</v>
      </c>
      <c r="D10" s="87" t="s">
        <v>125</v>
      </c>
      <c r="E10" s="114"/>
      <c r="F10" s="114">
        <v>322</v>
      </c>
      <c r="G10" s="116">
        <f t="shared" si="8"/>
        <v>0.94985250737463123</v>
      </c>
      <c r="H10" s="116">
        <f t="shared" si="9"/>
        <v>1.0437855663927688E-2</v>
      </c>
      <c r="I10" s="114" t="s">
        <v>19</v>
      </c>
      <c r="J10" s="114"/>
      <c r="K10" s="114"/>
      <c r="L10" s="114"/>
      <c r="M10" s="114"/>
      <c r="N10" s="40"/>
      <c r="O10" s="40"/>
      <c r="P10" s="40"/>
      <c r="Q10" s="40"/>
      <c r="R10" s="124">
        <v>339</v>
      </c>
      <c r="S10" s="125">
        <v>0.03</v>
      </c>
      <c r="T10" s="126">
        <f t="shared" si="10"/>
        <v>0</v>
      </c>
      <c r="U10" s="87">
        <f t="shared" si="16"/>
        <v>410.33326430376928</v>
      </c>
      <c r="V10" s="4">
        <f t="shared" si="17"/>
        <v>4.5091204725554075</v>
      </c>
      <c r="W10" s="90">
        <f t="shared" si="3"/>
        <v>1.098892257786176E-2</v>
      </c>
      <c r="X10" s="57"/>
      <c r="Y10" s="57"/>
      <c r="Z10" s="58"/>
      <c r="AA10" s="59"/>
      <c r="AB10" s="58"/>
      <c r="AC10" s="60"/>
      <c r="AD10" s="61"/>
      <c r="AE10" s="62"/>
      <c r="AF10" s="63"/>
      <c r="AG10" s="64"/>
      <c r="AH10" s="64"/>
      <c r="AI10" s="62"/>
      <c r="AJ10" s="136"/>
      <c r="AK10" s="64"/>
      <c r="AL10" s="64"/>
      <c r="AM10" s="62"/>
      <c r="AN10" s="136"/>
      <c r="AO10" s="58" t="s">
        <v>96</v>
      </c>
      <c r="AP10" s="65"/>
      <c r="AQ10" s="58"/>
      <c r="AR10" s="66"/>
      <c r="AS10" s="58"/>
      <c r="AT10" s="65"/>
      <c r="AU10" s="65"/>
      <c r="AV10" s="66"/>
      <c r="AW10" s="65"/>
      <c r="AX10" s="57"/>
      <c r="AY10" s="67"/>
      <c r="AZ10" s="67"/>
      <c r="BA10" s="67"/>
      <c r="BT10" s="56">
        <v>410</v>
      </c>
    </row>
    <row r="11" spans="1:84" s="109" customFormat="1" x14ac:dyDescent="0.25">
      <c r="A11" s="109" t="s">
        <v>95</v>
      </c>
      <c r="B11" s="109" t="s">
        <v>26</v>
      </c>
      <c r="C11" s="117" t="s">
        <v>123</v>
      </c>
      <c r="D11" s="87" t="s">
        <v>125</v>
      </c>
      <c r="E11" s="117"/>
      <c r="F11" s="117">
        <v>322</v>
      </c>
      <c r="G11" s="118">
        <f t="shared" si="8"/>
        <v>0.94985250737463123</v>
      </c>
      <c r="H11" s="118">
        <f t="shared" si="9"/>
        <v>1.0437855663927688E-2</v>
      </c>
      <c r="I11" s="117" t="s">
        <v>19</v>
      </c>
      <c r="J11" s="114"/>
      <c r="K11" s="114"/>
      <c r="L11" s="114"/>
      <c r="M11" s="114"/>
      <c r="N11" s="40"/>
      <c r="O11" s="40"/>
      <c r="P11" s="40"/>
      <c r="Q11" s="40"/>
      <c r="R11" s="127">
        <v>339</v>
      </c>
      <c r="S11" s="128">
        <v>0.03</v>
      </c>
      <c r="T11" s="129">
        <f t="shared" si="10"/>
        <v>0</v>
      </c>
      <c r="U11" s="87">
        <f t="shared" si="16"/>
        <v>410.33326430376928</v>
      </c>
      <c r="V11" s="4">
        <f t="shared" si="17"/>
        <v>4.5091204725554075</v>
      </c>
      <c r="W11" s="90">
        <f t="shared" si="3"/>
        <v>1.098892257786176E-2</v>
      </c>
      <c r="Z11" s="110"/>
      <c r="AA11" s="111"/>
      <c r="AB11" s="110"/>
      <c r="AC11" s="111"/>
      <c r="AD11" s="112"/>
      <c r="AE11" s="110"/>
      <c r="AF11" s="113"/>
      <c r="AG11" s="112"/>
      <c r="AH11" s="112"/>
      <c r="AI11" s="110"/>
      <c r="AJ11" s="112"/>
      <c r="AK11" s="112"/>
      <c r="AL11" s="112"/>
      <c r="AM11" s="110"/>
      <c r="AN11" s="112"/>
      <c r="AO11" s="110" t="s">
        <v>96</v>
      </c>
      <c r="AP11" s="111"/>
      <c r="AQ11" s="110"/>
      <c r="AR11" s="112"/>
      <c r="AS11" s="110"/>
      <c r="AT11" s="111"/>
      <c r="AU11" s="111"/>
      <c r="AV11" s="112"/>
      <c r="AW11" s="111"/>
      <c r="AX11" s="109">
        <v>0.87816752466201098</v>
      </c>
      <c r="AY11" s="109">
        <v>9.3456478182908208E-3</v>
      </c>
      <c r="AZ11" s="109">
        <v>0.86020928236596705</v>
      </c>
      <c r="BA11" s="109">
        <v>0.89199136589258199</v>
      </c>
      <c r="BT11" s="109">
        <v>410</v>
      </c>
    </row>
    <row r="12" spans="1:84" s="109" customFormat="1" x14ac:dyDescent="0.25">
      <c r="A12" s="109" t="s">
        <v>95</v>
      </c>
      <c r="B12" s="109" t="s">
        <v>26</v>
      </c>
      <c r="C12" s="117" t="s">
        <v>123</v>
      </c>
      <c r="D12" s="87" t="s">
        <v>125</v>
      </c>
      <c r="E12" s="117"/>
      <c r="F12" s="117">
        <v>322</v>
      </c>
      <c r="G12" s="118">
        <f t="shared" si="8"/>
        <v>0.94985250737463123</v>
      </c>
      <c r="H12" s="118">
        <f t="shared" si="9"/>
        <v>1.0437855663927688E-2</v>
      </c>
      <c r="I12" s="117" t="s">
        <v>19</v>
      </c>
      <c r="J12" s="114"/>
      <c r="K12" s="114"/>
      <c r="L12" s="114"/>
      <c r="M12" s="114"/>
      <c r="N12" s="40"/>
      <c r="O12" s="40"/>
      <c r="P12" s="40"/>
      <c r="Q12" s="40"/>
      <c r="R12" s="127">
        <v>339</v>
      </c>
      <c r="S12" s="128">
        <v>0.03</v>
      </c>
      <c r="T12" s="129">
        <f t="shared" si="10"/>
        <v>0</v>
      </c>
      <c r="U12" s="87">
        <f t="shared" si="16"/>
        <v>410.33326430376928</v>
      </c>
      <c r="V12" s="4">
        <f t="shared" si="17"/>
        <v>4.5091204725554075</v>
      </c>
      <c r="W12" s="90">
        <f t="shared" si="3"/>
        <v>1.098892257786176E-2</v>
      </c>
      <c r="Z12" s="110"/>
      <c r="AA12" s="111"/>
      <c r="AB12" s="110"/>
      <c r="AC12" s="111"/>
      <c r="AD12" s="112"/>
      <c r="AE12" s="110"/>
      <c r="AF12" s="113"/>
      <c r="AG12" s="112"/>
      <c r="AH12" s="112"/>
      <c r="AI12" s="110"/>
      <c r="AJ12" s="112"/>
      <c r="AK12" s="112"/>
      <c r="AL12" s="112"/>
      <c r="AM12" s="110"/>
      <c r="AN12" s="112"/>
      <c r="AO12" s="110" t="s">
        <v>96</v>
      </c>
      <c r="AP12" s="111"/>
      <c r="AQ12" s="110"/>
      <c r="AR12" s="112"/>
      <c r="AS12" s="110"/>
      <c r="AT12" s="111"/>
      <c r="AU12" s="111"/>
      <c r="AV12" s="112"/>
      <c r="AW12" s="111"/>
      <c r="AX12" s="109">
        <v>0.87132398223597396</v>
      </c>
      <c r="AY12" s="109">
        <v>1.4667922174929101E-2</v>
      </c>
      <c r="AZ12" s="109">
        <v>0.84323603942498904</v>
      </c>
      <c r="BA12" s="109">
        <v>0.89256435070631301</v>
      </c>
      <c r="BT12" s="109">
        <v>-247</v>
      </c>
    </row>
    <row r="13" spans="1:84" s="109" customFormat="1" x14ac:dyDescent="0.25">
      <c r="A13" s="109" t="s">
        <v>95</v>
      </c>
      <c r="B13" s="109" t="s">
        <v>26</v>
      </c>
      <c r="C13" s="117" t="s">
        <v>123</v>
      </c>
      <c r="D13" s="87" t="s">
        <v>125</v>
      </c>
      <c r="E13" s="117"/>
      <c r="F13" s="117">
        <v>322</v>
      </c>
      <c r="G13" s="118">
        <f t="shared" si="8"/>
        <v>0.94985250737463123</v>
      </c>
      <c r="H13" s="118">
        <f t="shared" si="9"/>
        <v>1.0437855663927688E-2</v>
      </c>
      <c r="I13" s="117" t="s">
        <v>19</v>
      </c>
      <c r="J13" s="114"/>
      <c r="K13" s="114"/>
      <c r="L13" s="114"/>
      <c r="M13" s="114"/>
      <c r="N13" s="40"/>
      <c r="O13" s="40"/>
      <c r="P13" s="40"/>
      <c r="Q13" s="40"/>
      <c r="R13" s="127">
        <v>339</v>
      </c>
      <c r="S13" s="128">
        <v>0.03</v>
      </c>
      <c r="T13" s="129">
        <f t="shared" si="10"/>
        <v>0</v>
      </c>
      <c r="U13" s="87">
        <f t="shared" si="16"/>
        <v>410.33326430376928</v>
      </c>
      <c r="V13" s="4">
        <f t="shared" si="17"/>
        <v>4.5091204725554075</v>
      </c>
      <c r="W13" s="90">
        <f t="shared" si="3"/>
        <v>1.098892257786176E-2</v>
      </c>
      <c r="Z13" s="110"/>
      <c r="AA13" s="111"/>
      <c r="AB13" s="110"/>
      <c r="AC13" s="111"/>
      <c r="AD13" s="112"/>
      <c r="AE13" s="110"/>
      <c r="AF13" s="113"/>
      <c r="AG13" s="112"/>
      <c r="AH13" s="112"/>
      <c r="AI13" s="110"/>
      <c r="AJ13" s="112"/>
      <c r="AK13" s="112"/>
      <c r="AL13" s="112"/>
      <c r="AM13" s="110"/>
      <c r="AN13" s="112"/>
      <c r="AO13" s="110" t="s">
        <v>96</v>
      </c>
      <c r="AP13" s="111"/>
      <c r="AQ13" s="110"/>
      <c r="AR13" s="112"/>
      <c r="AS13" s="110"/>
      <c r="AT13" s="111"/>
      <c r="AU13" s="111"/>
      <c r="AV13" s="112"/>
      <c r="AW13" s="111"/>
      <c r="AX13" s="109">
        <v>0.87827043582202402</v>
      </c>
      <c r="AY13" s="109">
        <v>1.44053285508914E-2</v>
      </c>
      <c r="AZ13" s="109">
        <v>0.84825949485155305</v>
      </c>
      <c r="BA13" s="109">
        <v>0.89877725340555203</v>
      </c>
      <c r="BT13" s="109">
        <v>-964</v>
      </c>
    </row>
    <row r="14" spans="1:84" s="109" customFormat="1" x14ac:dyDescent="0.25">
      <c r="A14" s="109" t="s">
        <v>95</v>
      </c>
      <c r="B14" s="109" t="s">
        <v>26</v>
      </c>
      <c r="C14" s="117" t="s">
        <v>123</v>
      </c>
      <c r="D14" s="87" t="s">
        <v>125</v>
      </c>
      <c r="E14" s="117"/>
      <c r="F14" s="117">
        <v>322</v>
      </c>
      <c r="G14" s="118">
        <f t="shared" si="8"/>
        <v>0.94985250737463123</v>
      </c>
      <c r="H14" s="118">
        <f t="shared" si="9"/>
        <v>1.0437855663927688E-2</v>
      </c>
      <c r="I14" s="117" t="s">
        <v>19</v>
      </c>
      <c r="J14" s="114"/>
      <c r="K14" s="114"/>
      <c r="L14" s="114"/>
      <c r="M14" s="114"/>
      <c r="N14" s="40"/>
      <c r="O14" s="40"/>
      <c r="P14" s="40"/>
      <c r="Q14" s="40"/>
      <c r="R14" s="127">
        <v>339</v>
      </c>
      <c r="S14" s="128">
        <v>0.03</v>
      </c>
      <c r="T14" s="129">
        <f t="shared" si="10"/>
        <v>0</v>
      </c>
      <c r="U14" s="87">
        <f t="shared" si="16"/>
        <v>410.33326430376928</v>
      </c>
      <c r="V14" s="4">
        <f t="shared" si="17"/>
        <v>4.5091204725554075</v>
      </c>
      <c r="W14" s="90">
        <f t="shared" si="3"/>
        <v>1.098892257786176E-2</v>
      </c>
      <c r="Z14" s="110"/>
      <c r="AA14" s="111"/>
      <c r="AB14" s="110"/>
      <c r="AC14" s="111"/>
      <c r="AD14" s="112"/>
      <c r="AE14" s="110"/>
      <c r="AF14" s="113"/>
      <c r="AG14" s="112"/>
      <c r="AH14" s="112"/>
      <c r="AI14" s="110"/>
      <c r="AJ14" s="112"/>
      <c r="AK14" s="112"/>
      <c r="AL14" s="112"/>
      <c r="AM14" s="110"/>
      <c r="AN14" s="112"/>
      <c r="AO14" s="110" t="s">
        <v>96</v>
      </c>
      <c r="AP14" s="111"/>
      <c r="AQ14" s="110"/>
      <c r="AR14" s="112"/>
      <c r="AS14" s="110"/>
      <c r="AT14" s="111"/>
      <c r="AU14" s="111"/>
      <c r="AV14" s="112"/>
      <c r="AW14" s="111"/>
      <c r="AX14" s="109">
        <v>0.86794745817669905</v>
      </c>
      <c r="AY14" s="109">
        <v>1.41199261965306E-2</v>
      </c>
      <c r="AZ14" s="109">
        <v>0.84913994199125997</v>
      </c>
      <c r="BA14" s="109">
        <v>0.88988586189110297</v>
      </c>
      <c r="BT14" s="109">
        <v>-1238</v>
      </c>
    </row>
    <row r="15" spans="1:84" x14ac:dyDescent="0.25">
      <c r="A15" t="s">
        <v>95</v>
      </c>
      <c r="B15" t="s">
        <v>26</v>
      </c>
      <c r="C15" s="140" t="s">
        <v>24</v>
      </c>
      <c r="D15" s="87" t="s">
        <v>126</v>
      </c>
      <c r="E15" s="28">
        <v>8</v>
      </c>
      <c r="F15" s="28">
        <v>445</v>
      </c>
      <c r="G15" s="29">
        <f t="shared" si="8"/>
        <v>1.3126843657817109</v>
      </c>
      <c r="H15" s="29">
        <f t="shared" si="9"/>
        <v>1.4424986864744789E-2</v>
      </c>
      <c r="I15" s="28" t="s">
        <v>19</v>
      </c>
      <c r="R15" s="119">
        <v>339</v>
      </c>
      <c r="S15" s="120">
        <v>0.03</v>
      </c>
      <c r="T15" s="122">
        <f t="shared" si="10"/>
        <v>0</v>
      </c>
      <c r="U15" s="87">
        <f t="shared" si="16"/>
        <v>410.33326430376928</v>
      </c>
      <c r="V15" s="4">
        <f t="shared" si="17"/>
        <v>4.5091204725554075</v>
      </c>
      <c r="W15" s="90">
        <f t="shared" si="3"/>
        <v>1.098892257786176E-2</v>
      </c>
      <c r="AA15" s="6"/>
      <c r="AB15" s="5"/>
      <c r="AC15" s="7"/>
      <c r="AG15" s="68">
        <v>725.13</v>
      </c>
      <c r="AH15" s="68">
        <v>61.23</v>
      </c>
      <c r="AI15" s="3">
        <f t="shared" si="11"/>
        <v>8.444003144263787E-2</v>
      </c>
      <c r="AK15" s="68">
        <v>379.22</v>
      </c>
      <c r="AL15" s="68">
        <v>102.43</v>
      </c>
      <c r="AM15" s="3">
        <f t="shared" si="12"/>
        <v>0.27010706186382577</v>
      </c>
      <c r="AO15" s="47" t="s">
        <v>91</v>
      </c>
      <c r="AP15" s="22">
        <f t="shared" ref="AP15:AP23" si="22">AG15/$R15</f>
        <v>2.1390265486725664</v>
      </c>
      <c r="AQ15" s="23">
        <f t="shared" ref="AQ15:AQ23" si="23">AI15+$W15</f>
        <v>9.5428954020499626E-2</v>
      </c>
      <c r="AR15" s="25">
        <f t="shared" si="13"/>
        <v>0.73044598440629716</v>
      </c>
      <c r="AS15" s="23">
        <f t="shared" si="14"/>
        <v>9.5428954020499626E-2</v>
      </c>
      <c r="AT15" s="18">
        <f t="shared" ref="AT15:AT17" si="24">AK15/$R15</f>
        <v>1.1186430678466077</v>
      </c>
      <c r="AU15" s="18"/>
      <c r="AV15" s="17">
        <f t="shared" si="15"/>
        <v>0.48815252957383881</v>
      </c>
      <c r="AW15" s="18"/>
      <c r="AX15" s="1">
        <v>0.83458671361968795</v>
      </c>
      <c r="AY15" s="16">
        <v>1.6357563690843999E-2</v>
      </c>
      <c r="AZ15" s="16">
        <v>0.78451393569414296</v>
      </c>
      <c r="BA15" s="16">
        <v>0.86544701738146301</v>
      </c>
      <c r="BG15" t="s">
        <v>31</v>
      </c>
      <c r="BH15" t="s">
        <v>97</v>
      </c>
      <c r="BT15">
        <v>-200</v>
      </c>
    </row>
    <row r="16" spans="1:84" x14ac:dyDescent="0.25">
      <c r="A16" t="s">
        <v>95</v>
      </c>
      <c r="B16" t="s">
        <v>26</v>
      </c>
      <c r="C16" s="140" t="s">
        <v>32</v>
      </c>
      <c r="D16" s="87" t="s">
        <v>127</v>
      </c>
      <c r="E16" s="28">
        <v>8</v>
      </c>
      <c r="F16" s="28">
        <v>707</v>
      </c>
      <c r="G16" s="29">
        <f t="shared" si="8"/>
        <v>2.0855457227138645</v>
      </c>
      <c r="H16" s="29">
        <f t="shared" si="9"/>
        <v>2.2917900479493408E-2</v>
      </c>
      <c r="I16" s="28" t="s">
        <v>19</v>
      </c>
      <c r="J16" s="28">
        <v>440.72355045166103</v>
      </c>
      <c r="K16" s="28">
        <v>3.1334168096391601</v>
      </c>
      <c r="L16" s="28">
        <v>434.55073863924702</v>
      </c>
      <c r="M16" s="28">
        <v>448.97008284295998</v>
      </c>
      <c r="N16" s="40">
        <v>442.10988545601202</v>
      </c>
      <c r="O16" s="40">
        <v>5.5356189362270802</v>
      </c>
      <c r="P16" s="40">
        <v>435.27453570024102</v>
      </c>
      <c r="Q16" s="40">
        <v>453.66287815347903</v>
      </c>
      <c r="R16" s="119">
        <v>339</v>
      </c>
      <c r="S16" s="120">
        <v>0.03</v>
      </c>
      <c r="T16" s="122">
        <f t="shared" si="10"/>
        <v>13.609886344604371</v>
      </c>
      <c r="U16" s="87">
        <f t="shared" si="16"/>
        <v>410.33326430376928</v>
      </c>
      <c r="V16" s="4">
        <f t="shared" si="17"/>
        <v>4.5091204725554075</v>
      </c>
      <c r="W16" s="90">
        <f t="shared" si="3"/>
        <v>1.098892257786176E-2</v>
      </c>
      <c r="Z16" s="5"/>
      <c r="AA16" s="6"/>
      <c r="AB16" s="5"/>
      <c r="AC16" s="7"/>
      <c r="AG16" s="68">
        <v>691.42</v>
      </c>
      <c r="AH16" s="68">
        <v>73.010000000000005</v>
      </c>
      <c r="AI16" s="3">
        <f t="shared" si="11"/>
        <v>0.10559428422666398</v>
      </c>
      <c r="AK16" s="68">
        <v>289.75</v>
      </c>
      <c r="AL16" s="68">
        <v>76.41</v>
      </c>
      <c r="AM16" s="3">
        <f t="shared" si="12"/>
        <v>0.26371009490940467</v>
      </c>
      <c r="AO16" s="47" t="s">
        <v>91</v>
      </c>
      <c r="AP16" s="22">
        <f t="shared" si="22"/>
        <v>2.0395870206489675</v>
      </c>
      <c r="AQ16" s="23">
        <f t="shared" si="23"/>
        <v>0.11658320680452573</v>
      </c>
      <c r="AR16" s="25">
        <f t="shared" si="13"/>
        <v>0.71400198053662989</v>
      </c>
      <c r="AS16" s="23">
        <f t="shared" si="14"/>
        <v>0.11658320680452573</v>
      </c>
      <c r="AT16" s="18">
        <f t="shared" si="24"/>
        <v>0.85471976401179939</v>
      </c>
      <c r="AU16" s="18"/>
      <c r="AV16" s="17">
        <f t="shared" si="15"/>
        <v>0.39297789065503402</v>
      </c>
      <c r="AW16" s="18"/>
      <c r="AX16" s="1">
        <v>0.52462815548390795</v>
      </c>
      <c r="AY16" s="16">
        <v>9.29105809563541E-2</v>
      </c>
      <c r="AZ16" s="16">
        <v>0.21062969101085699</v>
      </c>
      <c r="BA16" s="16">
        <v>0.74214681600543297</v>
      </c>
      <c r="BG16" t="s">
        <v>33</v>
      </c>
      <c r="BH16" t="s">
        <v>97</v>
      </c>
      <c r="BR16">
        <v>300</v>
      </c>
      <c r="BS16">
        <v>600</v>
      </c>
      <c r="BT16">
        <v>446</v>
      </c>
    </row>
    <row r="17" spans="1:79" x14ac:dyDescent="0.25">
      <c r="A17" t="s">
        <v>95</v>
      </c>
      <c r="B17" t="s">
        <v>26</v>
      </c>
      <c r="C17" s="28" t="s">
        <v>34</v>
      </c>
      <c r="E17" s="28">
        <v>8</v>
      </c>
      <c r="G17" s="29"/>
      <c r="H17" s="29"/>
      <c r="T17" s="122"/>
      <c r="V17" s="4"/>
      <c r="Z17" s="5"/>
      <c r="AA17" s="6"/>
      <c r="AB17" s="5"/>
      <c r="AC17" s="7"/>
      <c r="AI17" s="3" t="e">
        <f t="shared" si="11"/>
        <v>#DIV/0!</v>
      </c>
      <c r="AM17" s="3" t="e">
        <f t="shared" si="12"/>
        <v>#DIV/0!</v>
      </c>
      <c r="AP17" s="22" t="e">
        <f t="shared" si="22"/>
        <v>#DIV/0!</v>
      </c>
      <c r="AQ17" s="23" t="e">
        <f t="shared" si="23"/>
        <v>#DIV/0!</v>
      </c>
      <c r="AR17" s="25" t="e">
        <f t="shared" si="13"/>
        <v>#DIV/0!</v>
      </c>
      <c r="AS17" s="23" t="e">
        <f t="shared" si="14"/>
        <v>#DIV/0!</v>
      </c>
      <c r="AT17" s="18" t="e">
        <f t="shared" si="24"/>
        <v>#DIV/0!</v>
      </c>
      <c r="AU17" s="18"/>
      <c r="AV17" s="17" t="e">
        <f t="shared" si="15"/>
        <v>#DIV/0!</v>
      </c>
      <c r="AW17" s="18"/>
      <c r="BG17" t="s">
        <v>35</v>
      </c>
    </row>
    <row r="18" spans="1:79" x14ac:dyDescent="0.25">
      <c r="G18" s="29"/>
      <c r="H18" s="29"/>
      <c r="T18" s="122"/>
      <c r="V18" s="4"/>
      <c r="Z18" s="5"/>
      <c r="AA18" s="6"/>
      <c r="AB18" s="5"/>
      <c r="AC18" s="7"/>
      <c r="AP18" s="22"/>
      <c r="AQ18" s="23"/>
      <c r="AR18" s="25"/>
      <c r="AS18" s="23"/>
      <c r="AT18" s="18"/>
      <c r="AU18" s="18"/>
      <c r="AV18" s="17"/>
      <c r="AW18" s="18"/>
    </row>
    <row r="19" spans="1:79" x14ac:dyDescent="0.25">
      <c r="G19" s="29"/>
      <c r="H19" s="29"/>
      <c r="T19" s="122"/>
      <c r="V19" s="4"/>
      <c r="Z19" s="5"/>
      <c r="AA19" s="6"/>
      <c r="AB19" s="5"/>
      <c r="AC19" s="7"/>
      <c r="AP19" s="22"/>
      <c r="AQ19" s="23"/>
      <c r="AR19" s="25"/>
      <c r="AS19" s="23"/>
      <c r="AT19" s="18"/>
      <c r="AU19" s="18"/>
      <c r="AV19" s="17"/>
      <c r="AW19" s="18"/>
    </row>
    <row r="20" spans="1:79" s="28" customFormat="1" x14ac:dyDescent="0.25">
      <c r="A20" s="28" t="s">
        <v>38</v>
      </c>
      <c r="B20" s="28" t="s">
        <v>39</v>
      </c>
      <c r="C20" s="140" t="s">
        <v>40</v>
      </c>
      <c r="D20" s="28" t="s">
        <v>128</v>
      </c>
      <c r="E20" s="28">
        <v>13.5</v>
      </c>
      <c r="F20" s="28">
        <v>107</v>
      </c>
      <c r="G20" s="29">
        <f>F20/R20</f>
        <v>0.26161369193154033</v>
      </c>
      <c r="H20" s="29">
        <f>G20*W20</f>
        <v>2.4070043517910377E-2</v>
      </c>
      <c r="I20" s="28" t="s">
        <v>18</v>
      </c>
      <c r="J20" s="28">
        <v>568.03386756340694</v>
      </c>
      <c r="K20" s="28">
        <v>2.86745196990951</v>
      </c>
      <c r="L20" s="28">
        <v>561.389306349207</v>
      </c>
      <c r="M20" s="28">
        <v>571.87790547031705</v>
      </c>
      <c r="N20" s="40">
        <v>560.80961204439996</v>
      </c>
      <c r="O20" s="40">
        <v>1.99238383223009</v>
      </c>
      <c r="P20" s="40">
        <v>556.27113427966799</v>
      </c>
      <c r="Q20" s="40">
        <v>564.02039462996299</v>
      </c>
      <c r="R20" s="119">
        <v>409</v>
      </c>
      <c r="S20" s="120">
        <v>0.1</v>
      </c>
      <c r="T20" s="122">
        <f>Q20*S20</f>
        <v>56.402039462996299</v>
      </c>
      <c r="U20" s="87">
        <f>AVERAGE($J$20,$J$23,$N$28)</f>
        <v>517.28453824843962</v>
      </c>
      <c r="V20" s="91">
        <f>STDEVA($J$20,$J$23,$N$23)</f>
        <v>47.593309260129772</v>
      </c>
      <c r="W20" s="90">
        <f>V20/U20</f>
        <v>9.2006054194629386E-2</v>
      </c>
      <c r="X20" s="30"/>
      <c r="Y20" s="30"/>
      <c r="Z20" s="33"/>
      <c r="AA20" s="34"/>
      <c r="AB20" s="33"/>
      <c r="AC20" s="35"/>
      <c r="AD20" s="10"/>
      <c r="AE20" s="36"/>
      <c r="AF20" s="71"/>
      <c r="AG20" s="38">
        <v>509.79</v>
      </c>
      <c r="AH20" s="38">
        <v>31.29</v>
      </c>
      <c r="AI20" s="36">
        <f t="shared" si="11"/>
        <v>6.137821455893603E-2</v>
      </c>
      <c r="AJ20" s="137"/>
      <c r="AK20" s="38">
        <v>995.23</v>
      </c>
      <c r="AL20" s="38">
        <v>233.1</v>
      </c>
      <c r="AM20" s="36">
        <f t="shared" si="12"/>
        <v>0.23421721612089666</v>
      </c>
      <c r="AN20" s="137"/>
      <c r="AO20" s="36" t="s">
        <v>91</v>
      </c>
      <c r="AP20" s="39">
        <f t="shared" si="22"/>
        <v>1.2464303178484109</v>
      </c>
      <c r="AQ20" s="33">
        <f t="shared" si="23"/>
        <v>0.15338426875356542</v>
      </c>
      <c r="AR20" s="17">
        <f t="shared" si="13"/>
        <v>0.52890923997984962</v>
      </c>
      <c r="AS20" s="33">
        <f t="shared" si="14"/>
        <v>0.15338426875356542</v>
      </c>
      <c r="AT20" s="39">
        <f t="shared" ref="AT20:AT23" si="25">AK20/$R20</f>
        <v>2.433325183374083</v>
      </c>
      <c r="AU20" s="39"/>
      <c r="AV20" s="17">
        <f t="shared" si="15"/>
        <v>0.77253979885228208</v>
      </c>
      <c r="AW20" s="39"/>
      <c r="AX20" s="30">
        <v>0.97511896575970503</v>
      </c>
      <c r="AY20" s="40">
        <v>3.5540497269672699E-3</v>
      </c>
      <c r="AZ20" s="40">
        <v>0.96808412581783698</v>
      </c>
      <c r="BA20" s="40">
        <v>0.98370337880065595</v>
      </c>
      <c r="BG20" s="28" t="s">
        <v>41</v>
      </c>
      <c r="BR20" s="28">
        <v>570</v>
      </c>
      <c r="BS20" s="28">
        <v>770</v>
      </c>
      <c r="BT20" s="28">
        <v>670</v>
      </c>
      <c r="BV20" s="28">
        <v>-1200</v>
      </c>
      <c r="BW20" s="28">
        <v>400</v>
      </c>
      <c r="BX20" s="28">
        <v>-500</v>
      </c>
      <c r="BY20" s="28">
        <v>400</v>
      </c>
      <c r="BZ20" s="28">
        <v>900</v>
      </c>
      <c r="CA20" s="28">
        <v>500</v>
      </c>
    </row>
    <row r="21" spans="1:79" x14ac:dyDescent="0.25">
      <c r="A21" t="s">
        <v>38</v>
      </c>
      <c r="B21" t="s">
        <v>39</v>
      </c>
      <c r="C21" s="140" t="s">
        <v>42</v>
      </c>
      <c r="D21" s="28" t="s">
        <v>129</v>
      </c>
      <c r="E21" s="28">
        <v>13.5</v>
      </c>
      <c r="F21" s="28">
        <v>215</v>
      </c>
      <c r="G21" s="29">
        <f>F21/R21</f>
        <v>0.52567237163814184</v>
      </c>
      <c r="H21" s="29">
        <f>G21*W21</f>
        <v>4.8365040713558238E-2</v>
      </c>
      <c r="I21" s="28" t="s">
        <v>18</v>
      </c>
      <c r="R21" s="119">
        <v>409</v>
      </c>
      <c r="S21" s="120">
        <v>0.1</v>
      </c>
      <c r="T21" s="122">
        <f>Q21*S21</f>
        <v>0</v>
      </c>
      <c r="U21" s="87">
        <f t="shared" ref="U21:U23" si="26">AVERAGE($J$20,$J$23,$N$28)</f>
        <v>517.28453824843962</v>
      </c>
      <c r="V21" s="91">
        <f t="shared" ref="V21:V23" si="27">STDEVA($J$20,$J$23,$N$23)</f>
        <v>47.593309260129772</v>
      </c>
      <c r="W21" s="90">
        <f t="shared" ref="W21:W23" si="28">V21/U21</f>
        <v>9.2006054194629386E-2</v>
      </c>
      <c r="Z21" s="5"/>
      <c r="AA21" s="6"/>
      <c r="AB21" s="5"/>
      <c r="AC21" s="7"/>
      <c r="AG21" s="14">
        <v>698.81</v>
      </c>
      <c r="AH21" s="69">
        <v>30.52</v>
      </c>
      <c r="AI21" s="27">
        <f t="shared" si="11"/>
        <v>4.3674246218571577E-2</v>
      </c>
      <c r="AJ21" s="108"/>
      <c r="AK21" s="14">
        <v>742.44</v>
      </c>
      <c r="AL21" s="14">
        <v>382.19</v>
      </c>
      <c r="AM21" s="3">
        <f t="shared" si="12"/>
        <v>0.51477560476267437</v>
      </c>
      <c r="AO21" s="3" t="s">
        <v>91</v>
      </c>
      <c r="AP21" s="22">
        <f t="shared" si="22"/>
        <v>1.7085819070904644</v>
      </c>
      <c r="AQ21" s="23">
        <f t="shared" si="23"/>
        <v>0.13568030041320095</v>
      </c>
      <c r="AR21" s="25">
        <f t="shared" si="13"/>
        <v>0.64954048456650981</v>
      </c>
      <c r="AS21" s="23">
        <f t="shared" si="14"/>
        <v>0.13568030041320095</v>
      </c>
      <c r="AT21" s="18">
        <f t="shared" si="25"/>
        <v>1.8152567237163815</v>
      </c>
      <c r="AU21" s="18"/>
      <c r="AV21" s="17">
        <f t="shared" si="15"/>
        <v>0.67207963129547188</v>
      </c>
      <c r="AW21" s="18"/>
      <c r="AX21" s="1">
        <v>0.924563123981332</v>
      </c>
      <c r="AY21" s="16">
        <v>9.3501210284776294E-3</v>
      </c>
      <c r="AZ21" s="16">
        <v>0.896271276286426</v>
      </c>
      <c r="BA21" s="16">
        <v>0.93866241099557401</v>
      </c>
      <c r="BG21" t="s">
        <v>37</v>
      </c>
      <c r="BR21">
        <v>534</v>
      </c>
      <c r="BS21">
        <v>734</v>
      </c>
      <c r="BT21">
        <v>634</v>
      </c>
      <c r="BV21">
        <v>-1200</v>
      </c>
      <c r="BW21">
        <v>-700</v>
      </c>
      <c r="BX21">
        <v>-900</v>
      </c>
      <c r="BY21">
        <v>600</v>
      </c>
      <c r="BZ21">
        <v>1100</v>
      </c>
      <c r="CA21">
        <v>800</v>
      </c>
    </row>
    <row r="22" spans="1:79" x14ac:dyDescent="0.25">
      <c r="A22" t="s">
        <v>38</v>
      </c>
      <c r="B22" t="s">
        <v>39</v>
      </c>
      <c r="C22" s="140" t="s">
        <v>43</v>
      </c>
      <c r="D22" s="28" t="s">
        <v>129</v>
      </c>
      <c r="E22" s="28">
        <v>13.5</v>
      </c>
      <c r="F22" s="28">
        <v>322</v>
      </c>
      <c r="G22" s="29">
        <f>F22/R22</f>
        <v>0.78728606356968212</v>
      </c>
      <c r="H22" s="29">
        <f>G22*W22</f>
        <v>7.2435084231468605E-2</v>
      </c>
      <c r="I22" s="28" t="s">
        <v>18</v>
      </c>
      <c r="R22" s="119">
        <v>409</v>
      </c>
      <c r="S22" s="120">
        <v>0.1</v>
      </c>
      <c r="T22" s="122">
        <f>Q22*S22</f>
        <v>0</v>
      </c>
      <c r="U22" s="87">
        <f t="shared" si="26"/>
        <v>517.28453824843962</v>
      </c>
      <c r="V22" s="91">
        <f t="shared" si="27"/>
        <v>47.593309260129772</v>
      </c>
      <c r="W22" s="90">
        <f t="shared" si="28"/>
        <v>9.2006054194629386E-2</v>
      </c>
      <c r="Z22" s="5"/>
      <c r="AA22" s="6"/>
      <c r="AB22" s="5"/>
      <c r="AC22" s="7"/>
      <c r="AG22" s="14">
        <v>582.69000000000005</v>
      </c>
      <c r="AH22" s="14">
        <v>36</v>
      </c>
      <c r="AI22" s="27">
        <f t="shared" si="11"/>
        <v>6.1782422900684753E-2</v>
      </c>
      <c r="AJ22" s="108"/>
      <c r="AK22" s="14">
        <v>878.73</v>
      </c>
      <c r="AL22" s="14">
        <v>185.55</v>
      </c>
      <c r="AM22" s="3">
        <f t="shared" si="12"/>
        <v>0.21115701068587622</v>
      </c>
      <c r="AO22" s="3" t="s">
        <v>91</v>
      </c>
      <c r="AP22" s="22">
        <f t="shared" si="22"/>
        <v>1.4246699266503668</v>
      </c>
      <c r="AQ22" s="23">
        <f t="shared" si="23"/>
        <v>0.15378847709531412</v>
      </c>
      <c r="AR22" s="25">
        <f t="shared" si="13"/>
        <v>0.58018562760393266</v>
      </c>
      <c r="AS22" s="23">
        <f t="shared" si="14"/>
        <v>0.15378847709531412</v>
      </c>
      <c r="AT22" s="18">
        <f t="shared" si="25"/>
        <v>2.1484841075794621</v>
      </c>
      <c r="AU22" s="18"/>
      <c r="AV22" s="17">
        <f t="shared" si="15"/>
        <v>0.73194711718840089</v>
      </c>
      <c r="AW22" s="18"/>
      <c r="AX22" s="1">
        <v>0.81584746721341805</v>
      </c>
      <c r="AY22" s="16">
        <v>1.7890451750237998E-2</v>
      </c>
      <c r="AZ22" s="16">
        <v>0.77520056467046705</v>
      </c>
      <c r="BA22" s="16">
        <v>0.85090508827357103</v>
      </c>
      <c r="BG22" t="s">
        <v>44</v>
      </c>
      <c r="BH22" t="s">
        <v>98</v>
      </c>
      <c r="BR22">
        <v>-441</v>
      </c>
      <c r="BS22">
        <v>-241</v>
      </c>
      <c r="BT22">
        <v>-341</v>
      </c>
    </row>
    <row r="23" spans="1:79" x14ac:dyDescent="0.25">
      <c r="A23" t="s">
        <v>38</v>
      </c>
      <c r="B23" t="s">
        <v>39</v>
      </c>
      <c r="C23" s="140" t="s">
        <v>45</v>
      </c>
      <c r="D23" s="28" t="s">
        <v>127</v>
      </c>
      <c r="E23" s="28">
        <v>13.5</v>
      </c>
      <c r="F23" s="28">
        <v>707</v>
      </c>
      <c r="G23" s="29">
        <f>F23/R23</f>
        <v>1.7286063569682151</v>
      </c>
      <c r="H23" s="29">
        <f>G23*W23</f>
        <v>0.15904225016039847</v>
      </c>
      <c r="I23" s="28" t="s">
        <v>18</v>
      </c>
      <c r="J23" s="28">
        <v>491.32392850827699</v>
      </c>
      <c r="K23" s="28">
        <v>4.4583384824861803</v>
      </c>
      <c r="L23" s="28">
        <v>480.59842184785401</v>
      </c>
      <c r="M23" s="28">
        <v>494.81385538185901</v>
      </c>
      <c r="N23" s="40">
        <v>480.87256446519001</v>
      </c>
      <c r="O23" s="40">
        <v>2.2043799402438302</v>
      </c>
      <c r="P23" s="40">
        <v>475.64810861575302</v>
      </c>
      <c r="Q23" s="40">
        <v>488.753743387501</v>
      </c>
      <c r="R23" s="119">
        <v>409</v>
      </c>
      <c r="S23" s="120">
        <v>0.1</v>
      </c>
      <c r="T23" s="122">
        <f>Q23*S23</f>
        <v>48.875374338750106</v>
      </c>
      <c r="U23" s="87">
        <f t="shared" si="26"/>
        <v>517.28453824843962</v>
      </c>
      <c r="V23" s="91">
        <f t="shared" si="27"/>
        <v>47.593309260129772</v>
      </c>
      <c r="W23" s="90">
        <f t="shared" si="28"/>
        <v>9.2006054194629386E-2</v>
      </c>
      <c r="Z23" s="5"/>
      <c r="AA23" s="6"/>
      <c r="AB23" s="5"/>
      <c r="AC23" s="7"/>
      <c r="AG23" s="14">
        <v>980.2</v>
      </c>
      <c r="AH23" s="69">
        <v>36.56</v>
      </c>
      <c r="AI23" s="27">
        <f t="shared" si="11"/>
        <v>3.7298510508059581E-2</v>
      </c>
      <c r="AJ23" s="108"/>
      <c r="AK23" s="69">
        <v>636.53</v>
      </c>
      <c r="AL23" s="14">
        <v>138.47</v>
      </c>
      <c r="AM23" s="3">
        <f t="shared" si="12"/>
        <v>0.21753884341664964</v>
      </c>
      <c r="AO23" s="3" t="s">
        <v>91</v>
      </c>
      <c r="AP23" s="22">
        <f t="shared" si="22"/>
        <v>2.3965770171149146</v>
      </c>
      <c r="AQ23" s="23">
        <f t="shared" si="23"/>
        <v>0.12930456470268897</v>
      </c>
      <c r="AR23" s="25">
        <f t="shared" si="13"/>
        <v>0.76777166698595023</v>
      </c>
      <c r="AS23" s="23">
        <f t="shared" si="14"/>
        <v>0.12930456470268897</v>
      </c>
      <c r="AT23" s="18">
        <f t="shared" si="25"/>
        <v>1.5563080684596577</v>
      </c>
      <c r="AU23" s="18"/>
      <c r="AV23" s="17">
        <f t="shared" si="15"/>
        <v>0.61412561604714255</v>
      </c>
      <c r="AW23" s="18"/>
      <c r="AX23" s="1">
        <v>0.73993940980560902</v>
      </c>
      <c r="AY23" s="16">
        <v>1.9058784892936401E-2</v>
      </c>
      <c r="AZ23" s="16">
        <v>0.68557624571178399</v>
      </c>
      <c r="BA23" s="16">
        <v>0.77682930700283304</v>
      </c>
      <c r="BG23" t="s">
        <v>46</v>
      </c>
      <c r="BJ23" t="s">
        <v>99</v>
      </c>
      <c r="BR23">
        <v>610</v>
      </c>
      <c r="BS23">
        <v>700</v>
      </c>
      <c r="BT23">
        <v>650</v>
      </c>
    </row>
    <row r="24" spans="1:79" s="28" customFormat="1" x14ac:dyDescent="0.25">
      <c r="G24" s="29"/>
      <c r="H24" s="29"/>
      <c r="N24" s="40"/>
      <c r="O24" s="40"/>
      <c r="P24" s="40"/>
      <c r="Q24" s="40"/>
      <c r="R24" s="119"/>
      <c r="S24" s="120"/>
      <c r="T24" s="122"/>
      <c r="V24" s="32"/>
      <c r="W24" s="31"/>
      <c r="X24" s="30"/>
      <c r="Y24" s="30"/>
      <c r="Z24" s="33"/>
      <c r="AA24" s="34"/>
      <c r="AB24" s="33"/>
      <c r="AC24" s="35"/>
      <c r="AD24" s="10"/>
      <c r="AE24" s="36"/>
      <c r="AF24" s="71"/>
      <c r="AG24" s="132"/>
      <c r="AH24" s="132"/>
      <c r="AI24" s="36"/>
      <c r="AJ24" s="137"/>
      <c r="AK24" s="132"/>
      <c r="AL24" s="132"/>
      <c r="AM24" s="36"/>
      <c r="AN24" s="137"/>
      <c r="AO24" s="36"/>
      <c r="AP24" s="39"/>
      <c r="AQ24" s="33"/>
      <c r="AR24" s="17"/>
      <c r="AS24" s="33"/>
      <c r="AT24" s="39"/>
      <c r="AU24" s="39"/>
      <c r="AV24" s="17"/>
      <c r="AW24" s="39"/>
      <c r="AX24" s="30"/>
      <c r="AY24" s="40"/>
      <c r="AZ24" s="40"/>
      <c r="BA24" s="40"/>
    </row>
    <row r="25" spans="1:79" s="28" customFormat="1" x14ac:dyDescent="0.25">
      <c r="G25" s="29"/>
      <c r="H25" s="29"/>
      <c r="N25" s="40"/>
      <c r="O25" s="40"/>
      <c r="P25" s="40"/>
      <c r="Q25" s="40"/>
      <c r="R25" s="119"/>
      <c r="S25" s="120"/>
      <c r="T25" s="122"/>
      <c r="V25" s="32"/>
      <c r="W25" s="31"/>
      <c r="X25" s="30"/>
      <c r="Y25" s="30"/>
      <c r="Z25" s="33"/>
      <c r="AA25" s="34"/>
      <c r="AB25" s="33"/>
      <c r="AC25" s="35"/>
      <c r="AD25" s="10"/>
      <c r="AE25" s="36"/>
      <c r="AF25" s="71"/>
      <c r="AG25" s="132"/>
      <c r="AH25" s="132"/>
      <c r="AI25" s="36"/>
      <c r="AJ25" s="137"/>
      <c r="AK25" s="132"/>
      <c r="AL25" s="132"/>
      <c r="AM25" s="36"/>
      <c r="AN25" s="137"/>
      <c r="AO25" s="36"/>
      <c r="AP25" s="39"/>
      <c r="AQ25" s="33"/>
      <c r="AR25" s="17"/>
      <c r="AS25" s="33"/>
      <c r="AT25" s="39"/>
      <c r="AU25" s="39"/>
      <c r="AV25" s="17"/>
      <c r="AW25" s="39"/>
      <c r="AX25" s="30"/>
      <c r="AY25" s="40"/>
      <c r="AZ25" s="40"/>
      <c r="BA25" s="40"/>
    </row>
    <row r="26" spans="1:79" x14ac:dyDescent="0.25">
      <c r="A26" t="s">
        <v>38</v>
      </c>
      <c r="B26" t="s">
        <v>47</v>
      </c>
      <c r="C26" s="140" t="s">
        <v>48</v>
      </c>
      <c r="D26" s="28" t="s">
        <v>129</v>
      </c>
      <c r="E26" s="28">
        <v>13.5</v>
      </c>
      <c r="F26" s="28">
        <v>215</v>
      </c>
      <c r="G26" s="29">
        <f>F26/R26</f>
        <v>0.53086419753086422</v>
      </c>
      <c r="H26" s="29">
        <f>G26*W26</f>
        <v>4.5390876364466488E-2</v>
      </c>
      <c r="I26" s="28" t="s">
        <v>19</v>
      </c>
      <c r="R26" s="119">
        <v>405</v>
      </c>
      <c r="S26" s="120">
        <v>0.05</v>
      </c>
      <c r="T26" s="122">
        <f>Q26*S26</f>
        <v>0</v>
      </c>
      <c r="U26" s="87">
        <f>AVERAGE($J$28,$N$20,$N$23)</f>
        <v>510.68861421161364</v>
      </c>
      <c r="V26" s="87">
        <f>STDEVA($J$28,$N$20,$N$23)</f>
        <v>43.665788456326197</v>
      </c>
      <c r="W26" s="90">
        <f>V26/U26</f>
        <v>8.5503743849343852E-2</v>
      </c>
      <c r="Z26" s="5"/>
      <c r="AA26" s="6"/>
      <c r="AB26" s="5"/>
      <c r="AC26" s="7"/>
      <c r="AG26" s="70">
        <v>578.4</v>
      </c>
      <c r="AH26" s="14">
        <v>57.32</v>
      </c>
      <c r="AI26" s="27">
        <f t="shared" si="11"/>
        <v>9.9100968188105126E-2</v>
      </c>
      <c r="AJ26" s="108"/>
      <c r="AK26" s="14">
        <v>792.32</v>
      </c>
      <c r="AL26" s="14">
        <v>306.54000000000002</v>
      </c>
      <c r="AM26" s="3">
        <f t="shared" si="12"/>
        <v>0.38688913570274636</v>
      </c>
      <c r="AO26" s="3" t="s">
        <v>91</v>
      </c>
      <c r="AP26" s="22">
        <f>AG26/$R26</f>
        <v>1.4281481481481482</v>
      </c>
      <c r="AQ26" s="23">
        <f>AI26+$W26</f>
        <v>0.18460471203744899</v>
      </c>
      <c r="AR26" s="25">
        <f t="shared" si="13"/>
        <v>0.58112413987260836</v>
      </c>
      <c r="AS26" s="23">
        <f t="shared" si="14"/>
        <v>0.18460471203744899</v>
      </c>
      <c r="AT26" s="18">
        <f>AK26/$R26</f>
        <v>1.9563456790123459</v>
      </c>
      <c r="AU26" s="18"/>
      <c r="AV26" s="17">
        <f t="shared" si="15"/>
        <v>0.69926199847976922</v>
      </c>
      <c r="AW26" s="18"/>
      <c r="AX26" s="1">
        <v>0.90148133061804103</v>
      </c>
      <c r="AY26" s="16">
        <v>1.54157558098696E-2</v>
      </c>
      <c r="AZ26" s="16">
        <v>0.86399999999999999</v>
      </c>
      <c r="BA26" s="16">
        <v>0.92849999999999999</v>
      </c>
      <c r="BG26" t="s">
        <v>49</v>
      </c>
      <c r="BK26" t="s">
        <v>100</v>
      </c>
      <c r="BO26" t="s">
        <v>110</v>
      </c>
      <c r="BR26">
        <v>-111</v>
      </c>
      <c r="BS26">
        <v>111</v>
      </c>
      <c r="BT26">
        <v>-11</v>
      </c>
    </row>
    <row r="27" spans="1:79" x14ac:dyDescent="0.25">
      <c r="A27" t="s">
        <v>38</v>
      </c>
      <c r="B27" t="s">
        <v>47</v>
      </c>
      <c r="C27" s="140" t="s">
        <v>101</v>
      </c>
      <c r="D27" s="28" t="s">
        <v>126</v>
      </c>
      <c r="E27" s="28">
        <v>13.5</v>
      </c>
      <c r="F27" s="28">
        <v>445</v>
      </c>
      <c r="G27" s="29">
        <f>F27/R27</f>
        <v>1.0987654320987654</v>
      </c>
      <c r="H27" s="29">
        <f>G27*W27</f>
        <v>9.3948558056686449E-2</v>
      </c>
      <c r="I27" s="28" t="s">
        <v>19</v>
      </c>
      <c r="R27" s="119">
        <v>405</v>
      </c>
      <c r="S27" s="120">
        <v>0.05</v>
      </c>
      <c r="T27" s="122">
        <f>Q27*S27</f>
        <v>0</v>
      </c>
      <c r="U27" s="87">
        <f t="shared" ref="U27:U28" si="29">AVERAGE($J$28,$N$20,$N$23)</f>
        <v>510.68861421161364</v>
      </c>
      <c r="V27" s="87">
        <f t="shared" ref="V27:V28" si="30">STDEVA($J$28,$N$20,$N$23)</f>
        <v>43.665788456326197</v>
      </c>
      <c r="W27" s="90">
        <f t="shared" ref="W27:W28" si="31">V27/U27</f>
        <v>8.5503743849343852E-2</v>
      </c>
      <c r="X27" s="1">
        <v>624.63</v>
      </c>
      <c r="Y27" s="1">
        <v>44.33</v>
      </c>
      <c r="Z27" s="5">
        <f t="shared" si="18"/>
        <v>7.0970014248435076E-2</v>
      </c>
      <c r="AA27" s="6">
        <f>X27/R27</f>
        <v>1.5422962962962963</v>
      </c>
      <c r="AB27" s="5">
        <f>W27+Z27</f>
        <v>0.15647375809777891</v>
      </c>
      <c r="AC27" s="7">
        <f t="shared" si="19"/>
        <v>0.24132889758176701</v>
      </c>
      <c r="AD27" s="9">
        <f t="shared" si="20"/>
        <v>0.61066422849641766</v>
      </c>
      <c r="AE27" s="3">
        <f t="shared" si="21"/>
        <v>0.15647375809777891</v>
      </c>
      <c r="AF27" s="13">
        <f>(AG27-X27)/X27</f>
        <v>9.1478155067800118E-2</v>
      </c>
      <c r="AG27" s="14">
        <v>681.77</v>
      </c>
      <c r="AH27" s="14">
        <v>32.159999999999997</v>
      </c>
      <c r="AI27" s="27">
        <f t="shared" si="11"/>
        <v>4.7171333440896489E-2</v>
      </c>
      <c r="AJ27" s="108"/>
      <c r="AK27" s="14">
        <v>1058</v>
      </c>
      <c r="AL27" s="14">
        <v>172.2</v>
      </c>
      <c r="AM27" s="3">
        <f t="shared" si="12"/>
        <v>0.16275992438563325</v>
      </c>
      <c r="AO27" s="3" t="s">
        <v>91</v>
      </c>
      <c r="AP27" s="22">
        <f>AG27/$R27</f>
        <v>1.6833827160493826</v>
      </c>
      <c r="AQ27" s="23">
        <f>AI27+$W27</f>
        <v>0.13267507729024033</v>
      </c>
      <c r="AR27" s="25">
        <f t="shared" si="13"/>
        <v>0.64395044949303437</v>
      </c>
      <c r="AS27" s="23">
        <f t="shared" si="14"/>
        <v>0.13267507729024033</v>
      </c>
      <c r="AT27" s="18">
        <f>AK27/$R27</f>
        <v>2.6123456790123458</v>
      </c>
      <c r="AU27" s="18"/>
      <c r="AV27" s="17">
        <f t="shared" si="15"/>
        <v>0.79401687471408677</v>
      </c>
      <c r="AW27" s="18"/>
      <c r="AX27" s="1">
        <v>0.77167858802739797</v>
      </c>
      <c r="AY27" s="16">
        <v>3.4095253407043002E-2</v>
      </c>
      <c r="AZ27" s="16">
        <v>0.69143829323968498</v>
      </c>
      <c r="BA27" s="16">
        <v>0.81819030569884099</v>
      </c>
      <c r="BF27">
        <v>507.08</v>
      </c>
      <c r="BG27" t="s">
        <v>50</v>
      </c>
      <c r="BJ27" t="s">
        <v>102</v>
      </c>
      <c r="BM27" t="s">
        <v>103</v>
      </c>
      <c r="BR27">
        <v>866</v>
      </c>
      <c r="BS27">
        <v>966</v>
      </c>
      <c r="BT27">
        <v>1066</v>
      </c>
    </row>
    <row r="28" spans="1:79" s="72" customFormat="1" x14ac:dyDescent="0.25">
      <c r="A28" s="72" t="s">
        <v>38</v>
      </c>
      <c r="B28" s="72" t="s">
        <v>47</v>
      </c>
      <c r="C28" s="140" t="s">
        <v>51</v>
      </c>
      <c r="D28" s="28" t="s">
        <v>127</v>
      </c>
      <c r="E28" s="28">
        <v>13.5</v>
      </c>
      <c r="F28" s="28">
        <v>707</v>
      </c>
      <c r="G28" s="29">
        <f>F28/R28</f>
        <v>1.7456790123456789</v>
      </c>
      <c r="H28" s="29">
        <f>G28*W28</f>
        <v>0.1492620911147805</v>
      </c>
      <c r="I28" s="28" t="s">
        <v>19</v>
      </c>
      <c r="J28" s="28">
        <v>490.38366612525101</v>
      </c>
      <c r="K28" s="28">
        <v>2.8095348054524201</v>
      </c>
      <c r="L28" s="28">
        <v>484.11948641244402</v>
      </c>
      <c r="M28" s="28">
        <v>493.95522653404498</v>
      </c>
      <c r="N28" s="40">
        <v>492.49581867363497</v>
      </c>
      <c r="O28" s="40">
        <v>3.97230617737122</v>
      </c>
      <c r="P28" s="40">
        <v>483.83568602023001</v>
      </c>
      <c r="Q28" s="40">
        <v>498.98366412750102</v>
      </c>
      <c r="R28" s="119">
        <v>405</v>
      </c>
      <c r="S28" s="120">
        <v>0.05</v>
      </c>
      <c r="T28" s="122">
        <f>Q28*S28</f>
        <v>24.949183206375054</v>
      </c>
      <c r="U28" s="87">
        <f t="shared" si="29"/>
        <v>510.68861421161364</v>
      </c>
      <c r="V28" s="87">
        <f t="shared" si="30"/>
        <v>43.665788456326197</v>
      </c>
      <c r="W28" s="90">
        <f t="shared" si="31"/>
        <v>8.5503743849343852E-2</v>
      </c>
      <c r="X28" s="73"/>
      <c r="Y28" s="73"/>
      <c r="Z28" s="74"/>
      <c r="AA28" s="75"/>
      <c r="AB28" s="74"/>
      <c r="AC28" s="76"/>
      <c r="AD28" s="77"/>
      <c r="AE28" s="78"/>
      <c r="AF28" s="79"/>
      <c r="AG28" s="85">
        <v>659.39</v>
      </c>
      <c r="AH28" s="85">
        <v>63.47</v>
      </c>
      <c r="AI28" s="86">
        <f t="shared" si="11"/>
        <v>9.6255630203673087E-2</v>
      </c>
      <c r="AJ28" s="138"/>
      <c r="AK28" s="85">
        <v>696.99</v>
      </c>
      <c r="AL28" s="85">
        <v>212.5</v>
      </c>
      <c r="AM28" s="78">
        <f t="shared" si="12"/>
        <v>0.30488242299028678</v>
      </c>
      <c r="AN28" s="139"/>
      <c r="AO28" s="3" t="s">
        <v>91</v>
      </c>
      <c r="AP28" s="80">
        <f>AG28/$R28</f>
        <v>1.6281234567901235</v>
      </c>
      <c r="AQ28" s="74">
        <f>AI28+$W28</f>
        <v>0.18175937405301695</v>
      </c>
      <c r="AR28" s="81">
        <f t="shared" si="13"/>
        <v>0.63132188808534795</v>
      </c>
      <c r="AS28" s="74">
        <f t="shared" si="14"/>
        <v>0.18175937405301695</v>
      </c>
      <c r="AT28" s="80">
        <f>AK28/$R28</f>
        <v>1.720962962962963</v>
      </c>
      <c r="AU28" s="80"/>
      <c r="AV28" s="81">
        <f t="shared" si="15"/>
        <v>0.65224904223562385</v>
      </c>
      <c r="AW28" s="80"/>
      <c r="AX28" s="82">
        <v>0.54372893267484301</v>
      </c>
      <c r="AY28" s="83">
        <v>7.8236341276464894E-2</v>
      </c>
      <c r="AZ28" s="83">
        <v>0.34139999999999998</v>
      </c>
      <c r="BA28" s="83">
        <v>0.68320000000000003</v>
      </c>
      <c r="BB28" s="84"/>
      <c r="BD28" s="84"/>
      <c r="BG28" s="72" t="s">
        <v>46</v>
      </c>
      <c r="BR28" s="72">
        <v>-617</v>
      </c>
      <c r="BS28" s="72">
        <v>-517</v>
      </c>
      <c r="BT28" s="72">
        <v>-417</v>
      </c>
    </row>
    <row r="29" spans="1:79" x14ac:dyDescent="0.25">
      <c r="AX29" s="82"/>
      <c r="AY29" s="83"/>
      <c r="AZ29" s="19"/>
      <c r="BA29" s="19"/>
      <c r="BB29" s="11"/>
      <c r="BD29" s="11"/>
    </row>
    <row r="32" spans="1:79" x14ac:dyDescent="0.25">
      <c r="A32" t="s">
        <v>20</v>
      </c>
      <c r="B32" t="s">
        <v>21</v>
      </c>
      <c r="C32" s="140" t="s">
        <v>58</v>
      </c>
      <c r="D32" s="28" t="s">
        <v>130</v>
      </c>
      <c r="E32" s="28">
        <v>18</v>
      </c>
      <c r="F32" s="28">
        <v>107</v>
      </c>
      <c r="G32" s="29">
        <f t="shared" ref="G32:G38" si="32">F32/R32</f>
        <v>0.24768518518518517</v>
      </c>
      <c r="H32" s="29">
        <f t="shared" ref="H32:H38" si="33">G32*W32</f>
        <v>1.3524119430732827E-2</v>
      </c>
      <c r="I32" s="28" t="s">
        <v>18</v>
      </c>
      <c r="J32" s="28">
        <v>500.979852933367</v>
      </c>
      <c r="K32" s="28">
        <v>1.90447365228542</v>
      </c>
      <c r="L32" s="28">
        <v>496.13660883242301</v>
      </c>
      <c r="M32" s="28">
        <v>506.01299608545298</v>
      </c>
      <c r="N32" s="40">
        <v>461.30076694510001</v>
      </c>
      <c r="O32" s="40">
        <v>4.8050862710537201</v>
      </c>
      <c r="P32" s="40">
        <v>446.90561845078003</v>
      </c>
      <c r="Q32" s="40">
        <v>469.66635650882802</v>
      </c>
      <c r="R32" s="119">
        <v>432</v>
      </c>
      <c r="S32" s="120">
        <v>0.08</v>
      </c>
      <c r="T32" s="122">
        <f t="shared" ref="T32:T38" si="34">Q32*S32</f>
        <v>37.573308520706242</v>
      </c>
      <c r="U32" s="87">
        <f>AVERAGE($J$32:$J$38,$N$41:$N$48)</f>
        <v>477.6452226669615</v>
      </c>
      <c r="V32" s="87">
        <f>STDEVA($J$32:$J$38,$N$41:$N$48)</f>
        <v>26.080409419874091</v>
      </c>
      <c r="W32" s="90">
        <f>V32/U32</f>
        <v>5.4602052281089546E-2</v>
      </c>
      <c r="X32" s="1">
        <v>623.86114759729799</v>
      </c>
      <c r="Y32" s="1">
        <v>257.416084243299</v>
      </c>
      <c r="Z32" s="5">
        <f>Y32/X32</f>
        <v>0.41261759164630801</v>
      </c>
      <c r="AA32" s="6">
        <f t="shared" ref="AA32:AA37" si="35">X32/R32</f>
        <v>1.4441230268455971</v>
      </c>
      <c r="AB32" s="5">
        <f t="shared" ref="AB32:AB37" si="36">W32+Z32</f>
        <v>0.46721964392739757</v>
      </c>
      <c r="AC32" s="7">
        <f>AA32*AB32</f>
        <v>0.67472264639015544</v>
      </c>
      <c r="AD32" s="9">
        <f t="shared" ref="AD32:AD37" si="37">AA32 * ( 4 + AA32^2 )^(-0.5)</f>
        <v>0.58540492176603931</v>
      </c>
      <c r="AE32" s="3">
        <f t="shared" ref="AE32:AE37" si="38">AB32</f>
        <v>0.46721964392739757</v>
      </c>
      <c r="AF32" s="15">
        <f t="shared" ref="AF32:AF37" si="39">(AG32-X32)/X32</f>
        <v>0.13573349250683284</v>
      </c>
      <c r="AG32" s="11">
        <v>708.54</v>
      </c>
      <c r="AH32" s="11">
        <v>259.60000000000002</v>
      </c>
      <c r="AI32" s="3">
        <f t="shared" ref="AI32:AI38" si="40">AH32/AG32</f>
        <v>0.36638721878793018</v>
      </c>
      <c r="AK32" s="11">
        <v>1299.8800000000001</v>
      </c>
      <c r="AL32" s="11">
        <v>385.34</v>
      </c>
      <c r="AM32" s="3">
        <f t="shared" ref="AM32:AM38" si="41">AL32/AK32</f>
        <v>0.29644274856140562</v>
      </c>
      <c r="AO32" s="3" t="s">
        <v>91</v>
      </c>
      <c r="AP32" s="22">
        <f t="shared" ref="AP32:AP38" si="42">AG32/$R32</f>
        <v>1.6401388888888888</v>
      </c>
      <c r="AQ32" s="23">
        <f t="shared" ref="AQ32:AQ38" si="43">AI32+$W32</f>
        <v>0.42098927106901973</v>
      </c>
      <c r="AR32" s="25">
        <f t="shared" ref="AR32:AR38" si="44">AP32 * ( 4 + AP32^2 )^(-0.5)</f>
        <v>0.63411169560333303</v>
      </c>
      <c r="AS32" s="23">
        <f t="shared" ref="AS32:AS38" si="45">AQ32</f>
        <v>0.42098927106901973</v>
      </c>
      <c r="AT32" s="18">
        <f t="shared" ref="AT32:AT38" si="46">AK32/$R32</f>
        <v>3.0089814814814817</v>
      </c>
      <c r="AU32" s="18"/>
      <c r="AV32" s="17">
        <f t="shared" ref="AV32:AV38" si="47">AT32 * ( 4 + AT32^2 )^(-0.5)</f>
        <v>0.83281438333977686</v>
      </c>
      <c r="AW32" s="18"/>
      <c r="AX32" s="1">
        <v>0.95823689096031095</v>
      </c>
      <c r="AY32" s="16">
        <v>1.76839476576394E-2</v>
      </c>
      <c r="AZ32" s="16">
        <v>0.91719304965805504</v>
      </c>
      <c r="BA32" s="16">
        <v>0.99198494457244202</v>
      </c>
      <c r="BB32">
        <v>7</v>
      </c>
      <c r="BC32">
        <v>50</v>
      </c>
      <c r="BD32">
        <v>7</v>
      </c>
      <c r="BE32">
        <v>50</v>
      </c>
      <c r="BF32">
        <v>867.87</v>
      </c>
      <c r="BG32" t="s">
        <v>57</v>
      </c>
      <c r="BH32" t="s">
        <v>61</v>
      </c>
      <c r="BP32" t="s">
        <v>117</v>
      </c>
      <c r="BR32">
        <v>-600</v>
      </c>
      <c r="BS32">
        <v>600</v>
      </c>
      <c r="BT32">
        <v>540</v>
      </c>
      <c r="BV32">
        <v>-550</v>
      </c>
      <c r="BW32">
        <v>-450</v>
      </c>
      <c r="BX32">
        <v>-550</v>
      </c>
      <c r="BY32">
        <v>450</v>
      </c>
      <c r="BZ32">
        <v>550</v>
      </c>
      <c r="CA32">
        <v>500</v>
      </c>
    </row>
    <row r="33" spans="1:84" x14ac:dyDescent="0.25">
      <c r="A33" t="s">
        <v>20</v>
      </c>
      <c r="B33" t="s">
        <v>21</v>
      </c>
      <c r="C33" s="140" t="s">
        <v>56</v>
      </c>
      <c r="D33" s="28" t="s">
        <v>129</v>
      </c>
      <c r="E33" s="28">
        <v>18</v>
      </c>
      <c r="F33" s="28">
        <v>215</v>
      </c>
      <c r="G33" s="29">
        <f t="shared" si="32"/>
        <v>0.49768518518518517</v>
      </c>
      <c r="H33" s="29">
        <f t="shared" si="33"/>
        <v>2.7174632501005214E-2</v>
      </c>
      <c r="I33" s="28" t="s">
        <v>18</v>
      </c>
      <c r="J33" s="28">
        <v>489.38929510986799</v>
      </c>
      <c r="K33" s="28">
        <v>2.2481665703910201</v>
      </c>
      <c r="L33" s="28">
        <v>482.45677811841</v>
      </c>
      <c r="M33" s="28">
        <v>494.65206969682299</v>
      </c>
      <c r="N33" s="40">
        <v>455.07300748656002</v>
      </c>
      <c r="O33" s="40">
        <v>3.79383860889808</v>
      </c>
      <c r="P33" s="40">
        <v>441.63851638272598</v>
      </c>
      <c r="Q33" s="40">
        <v>460.42099847049798</v>
      </c>
      <c r="R33" s="119">
        <v>432</v>
      </c>
      <c r="S33" s="120">
        <v>0.08</v>
      </c>
      <c r="T33" s="122">
        <f t="shared" si="34"/>
        <v>36.833679877639838</v>
      </c>
      <c r="U33" s="87">
        <f t="shared" ref="U33:U38" si="48">AVERAGE($J$32:$J$38,$N$41:$N$48)</f>
        <v>477.6452226669615</v>
      </c>
      <c r="V33" s="87">
        <f t="shared" ref="V33:V38" si="49">STDEVA($J$32:$J$38,$N$41:$N$48)</f>
        <v>26.080409419874091</v>
      </c>
      <c r="W33" s="90">
        <f t="shared" ref="W33:W38" si="50">V33/U33</f>
        <v>5.4602052281089546E-2</v>
      </c>
      <c r="X33" s="1">
        <v>709.50048461346501</v>
      </c>
      <c r="Y33" s="1">
        <v>70</v>
      </c>
      <c r="Z33" s="5">
        <f t="shared" ref="Z33" si="51">Y33/X33</f>
        <v>9.8660961504678762E-2</v>
      </c>
      <c r="AA33" s="6">
        <f t="shared" si="35"/>
        <v>1.6423622329015393</v>
      </c>
      <c r="AB33" s="5">
        <f t="shared" si="36"/>
        <v>0.15326301378576832</v>
      </c>
      <c r="AC33" s="7">
        <f>AA33*AB33</f>
        <v>0.25171338554241385</v>
      </c>
      <c r="AD33" s="9">
        <f t="shared" si="37"/>
        <v>0.63462522699849133</v>
      </c>
      <c r="AE33" s="3">
        <f t="shared" si="38"/>
        <v>0.15326301378576832</v>
      </c>
      <c r="AF33" s="15">
        <f t="shared" si="39"/>
        <v>4.879420964087948E-2</v>
      </c>
      <c r="AG33" s="11">
        <v>744.12</v>
      </c>
      <c r="AH33" s="11">
        <v>66.53</v>
      </c>
      <c r="AI33" s="3">
        <f t="shared" si="40"/>
        <v>8.9407622426490349E-2</v>
      </c>
      <c r="AK33" s="11">
        <v>1402.5</v>
      </c>
      <c r="AL33" s="11">
        <v>682.97</v>
      </c>
      <c r="AM33" s="3">
        <f t="shared" si="41"/>
        <v>0.48696613190730842</v>
      </c>
      <c r="AO33" s="3" t="s">
        <v>91</v>
      </c>
      <c r="AP33" s="22">
        <f t="shared" si="42"/>
        <v>1.7224999999999999</v>
      </c>
      <c r="AQ33" s="23">
        <f t="shared" si="43"/>
        <v>0.14400967470757989</v>
      </c>
      <c r="AR33" s="25">
        <f t="shared" si="44"/>
        <v>0.65258356262371886</v>
      </c>
      <c r="AS33" s="23">
        <f t="shared" si="45"/>
        <v>0.14400967470757989</v>
      </c>
      <c r="AT33" s="18">
        <f t="shared" si="46"/>
        <v>3.2465277777777777</v>
      </c>
      <c r="AU33" s="18"/>
      <c r="AV33" s="17">
        <f t="shared" si="47"/>
        <v>0.85140809868184597</v>
      </c>
      <c r="AW33" s="18"/>
      <c r="AX33" s="1">
        <v>0.92148766881134303</v>
      </c>
      <c r="AY33" s="16">
        <v>1.63628302543554E-2</v>
      </c>
      <c r="AZ33" s="16">
        <v>0.88509344057836603</v>
      </c>
      <c r="BA33" s="16">
        <v>0.95483800549726705</v>
      </c>
      <c r="BB33">
        <v>7</v>
      </c>
      <c r="BC33">
        <v>50</v>
      </c>
      <c r="BD33">
        <v>7</v>
      </c>
      <c r="BE33">
        <v>50</v>
      </c>
      <c r="BF33">
        <v>769.44</v>
      </c>
      <c r="BG33" t="s">
        <v>57</v>
      </c>
      <c r="BR33">
        <v>-600</v>
      </c>
      <c r="BS33">
        <v>600</v>
      </c>
      <c r="BT33">
        <v>-701</v>
      </c>
      <c r="BV33">
        <v>-580</v>
      </c>
      <c r="BW33">
        <v>-400</v>
      </c>
      <c r="BX33">
        <v>-546</v>
      </c>
      <c r="BY33">
        <v>1400</v>
      </c>
      <c r="BZ33">
        <v>1775</v>
      </c>
      <c r="CA33">
        <v>1575</v>
      </c>
    </row>
    <row r="34" spans="1:84" x14ac:dyDescent="0.25">
      <c r="A34" t="s">
        <v>20</v>
      </c>
      <c r="B34" t="s">
        <v>21</v>
      </c>
      <c r="C34" s="140" t="s">
        <v>55</v>
      </c>
      <c r="D34" s="28" t="s">
        <v>131</v>
      </c>
      <c r="E34" s="28">
        <v>18</v>
      </c>
      <c r="F34" s="28">
        <v>322</v>
      </c>
      <c r="G34" s="29">
        <f t="shared" si="32"/>
        <v>0.74537037037037035</v>
      </c>
      <c r="H34" s="29">
        <f t="shared" si="33"/>
        <v>4.0698751931738039E-2</v>
      </c>
      <c r="I34" s="28" t="s">
        <v>18</v>
      </c>
      <c r="J34" s="28">
        <v>477.90511122765798</v>
      </c>
      <c r="K34" s="28">
        <v>1.81282547488014</v>
      </c>
      <c r="L34" s="28">
        <v>474.60955193258701</v>
      </c>
      <c r="M34" s="28">
        <v>482.84930257609301</v>
      </c>
      <c r="N34" s="40">
        <v>451.72007325382498</v>
      </c>
      <c r="O34" s="40">
        <v>3.6572373064808401</v>
      </c>
      <c r="P34" s="40">
        <v>446.26954536455003</v>
      </c>
      <c r="Q34" s="40">
        <v>463.68097595622902</v>
      </c>
      <c r="R34" s="119">
        <v>432</v>
      </c>
      <c r="S34" s="120">
        <v>0.08</v>
      </c>
      <c r="T34" s="122">
        <f t="shared" si="34"/>
        <v>37.094478076498319</v>
      </c>
      <c r="U34" s="87">
        <f t="shared" si="48"/>
        <v>477.6452226669615</v>
      </c>
      <c r="V34" s="87">
        <f t="shared" si="49"/>
        <v>26.080409419874091</v>
      </c>
      <c r="W34" s="90">
        <f t="shared" si="50"/>
        <v>5.4602052281089546E-2</v>
      </c>
      <c r="X34" s="1">
        <v>590.58900248673899</v>
      </c>
      <c r="Y34" s="1">
        <v>60.145800868764503</v>
      </c>
      <c r="Z34" s="5">
        <f>Y34/X34</f>
        <v>0.10184036718515599</v>
      </c>
      <c r="AA34" s="6">
        <f t="shared" si="35"/>
        <v>1.3671041724230069</v>
      </c>
      <c r="AB34" s="5">
        <f t="shared" si="36"/>
        <v>0.15644241946624554</v>
      </c>
      <c r="AC34" s="7">
        <f>AA34*AB34</f>
        <v>0.21387308439625452</v>
      </c>
      <c r="AD34" s="9">
        <f t="shared" si="37"/>
        <v>0.56431360753133164</v>
      </c>
      <c r="AE34" s="3">
        <f t="shared" si="38"/>
        <v>0.15644241946624554</v>
      </c>
      <c r="AF34" s="15">
        <f t="shared" si="39"/>
        <v>0.19863390110433876</v>
      </c>
      <c r="AG34" s="11">
        <v>707.9</v>
      </c>
      <c r="AH34" s="11">
        <v>50.8</v>
      </c>
      <c r="AI34" s="3">
        <f t="shared" si="40"/>
        <v>7.1761548241277021E-2</v>
      </c>
      <c r="AK34" s="11">
        <v>1496.4</v>
      </c>
      <c r="AL34" s="11">
        <v>792.9</v>
      </c>
      <c r="AM34" s="3">
        <f t="shared" si="41"/>
        <v>0.5298716920609462</v>
      </c>
      <c r="AO34" s="3" t="s">
        <v>91</v>
      </c>
      <c r="AP34" s="22">
        <f t="shared" si="42"/>
        <v>1.6386574074074074</v>
      </c>
      <c r="AQ34" s="23">
        <f t="shared" si="43"/>
        <v>0.12636360052236656</v>
      </c>
      <c r="AR34" s="25">
        <f t="shared" si="44"/>
        <v>0.63376904757109476</v>
      </c>
      <c r="AS34" s="23">
        <f t="shared" si="45"/>
        <v>0.12636360052236656</v>
      </c>
      <c r="AT34" s="18">
        <f t="shared" si="46"/>
        <v>3.463888888888889</v>
      </c>
      <c r="AU34" s="18"/>
      <c r="AV34" s="17">
        <f t="shared" si="47"/>
        <v>0.86601210747532242</v>
      </c>
      <c r="AW34" s="18"/>
      <c r="AX34" s="1">
        <v>0.82598056859830604</v>
      </c>
      <c r="AY34" s="16">
        <v>3.1284436653633098E-2</v>
      </c>
      <c r="AZ34" s="16">
        <v>0.69743548748097794</v>
      </c>
      <c r="BA34" s="16">
        <v>0.87253826706358095</v>
      </c>
      <c r="BB34">
        <v>7</v>
      </c>
      <c r="BC34">
        <v>1.5</v>
      </c>
      <c r="BD34">
        <v>7</v>
      </c>
      <c r="BE34">
        <v>1.5</v>
      </c>
      <c r="BF34">
        <v>566.59</v>
      </c>
      <c r="BR34">
        <v>-600</v>
      </c>
      <c r="BS34">
        <v>600</v>
      </c>
      <c r="BT34">
        <v>-429</v>
      </c>
    </row>
    <row r="35" spans="1:84" x14ac:dyDescent="0.25">
      <c r="A35" t="s">
        <v>20</v>
      </c>
      <c r="B35" t="s">
        <v>21</v>
      </c>
      <c r="C35" s="140" t="s">
        <v>23</v>
      </c>
      <c r="D35" s="28" t="s">
        <v>126</v>
      </c>
      <c r="E35" s="28">
        <v>18</v>
      </c>
      <c r="F35" s="28">
        <v>445</v>
      </c>
      <c r="G35" s="29">
        <f t="shared" si="32"/>
        <v>1.0300925925925926</v>
      </c>
      <c r="H35" s="29">
        <f t="shared" si="33"/>
        <v>5.6245169595103811E-2</v>
      </c>
      <c r="I35" s="28" t="s">
        <v>18</v>
      </c>
      <c r="J35" s="28">
        <v>480.42020794618003</v>
      </c>
      <c r="K35" s="28">
        <v>1.8351013232947899</v>
      </c>
      <c r="L35" s="28">
        <v>475.74599569816598</v>
      </c>
      <c r="M35" s="28">
        <v>485.05950015766098</v>
      </c>
      <c r="N35" s="40">
        <v>453.56584202411898</v>
      </c>
      <c r="O35" s="40">
        <v>4.3165741300650398</v>
      </c>
      <c r="P35" s="40">
        <v>427.13290688088603</v>
      </c>
      <c r="Q35" s="40">
        <v>463.27455465352699</v>
      </c>
      <c r="R35" s="119">
        <v>432</v>
      </c>
      <c r="S35" s="120">
        <v>0.08</v>
      </c>
      <c r="T35" s="122">
        <f t="shared" si="34"/>
        <v>37.061964372282162</v>
      </c>
      <c r="U35" s="87">
        <f t="shared" si="48"/>
        <v>477.6452226669615</v>
      </c>
      <c r="V35" s="87">
        <f t="shared" si="49"/>
        <v>26.080409419874091</v>
      </c>
      <c r="W35" s="90">
        <f t="shared" si="50"/>
        <v>5.4602052281089546E-2</v>
      </c>
      <c r="X35" s="1">
        <v>625.13163501563804</v>
      </c>
      <c r="Y35" s="1">
        <v>68.001793209022495</v>
      </c>
      <c r="Z35" s="5">
        <f>Y35/X35</f>
        <v>0.10877995833201017</v>
      </c>
      <c r="AA35" s="6">
        <f t="shared" si="35"/>
        <v>1.4470639699436065</v>
      </c>
      <c r="AB35" s="5">
        <f t="shared" si="36"/>
        <v>0.1633820106130997</v>
      </c>
      <c r="AC35" s="7">
        <f>AA35*AB35</f>
        <v>0.23642422089516052</v>
      </c>
      <c r="AD35" s="9">
        <f t="shared" si="37"/>
        <v>0.58618771755679433</v>
      </c>
      <c r="AE35" s="3">
        <f t="shared" si="38"/>
        <v>0.1633820106130997</v>
      </c>
      <c r="AF35" s="15">
        <f t="shared" si="39"/>
        <v>0.17800789266020464</v>
      </c>
      <c r="AG35" s="14">
        <v>736.41</v>
      </c>
      <c r="AH35" s="14">
        <v>89.44</v>
      </c>
      <c r="AI35" s="3">
        <f t="shared" si="40"/>
        <v>0.12145408128624001</v>
      </c>
      <c r="AK35" s="14">
        <v>1076.32</v>
      </c>
      <c r="AL35" s="14">
        <v>347.65</v>
      </c>
      <c r="AM35" s="3">
        <f t="shared" si="41"/>
        <v>0.32299873643526089</v>
      </c>
      <c r="AO35" s="3" t="s">
        <v>91</v>
      </c>
      <c r="AP35" s="22">
        <f t="shared" si="42"/>
        <v>1.7046527777777778</v>
      </c>
      <c r="AQ35" s="23">
        <f t="shared" si="43"/>
        <v>0.17605613356732955</v>
      </c>
      <c r="AR35" s="25">
        <f t="shared" si="44"/>
        <v>0.6486757163841137</v>
      </c>
      <c r="AS35" s="23">
        <f t="shared" si="45"/>
        <v>0.17605613356732955</v>
      </c>
      <c r="AT35" s="18">
        <f t="shared" si="46"/>
        <v>2.4914814814814812</v>
      </c>
      <c r="AU35" s="18"/>
      <c r="AV35" s="17">
        <f t="shared" si="47"/>
        <v>0.77982722904647828</v>
      </c>
      <c r="AW35" s="18"/>
      <c r="AX35" s="1">
        <v>0.73484339092964002</v>
      </c>
      <c r="AY35" s="16">
        <v>5.2369700715423302E-2</v>
      </c>
      <c r="AZ35" s="16">
        <v>0.57295809229722405</v>
      </c>
      <c r="BA35" s="16">
        <v>0.83662167292116296</v>
      </c>
      <c r="BB35">
        <v>7</v>
      </c>
      <c r="BC35">
        <v>1.5</v>
      </c>
      <c r="BD35">
        <v>7</v>
      </c>
      <c r="BE35">
        <v>1.5</v>
      </c>
      <c r="BF35">
        <v>573.69000000000005</v>
      </c>
      <c r="BR35">
        <v>-600</v>
      </c>
      <c r="BS35">
        <v>600</v>
      </c>
      <c r="BT35">
        <v>-420</v>
      </c>
    </row>
    <row r="36" spans="1:84" x14ac:dyDescent="0.25">
      <c r="A36" t="s">
        <v>20</v>
      </c>
      <c r="B36" t="s">
        <v>21</v>
      </c>
      <c r="C36" s="140" t="s">
        <v>52</v>
      </c>
      <c r="D36" s="28" t="s">
        <v>132</v>
      </c>
      <c r="E36" s="28">
        <v>18</v>
      </c>
      <c r="F36" s="28">
        <v>707</v>
      </c>
      <c r="G36" s="29">
        <f t="shared" si="32"/>
        <v>1.6365740740740742</v>
      </c>
      <c r="H36" s="29">
        <f t="shared" si="33"/>
        <v>8.9360303154468315E-2</v>
      </c>
      <c r="I36" s="28" t="s">
        <v>18</v>
      </c>
      <c r="J36" s="28">
        <v>495.17129041571297</v>
      </c>
      <c r="K36" s="28">
        <v>1.95432872949507</v>
      </c>
      <c r="L36" s="28">
        <v>488.35113536204699</v>
      </c>
      <c r="M36" s="28">
        <v>499.66179026414602</v>
      </c>
      <c r="N36" s="40">
        <v>488.86300471401802</v>
      </c>
      <c r="O36" s="40">
        <v>6.1392997811650902</v>
      </c>
      <c r="P36" s="40">
        <v>477.064297464932</v>
      </c>
      <c r="Q36" s="40">
        <v>498.77809724559597</v>
      </c>
      <c r="R36" s="119">
        <v>432</v>
      </c>
      <c r="S36" s="120">
        <v>0.08</v>
      </c>
      <c r="T36" s="122">
        <f t="shared" si="34"/>
        <v>39.902247779647681</v>
      </c>
      <c r="U36" s="87">
        <f t="shared" si="48"/>
        <v>477.6452226669615</v>
      </c>
      <c r="V36" s="87">
        <f t="shared" si="49"/>
        <v>26.080409419874091</v>
      </c>
      <c r="W36" s="90">
        <f t="shared" si="50"/>
        <v>5.4602052281089546E-2</v>
      </c>
      <c r="X36" s="1">
        <v>723.41856090170097</v>
      </c>
      <c r="Y36" s="1">
        <v>84.1623487576108</v>
      </c>
      <c r="Z36" s="5">
        <f t="shared" ref="Z36:Z37" si="52">Y36/X36</f>
        <v>0.11633976968009656</v>
      </c>
      <c r="AA36" s="6">
        <f t="shared" si="35"/>
        <v>1.6745800020872708</v>
      </c>
      <c r="AB36" s="5">
        <f t="shared" si="36"/>
        <v>0.1709418219611861</v>
      </c>
      <c r="AC36" s="7">
        <f t="shared" ref="AC36:AC37" si="53">AA36*AB36</f>
        <v>0.28625575657656488</v>
      </c>
      <c r="AD36" s="9">
        <f t="shared" si="37"/>
        <v>0.64197303247701709</v>
      </c>
      <c r="AE36" s="3">
        <f t="shared" si="38"/>
        <v>0.1709418219611861</v>
      </c>
      <c r="AF36" s="15">
        <f t="shared" si="39"/>
        <v>0.1526604998365606</v>
      </c>
      <c r="AG36" s="14">
        <v>833.85599999999999</v>
      </c>
      <c r="AH36" s="14">
        <v>79.558999999999997</v>
      </c>
      <c r="AI36" s="3">
        <f t="shared" si="40"/>
        <v>9.541095824698749E-2</v>
      </c>
      <c r="AK36" s="14">
        <v>1417.0039999999999</v>
      </c>
      <c r="AL36" s="14">
        <v>342.67899999999997</v>
      </c>
      <c r="AM36" s="3">
        <f t="shared" si="41"/>
        <v>0.24183347400571911</v>
      </c>
      <c r="AO36" s="3" t="s">
        <v>91</v>
      </c>
      <c r="AP36" s="22">
        <f t="shared" si="42"/>
        <v>1.9302222222222223</v>
      </c>
      <c r="AQ36" s="23">
        <f t="shared" si="43"/>
        <v>0.15001301052807703</v>
      </c>
      <c r="AR36" s="25">
        <f t="shared" si="44"/>
        <v>0.69444325808190599</v>
      </c>
      <c r="AS36" s="23">
        <f t="shared" si="45"/>
        <v>0.15001301052807703</v>
      </c>
      <c r="AT36" s="18">
        <f t="shared" si="46"/>
        <v>3.2801018518518514</v>
      </c>
      <c r="AU36" s="18"/>
      <c r="AV36" s="17">
        <f t="shared" si="47"/>
        <v>0.85380336126534417</v>
      </c>
      <c r="AW36" s="18"/>
      <c r="AX36" s="1">
        <v>0.62404353401212098</v>
      </c>
      <c r="AY36" s="16">
        <v>7.5192139221285897E-2</v>
      </c>
      <c r="AZ36" s="16">
        <v>0.41111159429886401</v>
      </c>
      <c r="BA36" s="16">
        <v>0.83939298973571197</v>
      </c>
      <c r="BB36">
        <v>7</v>
      </c>
      <c r="BC36">
        <v>1.5</v>
      </c>
      <c r="BD36">
        <v>7</v>
      </c>
      <c r="BE36">
        <v>1.5</v>
      </c>
      <c r="BR36">
        <v>-950</v>
      </c>
      <c r="BS36">
        <v>-850</v>
      </c>
      <c r="BT36">
        <v>-900</v>
      </c>
    </row>
    <row r="37" spans="1:84" x14ac:dyDescent="0.25">
      <c r="A37" t="s">
        <v>20</v>
      </c>
      <c r="B37" t="s">
        <v>21</v>
      </c>
      <c r="C37" s="140" t="s">
        <v>92</v>
      </c>
      <c r="D37" s="28" t="s">
        <v>130</v>
      </c>
      <c r="E37" s="28">
        <v>18</v>
      </c>
      <c r="F37" s="28">
        <v>890</v>
      </c>
      <c r="G37" s="29">
        <f t="shared" si="32"/>
        <v>2.0601851851851851</v>
      </c>
      <c r="H37" s="29">
        <f t="shared" si="33"/>
        <v>0.11249033919020762</v>
      </c>
      <c r="I37" s="28" t="s">
        <v>18</v>
      </c>
      <c r="J37" s="28">
        <v>507.72326547622202</v>
      </c>
      <c r="K37" s="28">
        <v>1.7153842460979301</v>
      </c>
      <c r="L37" s="28">
        <v>504.59404992950198</v>
      </c>
      <c r="M37" s="28">
        <v>512.33815853652095</v>
      </c>
      <c r="N37" s="40">
        <v>473.21533647430999</v>
      </c>
      <c r="O37" s="40">
        <v>5.3216655167485598</v>
      </c>
      <c r="P37" s="40">
        <v>462.71611492718</v>
      </c>
      <c r="Q37" s="40">
        <v>482.35596287182699</v>
      </c>
      <c r="R37" s="119">
        <v>432</v>
      </c>
      <c r="S37" s="120">
        <v>0.08</v>
      </c>
      <c r="T37" s="122">
        <f t="shared" si="34"/>
        <v>38.588477029746159</v>
      </c>
      <c r="U37" s="87">
        <f t="shared" si="48"/>
        <v>477.6452226669615</v>
      </c>
      <c r="V37" s="87">
        <f t="shared" si="49"/>
        <v>26.080409419874091</v>
      </c>
      <c r="W37" s="90">
        <f t="shared" si="50"/>
        <v>5.4602052281089546E-2</v>
      </c>
      <c r="X37" s="1">
        <v>696.67286020461404</v>
      </c>
      <c r="Y37" s="1">
        <v>69.120837958052604</v>
      </c>
      <c r="Z37" s="5">
        <f t="shared" si="52"/>
        <v>9.9215631764027229E-2</v>
      </c>
      <c r="AA37" s="6">
        <f t="shared" si="35"/>
        <v>1.612668657881051</v>
      </c>
      <c r="AB37" s="5">
        <f t="shared" si="36"/>
        <v>0.15381768404511678</v>
      </c>
      <c r="AC37" s="7">
        <f t="shared" si="53"/>
        <v>0.24805695808741002</v>
      </c>
      <c r="AD37" s="9">
        <f t="shared" si="37"/>
        <v>0.62769712811965839</v>
      </c>
      <c r="AE37" s="3">
        <f t="shared" si="38"/>
        <v>0.15381768404511678</v>
      </c>
      <c r="AF37" s="15">
        <f t="shared" si="39"/>
        <v>0.1826354190947185</v>
      </c>
      <c r="AG37" s="14">
        <v>823.91</v>
      </c>
      <c r="AH37" s="14">
        <v>106.79</v>
      </c>
      <c r="AI37" s="3">
        <f t="shared" si="40"/>
        <v>0.12961367139614766</v>
      </c>
      <c r="AK37" s="14">
        <v>1066.8699999999999</v>
      </c>
      <c r="AL37" s="14">
        <v>271.70999999999998</v>
      </c>
      <c r="AM37" s="3">
        <f t="shared" si="41"/>
        <v>0.25467957670569047</v>
      </c>
      <c r="AO37" s="3" t="s">
        <v>91</v>
      </c>
      <c r="AP37" s="22">
        <f t="shared" si="42"/>
        <v>1.9071990740740741</v>
      </c>
      <c r="AQ37" s="23">
        <f t="shared" si="43"/>
        <v>0.18421572367723721</v>
      </c>
      <c r="AR37" s="25">
        <f t="shared" si="44"/>
        <v>0.69011747167725734</v>
      </c>
      <c r="AS37" s="23">
        <f t="shared" si="45"/>
        <v>0.18421572367723721</v>
      </c>
      <c r="AT37" s="18">
        <f t="shared" si="46"/>
        <v>2.4696064814814811</v>
      </c>
      <c r="AU37" s="18"/>
      <c r="AV37" s="17">
        <f t="shared" si="47"/>
        <v>0.77712255239723338</v>
      </c>
      <c r="AW37" s="18"/>
      <c r="AX37" s="1">
        <v>0.57894922282823502</v>
      </c>
      <c r="AY37" s="16">
        <v>7.9019902889314597E-2</v>
      </c>
      <c r="AZ37" s="16">
        <v>0.39284919193589202</v>
      </c>
      <c r="BA37" s="16">
        <v>0.73357563875882004</v>
      </c>
      <c r="BB37">
        <v>7</v>
      </c>
      <c r="BC37">
        <v>50</v>
      </c>
      <c r="BD37">
        <v>7</v>
      </c>
      <c r="BE37">
        <v>50</v>
      </c>
      <c r="BH37" t="s">
        <v>53</v>
      </c>
      <c r="BR37">
        <v>-1000</v>
      </c>
      <c r="BS37">
        <v>-900</v>
      </c>
      <c r="BT37">
        <v>-953</v>
      </c>
    </row>
    <row r="38" spans="1:84" x14ac:dyDescent="0.25">
      <c r="A38" t="s">
        <v>20</v>
      </c>
      <c r="B38" t="s">
        <v>21</v>
      </c>
      <c r="C38" s="140" t="s">
        <v>54</v>
      </c>
      <c r="D38" s="28" t="s">
        <v>129</v>
      </c>
      <c r="E38" s="28">
        <v>18</v>
      </c>
      <c r="F38" s="28">
        <v>1047</v>
      </c>
      <c r="G38" s="29">
        <f t="shared" si="32"/>
        <v>2.4236111111111112</v>
      </c>
      <c r="H38" s="29">
        <f t="shared" si="33"/>
        <v>0.13233414059791843</v>
      </c>
      <c r="I38" s="28" t="s">
        <v>18</v>
      </c>
      <c r="J38" s="28">
        <v>528.880026735706</v>
      </c>
      <c r="K38" s="28">
        <v>2.1737355553911502</v>
      </c>
      <c r="L38" s="28">
        <v>521.05332036788298</v>
      </c>
      <c r="M38" s="28">
        <v>536.43958245859994</v>
      </c>
      <c r="N38" s="40">
        <v>466.78489797023298</v>
      </c>
      <c r="O38" s="40">
        <v>4.3640149850442498</v>
      </c>
      <c r="P38" s="40">
        <v>452.67947929229399</v>
      </c>
      <c r="Q38" s="40">
        <v>477.38382478503001</v>
      </c>
      <c r="R38" s="119">
        <v>432</v>
      </c>
      <c r="S38" s="120">
        <v>0.08</v>
      </c>
      <c r="T38" s="122">
        <f t="shared" si="34"/>
        <v>38.190705982802399</v>
      </c>
      <c r="U38" s="87">
        <f t="shared" si="48"/>
        <v>477.6452226669615</v>
      </c>
      <c r="V38" s="87">
        <f t="shared" si="49"/>
        <v>26.080409419874091</v>
      </c>
      <c r="W38" s="90">
        <f t="shared" si="50"/>
        <v>5.4602052281089546E-2</v>
      </c>
      <c r="Z38" s="5"/>
      <c r="AA38" s="6"/>
      <c r="AB38" s="5"/>
      <c r="AC38" s="7"/>
      <c r="AG38" s="14">
        <v>823</v>
      </c>
      <c r="AH38" s="14">
        <v>114</v>
      </c>
      <c r="AI38" s="3">
        <f t="shared" si="40"/>
        <v>0.13851761846901581</v>
      </c>
      <c r="AK38" s="14">
        <v>1448</v>
      </c>
      <c r="AL38" s="14">
        <v>1059</v>
      </c>
      <c r="AM38" s="3">
        <f t="shared" si="41"/>
        <v>0.73135359116022103</v>
      </c>
      <c r="AO38" s="3" t="s">
        <v>91</v>
      </c>
      <c r="AP38" s="22">
        <f t="shared" si="42"/>
        <v>1.9050925925925926</v>
      </c>
      <c r="AQ38" s="23">
        <f t="shared" si="43"/>
        <v>0.19311967075010536</v>
      </c>
      <c r="AR38" s="25">
        <f t="shared" si="44"/>
        <v>0.6897179490899078</v>
      </c>
      <c r="AS38" s="23">
        <f t="shared" si="45"/>
        <v>0.19311967075010536</v>
      </c>
      <c r="AT38" s="18">
        <f t="shared" si="46"/>
        <v>3.3518518518518516</v>
      </c>
      <c r="AU38" s="18"/>
      <c r="AV38" s="17">
        <f t="shared" si="47"/>
        <v>0.8587462560298923</v>
      </c>
      <c r="AW38" s="18"/>
      <c r="AX38" s="1">
        <v>0.37918868754899798</v>
      </c>
      <c r="AY38" s="16">
        <v>0.102947194993941</v>
      </c>
      <c r="AZ38" s="16">
        <v>0.14896667612675399</v>
      </c>
      <c r="BA38" s="16">
        <v>0.55833813720207603</v>
      </c>
      <c r="BB38">
        <v>7</v>
      </c>
      <c r="BC38">
        <v>1.5</v>
      </c>
      <c r="BD38">
        <v>7</v>
      </c>
      <c r="BE38">
        <v>1.5</v>
      </c>
      <c r="BG38" t="s">
        <v>60</v>
      </c>
      <c r="BH38" t="s">
        <v>53</v>
      </c>
      <c r="BR38">
        <v>-1015</v>
      </c>
      <c r="BS38">
        <v>-815</v>
      </c>
      <c r="BT38">
        <v>-915</v>
      </c>
      <c r="BV38">
        <v>-8325</v>
      </c>
      <c r="BW38">
        <v>-4500</v>
      </c>
      <c r="BX38">
        <v>-5235</v>
      </c>
      <c r="BY38">
        <v>3000</v>
      </c>
      <c r="BZ38">
        <v>6235</v>
      </c>
      <c r="CA38">
        <v>5235</v>
      </c>
      <c r="CC38">
        <v>17.8</v>
      </c>
      <c r="CD38">
        <v>18.350000000000001</v>
      </c>
    </row>
    <row r="39" spans="1:84" x14ac:dyDescent="0.25">
      <c r="G39" s="29"/>
      <c r="H39" s="29"/>
      <c r="T39" s="122"/>
      <c r="V39" s="4"/>
      <c r="Z39" s="5"/>
      <c r="AA39" s="6"/>
      <c r="AB39" s="5"/>
      <c r="AC39" s="7"/>
      <c r="AP39" s="22"/>
      <c r="AQ39" s="23"/>
      <c r="AR39" s="25"/>
      <c r="AS39" s="23"/>
      <c r="AT39" s="18"/>
      <c r="AU39" s="18"/>
      <c r="AV39" s="17"/>
      <c r="AW39" s="18"/>
    </row>
    <row r="41" spans="1:84" x14ac:dyDescent="0.25">
      <c r="A41" t="s">
        <v>20</v>
      </c>
      <c r="B41" t="s">
        <v>22</v>
      </c>
      <c r="C41" s="140" t="s">
        <v>67</v>
      </c>
      <c r="D41" s="28" t="s">
        <v>130</v>
      </c>
      <c r="E41" s="28">
        <v>18</v>
      </c>
      <c r="F41" s="28">
        <v>107</v>
      </c>
      <c r="G41" s="29">
        <f t="shared" ref="G41:G48" si="54">F41/R41</f>
        <v>0.28010471204188481</v>
      </c>
      <c r="H41" s="29">
        <f t="shared" ref="H41:H48" si="55">G41*W41</f>
        <v>1.0902333985812789E-2</v>
      </c>
      <c r="I41" s="28" t="s">
        <v>19</v>
      </c>
      <c r="J41" s="28">
        <v>467.270050292777</v>
      </c>
      <c r="K41" s="28">
        <v>3.6452021890298099</v>
      </c>
      <c r="L41" s="28">
        <v>459.92499240588</v>
      </c>
      <c r="M41" s="28">
        <v>473.44257238961001</v>
      </c>
      <c r="N41" s="40">
        <v>446.79087621633499</v>
      </c>
      <c r="O41" s="40">
        <v>1.9705766724826801</v>
      </c>
      <c r="P41" s="40">
        <v>441.663468584768</v>
      </c>
      <c r="Q41" s="40">
        <v>450.463602355104</v>
      </c>
      <c r="R41" s="119">
        <v>382</v>
      </c>
      <c r="S41" s="120">
        <v>0.05</v>
      </c>
      <c r="T41" s="122">
        <f t="shared" ref="T41:T48" si="56">Q41*S41</f>
        <v>22.523180117755203</v>
      </c>
      <c r="U41" s="87">
        <f>AVERAGE($N$32:$N$38,$J$41:$J$48)</f>
        <v>466.9972602777126</v>
      </c>
      <c r="V41" s="87">
        <f>STDEVA($N$32:$N$38,$J$41:$J$48)</f>
        <v>18.176631392212503</v>
      </c>
      <c r="W41" s="90">
        <f>V41/U41</f>
        <v>3.8922351239069959E-2</v>
      </c>
      <c r="X41" s="1">
        <v>503.66399999999999</v>
      </c>
      <c r="Y41" s="1">
        <v>166.643</v>
      </c>
      <c r="Z41" s="5">
        <f t="shared" ref="Z41" si="57">Y41/X41</f>
        <v>0.3308614473140824</v>
      </c>
      <c r="AA41" s="6">
        <f t="shared" ref="AA41:AA48" si="58">X41/R41</f>
        <v>1.3184921465968586</v>
      </c>
      <c r="AB41" s="5">
        <f t="shared" ref="AB41:AB48" si="59">W41+Z41</f>
        <v>0.36978379855315235</v>
      </c>
      <c r="AC41" s="7">
        <f t="shared" ref="AC41:AC48" si="60">AA41*AB41</f>
        <v>0.48755703433108621</v>
      </c>
      <c r="AD41" s="9">
        <f t="shared" ref="AD41:AD48" si="61">AA41 * ( 4 + AA41^2 )^(-0.5)</f>
        <v>0.55040367285525305</v>
      </c>
      <c r="AE41" s="3">
        <f t="shared" ref="AE41:AE48" si="62">AB41</f>
        <v>0.36978379855315235</v>
      </c>
      <c r="AF41" s="15">
        <f t="shared" ref="AF41:AF48" si="63">(AG41-X41)/X41</f>
        <v>0.12136265446805802</v>
      </c>
      <c r="AG41" s="11">
        <v>564.79</v>
      </c>
      <c r="AH41" s="11">
        <v>101.47</v>
      </c>
      <c r="AI41" s="3">
        <f t="shared" ref="AI41:AI62" si="64">AH41/AG41</f>
        <v>0.17965969652437189</v>
      </c>
      <c r="AK41" s="11">
        <v>923.42</v>
      </c>
      <c r="AL41" s="11">
        <v>291.81</v>
      </c>
      <c r="AM41" s="3">
        <f t="shared" ref="AM41:AM48" si="65">AL41/AK41</f>
        <v>0.3160100495982327</v>
      </c>
      <c r="AO41" s="3" t="s">
        <v>91</v>
      </c>
      <c r="AP41" s="22">
        <f t="shared" ref="AP41:AP48" si="66">AG41/$R41</f>
        <v>1.4785078534031413</v>
      </c>
      <c r="AQ41" s="23">
        <f t="shared" ref="AQ41:AQ48" si="67">AI41+$W41</f>
        <v>0.21858204776344184</v>
      </c>
      <c r="AR41" s="25">
        <f t="shared" ref="AR41:AR48" si="68">AP41 * ( 4 + AP41^2 )^(-0.5)</f>
        <v>0.59445527861984104</v>
      </c>
      <c r="AS41" s="23">
        <f t="shared" ref="AS41:AS48" si="69">AQ41</f>
        <v>0.21858204776344184</v>
      </c>
      <c r="AT41" s="18">
        <f t="shared" ref="AT41:AT48" si="70">AK41/$R41</f>
        <v>2.4173298429319372</v>
      </c>
      <c r="AU41" s="18"/>
      <c r="AV41" s="17">
        <f t="shared" ref="AV41:AV48" si="71">AT41 * ( 4 + AT41^2 )^(-0.5)</f>
        <v>0.77048023668667864</v>
      </c>
      <c r="AW41" s="18"/>
      <c r="AX41" s="1">
        <v>0.90458054040923297</v>
      </c>
      <c r="AY41" s="16">
        <v>2.9332490552705998E-2</v>
      </c>
      <c r="AZ41" s="16">
        <v>0.847639308360568</v>
      </c>
      <c r="BA41" s="16">
        <v>0.97</v>
      </c>
      <c r="BB41">
        <v>7</v>
      </c>
      <c r="BC41">
        <v>50</v>
      </c>
      <c r="BD41">
        <v>7</v>
      </c>
      <c r="BE41">
        <v>50</v>
      </c>
      <c r="BF41">
        <v>769.44</v>
      </c>
      <c r="BG41" t="s">
        <v>62</v>
      </c>
      <c r="BP41" t="s">
        <v>120</v>
      </c>
      <c r="BR41">
        <v>-96</v>
      </c>
      <c r="BS41">
        <v>196</v>
      </c>
      <c r="BT41">
        <v>96</v>
      </c>
    </row>
    <row r="42" spans="1:84" x14ac:dyDescent="0.25">
      <c r="A42" t="s">
        <v>20</v>
      </c>
      <c r="B42" t="s">
        <v>22</v>
      </c>
      <c r="C42" s="140" t="s">
        <v>29</v>
      </c>
      <c r="D42" s="28" t="s">
        <v>129</v>
      </c>
      <c r="E42" s="28">
        <v>18</v>
      </c>
      <c r="F42" s="28">
        <v>215</v>
      </c>
      <c r="G42" s="29">
        <f t="shared" si="54"/>
        <v>0.56282722513089001</v>
      </c>
      <c r="H42" s="29">
        <f t="shared" si="55"/>
        <v>2.1906558943455605E-2</v>
      </c>
      <c r="I42" s="28" t="s">
        <v>19</v>
      </c>
      <c r="J42" s="28">
        <v>447.81081134475897</v>
      </c>
      <c r="K42" s="28">
        <v>2.84042090480889</v>
      </c>
      <c r="L42" s="28">
        <v>440.40743359145</v>
      </c>
      <c r="M42" s="28">
        <v>452.146714387305</v>
      </c>
      <c r="N42" s="40">
        <v>459.20710116721898</v>
      </c>
      <c r="O42" s="40">
        <v>1.1675226008817099</v>
      </c>
      <c r="P42" s="40">
        <v>455.904723734936</v>
      </c>
      <c r="Q42" s="40">
        <v>461.91996641811699</v>
      </c>
      <c r="R42" s="119">
        <v>382</v>
      </c>
      <c r="S42" s="120">
        <v>0.05</v>
      </c>
      <c r="T42" s="122">
        <f t="shared" si="56"/>
        <v>23.095998320905849</v>
      </c>
      <c r="U42" s="87">
        <f t="shared" ref="U42:U48" si="72">AVERAGE($N$32:$N$38,$J$41:$J$48)</f>
        <v>466.9972602777126</v>
      </c>
      <c r="V42" s="87">
        <f t="shared" ref="V42:V48" si="73">STDEVA($N$32:$N$38,$J$41:$J$48)</f>
        <v>18.176631392212503</v>
      </c>
      <c r="W42" s="90">
        <f t="shared" ref="W42:W48" si="74">V42/U42</f>
        <v>3.8922351239069959E-2</v>
      </c>
      <c r="X42" s="1">
        <v>821.61659999999995</v>
      </c>
      <c r="Y42" s="1">
        <v>61.98</v>
      </c>
      <c r="Z42" s="5">
        <f>Y42/X42</f>
        <v>7.5436645267391148E-2</v>
      </c>
      <c r="AA42" s="6">
        <f t="shared" si="58"/>
        <v>2.1508287958115182</v>
      </c>
      <c r="AB42" s="5">
        <f t="shared" si="59"/>
        <v>0.11435899650646111</v>
      </c>
      <c r="AC42" s="7">
        <f t="shared" si="60"/>
        <v>0.24596662274620537</v>
      </c>
      <c r="AD42" s="9">
        <f t="shared" si="61"/>
        <v>0.73231763318096255</v>
      </c>
      <c r="AE42" s="3">
        <f t="shared" si="62"/>
        <v>0.11435899650646111</v>
      </c>
      <c r="AF42" s="15">
        <f t="shared" si="63"/>
        <v>0.11740682941410883</v>
      </c>
      <c r="AG42" s="11">
        <v>918.08</v>
      </c>
      <c r="AH42" s="11">
        <v>124.45</v>
      </c>
      <c r="AI42" s="3">
        <f t="shared" si="64"/>
        <v>0.13555463576158941</v>
      </c>
      <c r="AK42" s="11">
        <v>1307.29</v>
      </c>
      <c r="AL42" s="11">
        <v>456.2</v>
      </c>
      <c r="AM42" s="3">
        <f t="shared" si="65"/>
        <v>0.34896618194891721</v>
      </c>
      <c r="AO42" s="3" t="s">
        <v>91</v>
      </c>
      <c r="AP42" s="22">
        <f t="shared" si="66"/>
        <v>2.4033507853403142</v>
      </c>
      <c r="AQ42" s="23">
        <f t="shared" si="67"/>
        <v>0.17447698700065936</v>
      </c>
      <c r="AR42" s="25">
        <f t="shared" si="68"/>
        <v>0.76866031067427076</v>
      </c>
      <c r="AS42" s="23">
        <f t="shared" si="69"/>
        <v>0.17447698700065936</v>
      </c>
      <c r="AT42" s="18">
        <f t="shared" si="70"/>
        <v>3.4222251308900522</v>
      </c>
      <c r="AU42" s="18"/>
      <c r="AV42" s="17">
        <f t="shared" si="71"/>
        <v>0.86337213094639542</v>
      </c>
      <c r="AW42" s="18"/>
      <c r="AX42" s="1">
        <v>0.918158393337558</v>
      </c>
      <c r="AY42" s="16">
        <v>1.6123204274141999E-2</v>
      </c>
      <c r="AZ42" s="16">
        <v>0.86642917402759001</v>
      </c>
      <c r="BA42" s="16">
        <v>0.94791024780718902</v>
      </c>
      <c r="BB42">
        <v>7</v>
      </c>
      <c r="BC42">
        <v>1.5</v>
      </c>
      <c r="BD42">
        <v>7</v>
      </c>
      <c r="BE42">
        <v>1.5</v>
      </c>
      <c r="BF42">
        <v>769.44</v>
      </c>
      <c r="BG42" t="s">
        <v>69</v>
      </c>
      <c r="BJ42" t="s">
        <v>121</v>
      </c>
      <c r="BR42">
        <v>-600</v>
      </c>
      <c r="BS42">
        <v>600</v>
      </c>
      <c r="BT42">
        <v>392</v>
      </c>
      <c r="BV42">
        <v>-2075</v>
      </c>
      <c r="BW42">
        <v>-900</v>
      </c>
      <c r="BX42">
        <v>-1075</v>
      </c>
      <c r="BY42">
        <v>1500</v>
      </c>
      <c r="BZ42">
        <v>2075</v>
      </c>
      <c r="CA42">
        <v>1075</v>
      </c>
      <c r="CC42">
        <v>17.920000000000002</v>
      </c>
      <c r="CD42">
        <v>18.32</v>
      </c>
    </row>
    <row r="43" spans="1:84" x14ac:dyDescent="0.25">
      <c r="A43" t="s">
        <v>20</v>
      </c>
      <c r="B43" t="s">
        <v>22</v>
      </c>
      <c r="C43" s="140" t="s">
        <v>70</v>
      </c>
      <c r="D43" s="28" t="s">
        <v>131</v>
      </c>
      <c r="E43" s="28">
        <v>18</v>
      </c>
      <c r="F43" s="28">
        <v>322</v>
      </c>
      <c r="G43" s="29">
        <f t="shared" si="54"/>
        <v>0.84293193717277481</v>
      </c>
      <c r="H43" s="29">
        <f t="shared" si="55"/>
        <v>3.2808892929268391E-2</v>
      </c>
      <c r="I43" s="28" t="s">
        <v>19</v>
      </c>
      <c r="J43" s="28">
        <v>452.31906151357799</v>
      </c>
      <c r="K43" s="28">
        <v>3.1204034268132301</v>
      </c>
      <c r="L43" s="28">
        <v>446.58431720714299</v>
      </c>
      <c r="M43" s="28">
        <v>462.83953321076598</v>
      </c>
      <c r="N43" s="40">
        <v>439.97720851527401</v>
      </c>
      <c r="O43" s="40">
        <v>1.2473787285295099</v>
      </c>
      <c r="P43" s="40">
        <v>437.90324492019897</v>
      </c>
      <c r="Q43" s="40">
        <v>444.64881629307001</v>
      </c>
      <c r="R43" s="119">
        <v>382</v>
      </c>
      <c r="S43" s="120">
        <v>0.05</v>
      </c>
      <c r="T43" s="122">
        <f t="shared" si="56"/>
        <v>22.232440814653501</v>
      </c>
      <c r="U43" s="87">
        <f t="shared" si="72"/>
        <v>466.9972602777126</v>
      </c>
      <c r="V43" s="87">
        <f t="shared" si="73"/>
        <v>18.176631392212503</v>
      </c>
      <c r="W43" s="90">
        <f t="shared" si="74"/>
        <v>3.8922351239069959E-2</v>
      </c>
      <c r="X43" s="1">
        <v>673.18</v>
      </c>
      <c r="Y43" s="1">
        <v>51.85</v>
      </c>
      <c r="Z43" s="5">
        <f>Y43/X43</f>
        <v>7.7022490270061514E-2</v>
      </c>
      <c r="AA43" s="6">
        <f t="shared" si="58"/>
        <v>1.7622513089005234</v>
      </c>
      <c r="AB43" s="5">
        <f t="shared" si="59"/>
        <v>0.11594484150913148</v>
      </c>
      <c r="AC43" s="7">
        <f t="shared" si="60"/>
        <v>0.2043239487097307</v>
      </c>
      <c r="AD43" s="9">
        <f t="shared" si="61"/>
        <v>0.66110373840921821</v>
      </c>
      <c r="AE43" s="3">
        <f t="shared" si="62"/>
        <v>0.11594484150913148</v>
      </c>
      <c r="AF43" s="13">
        <f t="shared" si="63"/>
        <v>0.17733741347039425</v>
      </c>
      <c r="AG43" s="11">
        <v>792.56</v>
      </c>
      <c r="AH43" s="11">
        <v>83.54</v>
      </c>
      <c r="AI43" s="3">
        <f t="shared" si="64"/>
        <v>0.10540526900171597</v>
      </c>
      <c r="AK43" s="11">
        <v>1406.4169999999999</v>
      </c>
      <c r="AL43" s="11">
        <v>250.43199999999999</v>
      </c>
      <c r="AM43" s="3">
        <f t="shared" si="65"/>
        <v>0.17806383170851889</v>
      </c>
      <c r="AO43" s="3" t="s">
        <v>91</v>
      </c>
      <c r="AP43" s="22">
        <f t="shared" si="66"/>
        <v>2.0747643979057591</v>
      </c>
      <c r="AQ43" s="23">
        <f t="shared" si="67"/>
        <v>0.14432762024078594</v>
      </c>
      <c r="AR43" s="25">
        <f t="shared" si="68"/>
        <v>0.71995970541629672</v>
      </c>
      <c r="AS43" s="23">
        <f t="shared" si="69"/>
        <v>0.14432762024078594</v>
      </c>
      <c r="AT43" s="18">
        <f t="shared" si="70"/>
        <v>3.6817198952879577</v>
      </c>
      <c r="AU43" s="18"/>
      <c r="AV43" s="17">
        <f t="shared" si="71"/>
        <v>0.87871809182362137</v>
      </c>
      <c r="AW43" s="18"/>
      <c r="AX43" s="1">
        <v>0.85825631810435399</v>
      </c>
      <c r="AY43" s="16">
        <v>3.3232627241961799E-2</v>
      </c>
      <c r="AZ43" s="16">
        <v>0.78669035542732602</v>
      </c>
      <c r="BA43" s="16">
        <v>0.92039444026860295</v>
      </c>
      <c r="BB43">
        <v>7</v>
      </c>
      <c r="BC43">
        <v>1.5</v>
      </c>
      <c r="BD43">
        <v>7</v>
      </c>
      <c r="BE43">
        <v>1.5</v>
      </c>
      <c r="BF43">
        <v>546.67999999999995</v>
      </c>
      <c r="BG43" t="s">
        <v>71</v>
      </c>
      <c r="BR43">
        <v>-600</v>
      </c>
      <c r="BS43">
        <v>600</v>
      </c>
      <c r="BT43">
        <v>447</v>
      </c>
    </row>
    <row r="44" spans="1:84" x14ac:dyDescent="0.25">
      <c r="A44" t="s">
        <v>20</v>
      </c>
      <c r="B44" t="s">
        <v>22</v>
      </c>
      <c r="C44" s="140" t="s">
        <v>24</v>
      </c>
      <c r="D44" s="28" t="s">
        <v>126</v>
      </c>
      <c r="E44" s="28">
        <v>18</v>
      </c>
      <c r="F44" s="28">
        <v>445</v>
      </c>
      <c r="G44" s="29">
        <f t="shared" si="54"/>
        <v>1.1649214659685865</v>
      </c>
      <c r="H44" s="29">
        <f t="shared" si="55"/>
        <v>4.5341482464361607E-2</v>
      </c>
      <c r="I44" s="28" t="s">
        <v>19</v>
      </c>
      <c r="J44" s="28">
        <v>453.01879884225502</v>
      </c>
      <c r="K44" s="28">
        <v>2.5136172477437899</v>
      </c>
      <c r="L44" s="28">
        <v>446.98050128884398</v>
      </c>
      <c r="M44" s="28">
        <v>457.62190991068002</v>
      </c>
      <c r="N44" s="40">
        <v>440.78910286911599</v>
      </c>
      <c r="O44" s="40">
        <v>1.17364042550882</v>
      </c>
      <c r="P44" s="40">
        <v>437.47837761479599</v>
      </c>
      <c r="Q44" s="40">
        <v>443.748101933356</v>
      </c>
      <c r="R44" s="119">
        <v>382</v>
      </c>
      <c r="S44" s="120">
        <v>0.05</v>
      </c>
      <c r="T44" s="122">
        <f t="shared" si="56"/>
        <v>22.187405096667803</v>
      </c>
      <c r="U44" s="87">
        <f t="shared" si="72"/>
        <v>466.9972602777126</v>
      </c>
      <c r="V44" s="87">
        <f t="shared" si="73"/>
        <v>18.176631392212503</v>
      </c>
      <c r="W44" s="90">
        <f t="shared" si="74"/>
        <v>3.8922351239069959E-2</v>
      </c>
      <c r="X44" s="1">
        <v>860.31</v>
      </c>
      <c r="Y44" s="1">
        <v>73.55</v>
      </c>
      <c r="Z44" s="5">
        <f>Y44/X44</f>
        <v>8.5492438772070536E-2</v>
      </c>
      <c r="AA44" s="6">
        <f t="shared" si="58"/>
        <v>2.2521204188481674</v>
      </c>
      <c r="AB44" s="5">
        <f t="shared" si="59"/>
        <v>0.1244147900111405</v>
      </c>
      <c r="AC44" s="7">
        <f t="shared" si="60"/>
        <v>0.28019708899079654</v>
      </c>
      <c r="AD44" s="9">
        <f t="shared" si="61"/>
        <v>0.74771996536972762</v>
      </c>
      <c r="AE44" s="3">
        <f t="shared" si="62"/>
        <v>0.1244147900111405</v>
      </c>
      <c r="AF44" s="15">
        <f t="shared" si="63"/>
        <v>0.18614220455417246</v>
      </c>
      <c r="AG44" s="14">
        <v>1020.45</v>
      </c>
      <c r="AH44" s="14">
        <v>99.74</v>
      </c>
      <c r="AI44" s="27">
        <f t="shared" si="64"/>
        <v>9.7741192611102937E-2</v>
      </c>
      <c r="AJ44" s="108"/>
      <c r="AK44" s="14">
        <v>1140.67</v>
      </c>
      <c r="AL44" s="14">
        <v>392.81</v>
      </c>
      <c r="AM44" s="3">
        <f t="shared" si="65"/>
        <v>0.34436778384633593</v>
      </c>
      <c r="AO44" s="3" t="s">
        <v>91</v>
      </c>
      <c r="AP44" s="22">
        <f t="shared" si="66"/>
        <v>2.6713350785340317</v>
      </c>
      <c r="AQ44" s="23">
        <f t="shared" si="67"/>
        <v>0.1366635438501729</v>
      </c>
      <c r="AR44" s="25">
        <f t="shared" si="68"/>
        <v>0.80050334221507768</v>
      </c>
      <c r="AS44" s="23">
        <f t="shared" si="69"/>
        <v>0.1366635438501729</v>
      </c>
      <c r="AT44" s="18">
        <f t="shared" si="70"/>
        <v>2.9860471204188483</v>
      </c>
      <c r="AU44" s="18"/>
      <c r="AV44" s="17">
        <f t="shared" si="71"/>
        <v>0.83085380364656436</v>
      </c>
      <c r="AW44" s="18"/>
      <c r="AX44" s="1">
        <v>0.82259803868417203</v>
      </c>
      <c r="AY44" s="16">
        <v>3.7250750837291798E-2</v>
      </c>
      <c r="AZ44" s="16">
        <v>0.70250427392192405</v>
      </c>
      <c r="BA44" s="16">
        <v>0.88650515521815498</v>
      </c>
      <c r="BB44">
        <v>7</v>
      </c>
      <c r="BC44">
        <v>1.5</v>
      </c>
      <c r="BD44">
        <v>7</v>
      </c>
      <c r="BE44">
        <v>1.5</v>
      </c>
      <c r="BF44">
        <v>741.61</v>
      </c>
      <c r="BR44">
        <v>-1000</v>
      </c>
      <c r="BS44">
        <v>-600</v>
      </c>
      <c r="BT44">
        <v>-731</v>
      </c>
    </row>
    <row r="45" spans="1:84" x14ac:dyDescent="0.25">
      <c r="A45" t="s">
        <v>20</v>
      </c>
      <c r="B45" t="s">
        <v>22</v>
      </c>
      <c r="C45" s="140" t="s">
        <v>68</v>
      </c>
      <c r="D45" s="28" t="s">
        <v>132</v>
      </c>
      <c r="E45" s="28">
        <v>18</v>
      </c>
      <c r="F45" s="28">
        <v>707</v>
      </c>
      <c r="G45" s="29">
        <f t="shared" si="54"/>
        <v>1.8507853403141361</v>
      </c>
      <c r="H45" s="29">
        <f t="shared" si="55"/>
        <v>7.2036917083828436E-2</v>
      </c>
      <c r="I45" s="28" t="s">
        <v>19</v>
      </c>
      <c r="J45" s="28">
        <v>487.97644344638599</v>
      </c>
      <c r="K45" s="28">
        <v>3.4763547990541599</v>
      </c>
      <c r="L45" s="28">
        <v>478.67631321830697</v>
      </c>
      <c r="M45" s="28">
        <v>495.16674247172301</v>
      </c>
      <c r="N45" s="40">
        <v>457.42466316011399</v>
      </c>
      <c r="O45" s="40">
        <v>1.81241784228769</v>
      </c>
      <c r="P45" s="40">
        <v>453.939463228465</v>
      </c>
      <c r="Q45" s="40">
        <v>463.676266108623</v>
      </c>
      <c r="R45" s="119">
        <v>382</v>
      </c>
      <c r="S45" s="120">
        <v>0.05</v>
      </c>
      <c r="T45" s="122">
        <f t="shared" si="56"/>
        <v>23.183813305431151</v>
      </c>
      <c r="U45" s="87">
        <f t="shared" si="72"/>
        <v>466.9972602777126</v>
      </c>
      <c r="V45" s="87">
        <f t="shared" si="73"/>
        <v>18.176631392212503</v>
      </c>
      <c r="W45" s="90">
        <f t="shared" si="74"/>
        <v>3.8922351239069959E-2</v>
      </c>
      <c r="X45" s="1">
        <v>940.48699999999997</v>
      </c>
      <c r="Y45" s="1">
        <v>70.504000000000005</v>
      </c>
      <c r="Z45" s="5">
        <f t="shared" ref="Z45:Z48" si="75">Y45/X45</f>
        <v>7.4965416853183517E-2</v>
      </c>
      <c r="AA45" s="6">
        <f t="shared" si="58"/>
        <v>2.4620078534031413</v>
      </c>
      <c r="AB45" s="5">
        <f t="shared" si="59"/>
        <v>0.11388776809225348</v>
      </c>
      <c r="AC45" s="7">
        <f t="shared" si="60"/>
        <v>0.28039257944968377</v>
      </c>
      <c r="AD45" s="9">
        <f t="shared" si="61"/>
        <v>0.77617284075806148</v>
      </c>
      <c r="AE45" s="3">
        <f t="shared" si="62"/>
        <v>0.11388776809225348</v>
      </c>
      <c r="AF45" s="15">
        <f t="shared" si="63"/>
        <v>0.20633990687803241</v>
      </c>
      <c r="AG45" s="14">
        <v>1134.547</v>
      </c>
      <c r="AH45" s="14">
        <v>151.1</v>
      </c>
      <c r="AI45" s="3">
        <f t="shared" si="64"/>
        <v>0.13318090832728832</v>
      </c>
      <c r="AK45" s="14">
        <v>1010.52</v>
      </c>
      <c r="AL45" s="14">
        <v>395.3</v>
      </c>
      <c r="AM45" s="3">
        <f t="shared" si="65"/>
        <v>0.39118473657127023</v>
      </c>
      <c r="AO45" s="3" t="s">
        <v>91</v>
      </c>
      <c r="AP45" s="22">
        <f t="shared" si="66"/>
        <v>2.97001832460733</v>
      </c>
      <c r="AQ45" s="23">
        <f t="shared" si="67"/>
        <v>0.17210325956635827</v>
      </c>
      <c r="AR45" s="25">
        <f t="shared" si="68"/>
        <v>0.82946493046430414</v>
      </c>
      <c r="AS45" s="23">
        <f t="shared" si="69"/>
        <v>0.17210325956635827</v>
      </c>
      <c r="AT45" s="18">
        <f t="shared" si="70"/>
        <v>2.6453403141361256</v>
      </c>
      <c r="AU45" s="18"/>
      <c r="AV45" s="17">
        <f t="shared" si="71"/>
        <v>0.7976789666306876</v>
      </c>
      <c r="AW45" s="18"/>
      <c r="AX45" s="1">
        <v>0.79294151311916505</v>
      </c>
      <c r="AY45" s="16">
        <v>4.0862670851393501E-2</v>
      </c>
      <c r="AZ45" s="16">
        <v>0.68828783652388204</v>
      </c>
      <c r="BA45" s="16">
        <v>0.85822986253603195</v>
      </c>
      <c r="BB45">
        <v>7</v>
      </c>
      <c r="BC45">
        <v>1.5</v>
      </c>
      <c r="BD45">
        <v>7</v>
      </c>
      <c r="BE45">
        <v>1.5</v>
      </c>
      <c r="BR45">
        <v>-893</v>
      </c>
      <c r="BS45">
        <v>-693</v>
      </c>
      <c r="BT45">
        <v>-793</v>
      </c>
    </row>
    <row r="46" spans="1:84" x14ac:dyDescent="0.25">
      <c r="A46" t="s">
        <v>20</v>
      </c>
      <c r="B46" t="s">
        <v>22</v>
      </c>
      <c r="C46" s="140" t="s">
        <v>25</v>
      </c>
      <c r="D46" s="28" t="s">
        <v>130</v>
      </c>
      <c r="E46" s="28">
        <v>18</v>
      </c>
      <c r="F46" s="28">
        <v>890</v>
      </c>
      <c r="G46" s="29">
        <f t="shared" si="54"/>
        <v>2.329842931937173</v>
      </c>
      <c r="H46" s="29">
        <f t="shared" si="55"/>
        <v>9.0682964928723214E-2</v>
      </c>
      <c r="I46" s="28" t="s">
        <v>19</v>
      </c>
      <c r="J46" s="28">
        <v>514.79442974835104</v>
      </c>
      <c r="K46" s="28">
        <v>3.7954225970551998</v>
      </c>
      <c r="L46" s="28">
        <v>505.91749164646899</v>
      </c>
      <c r="M46" s="28">
        <v>520.78682962857101</v>
      </c>
      <c r="N46" s="40">
        <v>463.193854172209</v>
      </c>
      <c r="O46" s="40">
        <v>2.0457366097902399</v>
      </c>
      <c r="P46" s="40">
        <v>457.43716389136699</v>
      </c>
      <c r="Q46" s="40">
        <v>467.18097487588</v>
      </c>
      <c r="R46" s="119">
        <v>382</v>
      </c>
      <c r="S46" s="120">
        <v>0.05</v>
      </c>
      <c r="T46" s="122">
        <f t="shared" si="56"/>
        <v>23.359048743794002</v>
      </c>
      <c r="U46" s="87">
        <f t="shared" si="72"/>
        <v>466.9972602777126</v>
      </c>
      <c r="V46" s="87">
        <f t="shared" si="73"/>
        <v>18.176631392212503</v>
      </c>
      <c r="W46" s="90">
        <f t="shared" si="74"/>
        <v>3.8922351239069959E-2</v>
      </c>
      <c r="X46" s="1">
        <v>840.79600000000005</v>
      </c>
      <c r="Y46" s="1">
        <v>56.530999999999999</v>
      </c>
      <c r="Z46" s="5">
        <f t="shared" si="75"/>
        <v>6.7235096265919433E-2</v>
      </c>
      <c r="AA46" s="6">
        <f t="shared" si="58"/>
        <v>2.20103664921466</v>
      </c>
      <c r="AB46" s="5">
        <f t="shared" si="59"/>
        <v>0.1061574475049894</v>
      </c>
      <c r="AC46" s="7">
        <f t="shared" si="60"/>
        <v>0.23365643254556304</v>
      </c>
      <c r="AD46" s="9">
        <f t="shared" si="61"/>
        <v>0.74009777836043555</v>
      </c>
      <c r="AE46" s="3">
        <f t="shared" si="62"/>
        <v>0.1061574475049894</v>
      </c>
      <c r="AF46" s="15">
        <f t="shared" si="63"/>
        <v>0.36455216247460726</v>
      </c>
      <c r="AG46" s="14">
        <v>1147.31</v>
      </c>
      <c r="AH46" s="14">
        <v>105.31</v>
      </c>
      <c r="AI46" s="27">
        <f t="shared" si="64"/>
        <v>9.1788618594800017E-2</v>
      </c>
      <c r="AJ46" s="108"/>
      <c r="AK46" s="14">
        <v>1068.93</v>
      </c>
      <c r="AL46" s="14">
        <v>322.14</v>
      </c>
      <c r="AM46" s="3">
        <f t="shared" si="65"/>
        <v>0.30136678734809574</v>
      </c>
      <c r="AO46" s="3" t="s">
        <v>91</v>
      </c>
      <c r="AP46" s="22">
        <f t="shared" si="66"/>
        <v>3.0034293193717274</v>
      </c>
      <c r="AQ46" s="23">
        <f t="shared" si="67"/>
        <v>0.13071096983386998</v>
      </c>
      <c r="AR46" s="25">
        <f t="shared" si="68"/>
        <v>0.83234260020613293</v>
      </c>
      <c r="AS46" s="23">
        <f t="shared" si="69"/>
        <v>0.13071096983386998</v>
      </c>
      <c r="AT46" s="18">
        <f t="shared" si="70"/>
        <v>2.7982460732984293</v>
      </c>
      <c r="AU46" s="18"/>
      <c r="AV46" s="17">
        <f t="shared" si="71"/>
        <v>0.81356115975999022</v>
      </c>
      <c r="AW46" s="18"/>
      <c r="AX46" s="1">
        <v>0.74425187372499702</v>
      </c>
      <c r="AY46" s="16">
        <v>5.3481086374629297E-2</v>
      </c>
      <c r="AZ46" s="16">
        <v>0.61180764712692204</v>
      </c>
      <c r="BA46" s="16">
        <v>0.85129322559421905</v>
      </c>
      <c r="BB46">
        <v>7</v>
      </c>
      <c r="BC46">
        <v>50</v>
      </c>
      <c r="BD46">
        <v>7</v>
      </c>
      <c r="BE46">
        <v>50</v>
      </c>
      <c r="BH46" t="s">
        <v>93</v>
      </c>
      <c r="BR46">
        <v>-600</v>
      </c>
      <c r="BS46">
        <v>600</v>
      </c>
      <c r="BT46">
        <v>-571</v>
      </c>
    </row>
    <row r="47" spans="1:84" s="28" customFormat="1" x14ac:dyDescent="0.25">
      <c r="A47" s="28" t="s">
        <v>20</v>
      </c>
      <c r="B47" s="28" t="s">
        <v>22</v>
      </c>
      <c r="C47" s="140" t="s">
        <v>34</v>
      </c>
      <c r="D47" s="28" t="s">
        <v>129</v>
      </c>
      <c r="E47" s="28">
        <v>18</v>
      </c>
      <c r="F47" s="28">
        <v>1047</v>
      </c>
      <c r="G47" s="29">
        <f t="shared" si="54"/>
        <v>2.7408376963350785</v>
      </c>
      <c r="H47" s="29">
        <f t="shared" si="55"/>
        <v>0.10667984750603729</v>
      </c>
      <c r="I47" s="28" t="s">
        <v>19</v>
      </c>
      <c r="J47" s="28">
        <v>468.14237238127902</v>
      </c>
      <c r="K47" s="28">
        <v>4.3781589960207903</v>
      </c>
      <c r="L47" s="28">
        <v>460.559371895781</v>
      </c>
      <c r="M47" s="28">
        <v>484.79626947455199</v>
      </c>
      <c r="N47" s="40">
        <v>494.60815891582399</v>
      </c>
      <c r="O47" s="40">
        <v>1.6549818167724399</v>
      </c>
      <c r="P47" s="40">
        <v>490.97431786839297</v>
      </c>
      <c r="Q47" s="40">
        <v>500.19635051977701</v>
      </c>
      <c r="R47" s="119">
        <v>382</v>
      </c>
      <c r="S47" s="120">
        <v>0.05</v>
      </c>
      <c r="T47" s="122">
        <f t="shared" si="56"/>
        <v>25.009817525988851</v>
      </c>
      <c r="U47" s="87">
        <f t="shared" si="72"/>
        <v>466.9972602777126</v>
      </c>
      <c r="V47" s="87">
        <f t="shared" si="73"/>
        <v>18.176631392212503</v>
      </c>
      <c r="W47" s="90">
        <f t="shared" si="74"/>
        <v>3.8922351239069959E-2</v>
      </c>
      <c r="X47" s="30">
        <v>721.9</v>
      </c>
      <c r="Y47" s="30">
        <v>73.91</v>
      </c>
      <c r="Z47" s="33">
        <f t="shared" si="75"/>
        <v>0.10238260146834742</v>
      </c>
      <c r="AA47" s="34">
        <f t="shared" si="58"/>
        <v>1.8897905759162303</v>
      </c>
      <c r="AB47" s="33">
        <f t="shared" si="59"/>
        <v>0.14130495270741739</v>
      </c>
      <c r="AC47" s="35">
        <f t="shared" si="60"/>
        <v>0.26703676795676601</v>
      </c>
      <c r="AD47" s="10">
        <f t="shared" si="61"/>
        <v>0.68679671627003469</v>
      </c>
      <c r="AE47" s="36">
        <f t="shared" si="62"/>
        <v>0.14130495270741739</v>
      </c>
      <c r="AF47" s="37">
        <f t="shared" si="63"/>
        <v>0.77484212673427078</v>
      </c>
      <c r="AG47" s="38">
        <v>1281.2585312894701</v>
      </c>
      <c r="AH47" s="38">
        <v>135.74579591604299</v>
      </c>
      <c r="AI47" s="36">
        <f t="shared" si="64"/>
        <v>0.10594723281914635</v>
      </c>
      <c r="AJ47" s="137">
        <v>1511.5496685314599</v>
      </c>
      <c r="AK47" s="38">
        <v>1260.2474972129201</v>
      </c>
      <c r="AL47" s="38">
        <v>430.17327301580701</v>
      </c>
      <c r="AM47" s="36">
        <f t="shared" si="65"/>
        <v>0.3413403113016687</v>
      </c>
      <c r="AN47" s="137">
        <v>2825.7058056609199</v>
      </c>
      <c r="AO47" s="3" t="s">
        <v>155</v>
      </c>
      <c r="AP47" s="39">
        <f t="shared" si="66"/>
        <v>3.3540799248415447</v>
      </c>
      <c r="AQ47" s="33">
        <f t="shared" si="67"/>
        <v>0.14486958405821632</v>
      </c>
      <c r="AR47" s="17">
        <f t="shared" si="68"/>
        <v>0.85889602100724871</v>
      </c>
      <c r="AS47" s="33">
        <f t="shared" si="69"/>
        <v>0.14486958405821632</v>
      </c>
      <c r="AT47" s="39">
        <f t="shared" si="70"/>
        <v>3.2990772178348693</v>
      </c>
      <c r="AU47" s="39"/>
      <c r="AV47" s="17">
        <f t="shared" si="71"/>
        <v>0.8551335701252929</v>
      </c>
      <c r="AW47" s="39"/>
      <c r="AX47" s="30">
        <v>0.68325515867998099</v>
      </c>
      <c r="AY47" s="40">
        <v>5.5665292725636799E-2</v>
      </c>
      <c r="AZ47" s="40">
        <v>0.55698966941148897</v>
      </c>
      <c r="BA47" s="40">
        <v>0.76809947247992605</v>
      </c>
      <c r="BB47" s="28">
        <v>7</v>
      </c>
      <c r="BC47" s="28">
        <v>1.5</v>
      </c>
      <c r="BD47" s="28">
        <v>7</v>
      </c>
      <c r="BE47" s="28">
        <v>1.5</v>
      </c>
      <c r="BR47">
        <v>-600</v>
      </c>
      <c r="BS47">
        <v>600</v>
      </c>
      <c r="BT47" s="28">
        <v>231</v>
      </c>
      <c r="BV47" s="28">
        <v>-7235</v>
      </c>
      <c r="BW47" s="28">
        <v>0</v>
      </c>
      <c r="BX47" s="28">
        <v>-5235</v>
      </c>
      <c r="BY47" s="28">
        <v>0</v>
      </c>
      <c r="BZ47" s="28">
        <v>7235</v>
      </c>
      <c r="CA47" s="28">
        <v>5235</v>
      </c>
      <c r="CC47" s="28">
        <v>17.95</v>
      </c>
      <c r="CD47" s="28">
        <v>18.55</v>
      </c>
      <c r="CF47" s="28" t="s">
        <v>157</v>
      </c>
    </row>
    <row r="48" spans="1:84" x14ac:dyDescent="0.25">
      <c r="A48" t="s">
        <v>20</v>
      </c>
      <c r="B48" t="s">
        <v>22</v>
      </c>
      <c r="C48" s="140" t="s">
        <v>94</v>
      </c>
      <c r="D48" s="28" t="s">
        <v>131</v>
      </c>
      <c r="E48" s="28">
        <v>18</v>
      </c>
      <c r="F48" s="28">
        <v>1335</v>
      </c>
      <c r="G48" s="29">
        <f t="shared" si="54"/>
        <v>3.494764397905759</v>
      </c>
      <c r="H48" s="29">
        <f t="shared" si="55"/>
        <v>0.13602444739308481</v>
      </c>
      <c r="I48" s="28" t="s">
        <v>19</v>
      </c>
      <c r="J48" s="28">
        <v>463.10400772814</v>
      </c>
      <c r="K48" s="28">
        <v>2.7575688676917598</v>
      </c>
      <c r="L48" s="28">
        <v>458.00135381922303</v>
      </c>
      <c r="M48" s="28">
        <v>473.03941244543</v>
      </c>
      <c r="N48" s="40">
        <v>482.21832514361802</v>
      </c>
      <c r="O48" s="40">
        <v>1.2417126344951599</v>
      </c>
      <c r="P48" s="40">
        <v>478.61234034267602</v>
      </c>
      <c r="Q48" s="40">
        <v>484.64518580585201</v>
      </c>
      <c r="R48" s="119">
        <v>382</v>
      </c>
      <c r="S48" s="120">
        <v>0.05</v>
      </c>
      <c r="T48" s="122">
        <f t="shared" si="56"/>
        <v>24.232259290292603</v>
      </c>
      <c r="U48" s="87">
        <f t="shared" si="72"/>
        <v>466.9972602777126</v>
      </c>
      <c r="V48" s="87">
        <f t="shared" si="73"/>
        <v>18.176631392212503</v>
      </c>
      <c r="W48" s="90">
        <f t="shared" si="74"/>
        <v>3.8922351239069959E-2</v>
      </c>
      <c r="X48" s="1">
        <v>721.9</v>
      </c>
      <c r="Y48" s="1">
        <v>73.91</v>
      </c>
      <c r="Z48" s="5">
        <f t="shared" si="75"/>
        <v>0.10238260146834742</v>
      </c>
      <c r="AA48" s="6">
        <f t="shared" si="58"/>
        <v>1.8897905759162303</v>
      </c>
      <c r="AB48" s="5">
        <f t="shared" si="59"/>
        <v>0.14130495270741739</v>
      </c>
      <c r="AC48" s="7">
        <f t="shared" si="60"/>
        <v>0.26703676795676601</v>
      </c>
      <c r="AD48" s="9">
        <f t="shared" si="61"/>
        <v>0.68679671627003469</v>
      </c>
      <c r="AE48" s="3">
        <f t="shared" si="62"/>
        <v>0.14130495270741739</v>
      </c>
      <c r="AF48" s="15">
        <f t="shared" si="63"/>
        <v>0.95251788737242005</v>
      </c>
      <c r="AG48" s="14">
        <v>1409.52266289415</v>
      </c>
      <c r="AH48" s="14">
        <v>206.60376721946699</v>
      </c>
      <c r="AI48" s="3">
        <f t="shared" si="64"/>
        <v>0.14657711625242748</v>
      </c>
      <c r="AJ48" s="134">
        <v>1808.44193115756</v>
      </c>
      <c r="AK48" s="14">
        <v>1016.25888489309</v>
      </c>
      <c r="AL48" s="14">
        <v>395.34417204341401</v>
      </c>
      <c r="AM48" s="3">
        <f t="shared" si="65"/>
        <v>0.38901915439096413</v>
      </c>
      <c r="AN48" s="134">
        <v>3264.5616779984898</v>
      </c>
      <c r="AO48" s="3" t="s">
        <v>155</v>
      </c>
      <c r="AP48" s="22">
        <f t="shared" si="66"/>
        <v>3.6898499028642671</v>
      </c>
      <c r="AQ48" s="23">
        <f t="shared" si="67"/>
        <v>0.18549946749149743</v>
      </c>
      <c r="AR48" s="25">
        <f t="shared" si="68"/>
        <v>0.8791590908030279</v>
      </c>
      <c r="AS48" s="23">
        <f t="shared" si="69"/>
        <v>0.18549946749149743</v>
      </c>
      <c r="AT48" s="18">
        <f t="shared" si="70"/>
        <v>2.6603635730185604</v>
      </c>
      <c r="AU48" s="18"/>
      <c r="AV48" s="17">
        <f t="shared" si="71"/>
        <v>0.79931771854204037</v>
      </c>
      <c r="AW48" s="18"/>
      <c r="AX48" s="1">
        <v>0.48367743190540102</v>
      </c>
      <c r="AY48" s="16">
        <v>6.5020648003565801E-2</v>
      </c>
      <c r="AZ48" s="16">
        <v>0.33837942841589003</v>
      </c>
      <c r="BA48" s="16">
        <v>0.62860162509846695</v>
      </c>
      <c r="BB48">
        <v>7</v>
      </c>
      <c r="BC48">
        <v>1.5</v>
      </c>
      <c r="BD48">
        <v>7</v>
      </c>
      <c r="BE48">
        <v>1.5</v>
      </c>
      <c r="BG48" t="s">
        <v>122</v>
      </c>
      <c r="BR48">
        <v>-600</v>
      </c>
      <c r="BS48">
        <v>600</v>
      </c>
      <c r="BT48" s="28">
        <v>502</v>
      </c>
      <c r="BV48">
        <v>-8675</v>
      </c>
      <c r="BW48">
        <v>0</v>
      </c>
      <c r="BX48">
        <v>-6675</v>
      </c>
      <c r="BY48">
        <v>0</v>
      </c>
      <c r="BZ48">
        <v>8675</v>
      </c>
      <c r="CA48">
        <v>10675</v>
      </c>
      <c r="CC48">
        <v>17.920000000000002</v>
      </c>
      <c r="CD48">
        <v>18.55</v>
      </c>
      <c r="CF48">
        <v>60</v>
      </c>
    </row>
    <row r="51" spans="1:72" x14ac:dyDescent="0.25">
      <c r="A51" t="s">
        <v>139</v>
      </c>
      <c r="B51" t="s">
        <v>140</v>
      </c>
      <c r="C51" s="140" t="s">
        <v>56</v>
      </c>
      <c r="D51" s="28" t="s">
        <v>143</v>
      </c>
      <c r="E51" s="28">
        <v>13.5</v>
      </c>
      <c r="F51" s="28">
        <v>215</v>
      </c>
      <c r="I51" s="28" t="s">
        <v>18</v>
      </c>
      <c r="U51" s="87">
        <f>AVERAGE($M$62,$J$54)</f>
        <v>463.34301001217295</v>
      </c>
      <c r="V51" s="87">
        <f>STDEVA($M$62,$J$54)</f>
        <v>21.460491003436715</v>
      </c>
      <c r="W51" s="90">
        <f>V51/U51</f>
        <v>4.6316639163009939E-2</v>
      </c>
      <c r="AG51" s="11">
        <v>693.03120262957896</v>
      </c>
      <c r="AH51" s="11">
        <v>74.610611663262503</v>
      </c>
      <c r="AJ51" s="134">
        <v>846.61739085376905</v>
      </c>
      <c r="AK51" s="11">
        <v>1062.43812780744</v>
      </c>
      <c r="AL51" s="11">
        <v>562.354748181113</v>
      </c>
      <c r="AN51" s="134">
        <v>2434.6896980027</v>
      </c>
      <c r="AO51" s="3" t="s">
        <v>155</v>
      </c>
      <c r="AX51" s="1">
        <v>0.90724956683326097</v>
      </c>
      <c r="AY51" s="16">
        <v>1.77704608207232E-2</v>
      </c>
      <c r="AZ51" s="16">
        <v>0.86730038021852396</v>
      </c>
      <c r="BA51" s="16">
        <v>0.94588024467537402</v>
      </c>
      <c r="BR51">
        <v>200</v>
      </c>
      <c r="BS51">
        <v>400</v>
      </c>
      <c r="BT51">
        <v>293</v>
      </c>
    </row>
    <row r="52" spans="1:72" x14ac:dyDescent="0.25">
      <c r="A52" t="s">
        <v>139</v>
      </c>
      <c r="B52" t="s">
        <v>140</v>
      </c>
      <c r="C52" s="140" t="s">
        <v>55</v>
      </c>
      <c r="D52" s="28" t="s">
        <v>143</v>
      </c>
      <c r="E52" s="28">
        <v>13.5</v>
      </c>
      <c r="F52" s="28">
        <v>322</v>
      </c>
      <c r="I52" s="28" t="s">
        <v>18</v>
      </c>
      <c r="U52" s="87">
        <f t="shared" ref="U52:U56" si="76">AVERAGE($M$62,$J$54)</f>
        <v>463.34301001217295</v>
      </c>
      <c r="V52" s="87">
        <f t="shared" ref="V52:V56" si="77">STDEVA($M$62,$J$54)</f>
        <v>21.460491003436715</v>
      </c>
      <c r="W52" s="90">
        <f t="shared" ref="W52:W56" si="78">V52/U52</f>
        <v>4.6316639163009939E-2</v>
      </c>
      <c r="AG52" s="11">
        <v>530.19801035142495</v>
      </c>
      <c r="AH52" s="11">
        <v>35.519798184028502</v>
      </c>
      <c r="AJ52" s="134">
        <v>611.88286254872696</v>
      </c>
      <c r="AK52" s="11">
        <v>1192.2866974727999</v>
      </c>
      <c r="AL52" s="11">
        <v>571.52765249474305</v>
      </c>
      <c r="AN52" s="134">
        <v>2434.6896980032798</v>
      </c>
      <c r="AO52" s="3" t="s">
        <v>155</v>
      </c>
      <c r="AX52" s="1">
        <v>0.79954102815339601</v>
      </c>
      <c r="AY52" s="16">
        <v>2.4906869276295401E-2</v>
      </c>
      <c r="AZ52" s="16">
        <v>0.71801194828500003</v>
      </c>
      <c r="BA52" s="16">
        <v>0.85020160712221504</v>
      </c>
    </row>
    <row r="53" spans="1:72" x14ac:dyDescent="0.25">
      <c r="A53" t="s">
        <v>139</v>
      </c>
      <c r="B53" t="s">
        <v>140</v>
      </c>
      <c r="C53" s="140" t="s">
        <v>52</v>
      </c>
      <c r="D53" s="28" t="s">
        <v>141</v>
      </c>
      <c r="E53" s="28">
        <v>13.5</v>
      </c>
      <c r="F53" s="28">
        <v>707</v>
      </c>
      <c r="I53" s="28" t="s">
        <v>18</v>
      </c>
      <c r="U53" s="87">
        <f t="shared" si="76"/>
        <v>463.34301001217295</v>
      </c>
      <c r="V53" s="87">
        <f t="shared" si="77"/>
        <v>21.460491003436715</v>
      </c>
      <c r="W53" s="90">
        <f t="shared" si="78"/>
        <v>4.6316639163009939E-2</v>
      </c>
      <c r="AG53" s="11">
        <v>594.25407232254599</v>
      </c>
      <c r="AH53" s="11">
        <v>56.928451093502296</v>
      </c>
      <c r="AJ53" s="134">
        <v>722.80851754102503</v>
      </c>
      <c r="AK53" s="134">
        <v>928.69073010663396</v>
      </c>
      <c r="AL53" s="11">
        <v>280.06240031528699</v>
      </c>
      <c r="AN53" s="134">
        <v>1412.7819870781</v>
      </c>
      <c r="AO53" s="3" t="s">
        <v>155</v>
      </c>
      <c r="AX53">
        <v>0.47169733438615502</v>
      </c>
      <c r="AY53" s="16">
        <v>5.5646496174030599E-2</v>
      </c>
      <c r="AZ53" s="16">
        <v>0.37331332174432902</v>
      </c>
      <c r="BA53" s="16">
        <v>0.58039038437425805</v>
      </c>
      <c r="BR53">
        <v>360</v>
      </c>
      <c r="BS53">
        <v>560</v>
      </c>
      <c r="BT53">
        <v>460</v>
      </c>
    </row>
    <row r="54" spans="1:72" x14ac:dyDescent="0.25">
      <c r="A54" t="s">
        <v>139</v>
      </c>
      <c r="B54" t="s">
        <v>140</v>
      </c>
      <c r="C54" s="140" t="s">
        <v>133</v>
      </c>
      <c r="D54" s="28" t="s">
        <v>134</v>
      </c>
      <c r="E54" s="28">
        <v>13.5</v>
      </c>
      <c r="F54" s="28">
        <v>890</v>
      </c>
      <c r="I54" s="28" t="s">
        <v>18</v>
      </c>
      <c r="J54" s="28">
        <v>448.16815129604998</v>
      </c>
      <c r="K54" s="28">
        <v>2.7997513842933799</v>
      </c>
      <c r="L54" s="28">
        <v>443.93702601178302</v>
      </c>
      <c r="M54" s="28">
        <v>456.06355870157603</v>
      </c>
      <c r="U54" s="87">
        <f t="shared" si="76"/>
        <v>463.34301001217295</v>
      </c>
      <c r="V54" s="87">
        <f t="shared" si="77"/>
        <v>21.460491003436715</v>
      </c>
      <c r="W54" s="90">
        <f t="shared" si="78"/>
        <v>4.6316639163009939E-2</v>
      </c>
      <c r="AG54" s="11">
        <v>563.75245125310198</v>
      </c>
      <c r="AH54" s="11">
        <v>60.586456342755802</v>
      </c>
      <c r="AJ54" s="134">
        <v>693.66793890817905</v>
      </c>
      <c r="AK54" s="11">
        <v>853.58756266312798</v>
      </c>
      <c r="AL54" s="11">
        <v>277.58442983964801</v>
      </c>
      <c r="AN54" s="134">
        <v>1281.72452862613</v>
      </c>
      <c r="AO54" s="3" t="s">
        <v>155</v>
      </c>
      <c r="AX54" s="1">
        <v>0.31558063352719701</v>
      </c>
      <c r="AY54" s="16">
        <v>7.1888034751727795E-2</v>
      </c>
      <c r="AZ54" s="16">
        <v>0.22225428261119801</v>
      </c>
      <c r="BA54" s="16">
        <v>0.48907642283827002</v>
      </c>
      <c r="BR54">
        <v>870</v>
      </c>
      <c r="BS54">
        <v>1070</v>
      </c>
      <c r="BT54">
        <v>970</v>
      </c>
    </row>
    <row r="55" spans="1:72" x14ac:dyDescent="0.25">
      <c r="A55" t="s">
        <v>139</v>
      </c>
      <c r="B55" t="s">
        <v>140</v>
      </c>
      <c r="C55" s="140" t="s">
        <v>54</v>
      </c>
      <c r="E55" s="28">
        <v>13.5</v>
      </c>
      <c r="F55" s="28">
        <v>1047</v>
      </c>
      <c r="U55" s="87">
        <f t="shared" si="76"/>
        <v>463.34301001217295</v>
      </c>
      <c r="V55" s="87">
        <f t="shared" si="77"/>
        <v>21.460491003436715</v>
      </c>
      <c r="W55" s="90">
        <f t="shared" si="78"/>
        <v>4.6316639163009939E-2</v>
      </c>
      <c r="AG55" s="11">
        <v>586.69085591450505</v>
      </c>
      <c r="AH55" s="11">
        <v>90.690496449373398</v>
      </c>
      <c r="AJ55" s="134">
        <v>950.32481316845599</v>
      </c>
      <c r="AK55" s="11">
        <v>651.45163186659101</v>
      </c>
      <c r="AL55" s="11">
        <v>199.03904773609599</v>
      </c>
      <c r="AN55" s="134">
        <v>1177.0431542323099</v>
      </c>
      <c r="AO55" s="3" t="s">
        <v>155</v>
      </c>
      <c r="AX55">
        <v>0.23270303091109901</v>
      </c>
      <c r="AY55" s="16">
        <v>4.5019663366614303E-2</v>
      </c>
      <c r="AZ55" s="16">
        <v>0.146116175725134</v>
      </c>
      <c r="BA55" s="16">
        <v>0.335442347366668</v>
      </c>
      <c r="BR55">
        <v>346</v>
      </c>
      <c r="BS55">
        <v>546</v>
      </c>
      <c r="BT55">
        <v>446</v>
      </c>
    </row>
    <row r="56" spans="1:72" x14ac:dyDescent="0.25">
      <c r="A56" t="s">
        <v>139</v>
      </c>
      <c r="B56" t="s">
        <v>140</v>
      </c>
      <c r="C56" s="140" t="s">
        <v>59</v>
      </c>
      <c r="E56" s="28">
        <v>13.5</v>
      </c>
      <c r="F56" s="28">
        <v>1335</v>
      </c>
      <c r="U56" s="87">
        <f t="shared" si="76"/>
        <v>463.34301001217295</v>
      </c>
      <c r="V56" s="87">
        <f t="shared" si="77"/>
        <v>21.460491003436715</v>
      </c>
      <c r="W56" s="90">
        <f t="shared" si="78"/>
        <v>4.6316639163009939E-2</v>
      </c>
      <c r="AG56" s="11">
        <v>618.65604383354605</v>
      </c>
      <c r="AH56" s="11">
        <v>169.58563865679801</v>
      </c>
      <c r="AJ56" s="134">
        <v>915.34087778260698</v>
      </c>
      <c r="AK56" s="11">
        <v>555.51681117873602</v>
      </c>
      <c r="AL56" s="11">
        <v>316.10984881087597</v>
      </c>
      <c r="AN56" s="134">
        <v>1481.00557082107</v>
      </c>
      <c r="AO56" s="3" t="s">
        <v>155</v>
      </c>
      <c r="AX56" s="28">
        <v>0.13628815086985499</v>
      </c>
      <c r="AY56" s="16">
        <v>5.4356080979659098E-2</v>
      </c>
      <c r="AZ56" s="115">
        <v>1.86710586436156E-8</v>
      </c>
      <c r="BA56" s="16">
        <v>0.22150001003689901</v>
      </c>
      <c r="BR56">
        <v>-600</v>
      </c>
      <c r="BS56">
        <v>600</v>
      </c>
      <c r="BT56">
        <v>489</v>
      </c>
    </row>
    <row r="57" spans="1:72" x14ac:dyDescent="0.25">
      <c r="AX57" s="28"/>
      <c r="AZ57" s="115"/>
    </row>
    <row r="58" spans="1:72" x14ac:dyDescent="0.25">
      <c r="A58" t="s">
        <v>139</v>
      </c>
      <c r="B58" t="s">
        <v>144</v>
      </c>
      <c r="C58" s="140" t="s">
        <v>29</v>
      </c>
      <c r="D58" s="28" t="s">
        <v>143</v>
      </c>
      <c r="E58" s="28">
        <v>13.5</v>
      </c>
      <c r="F58" s="28">
        <v>215</v>
      </c>
      <c r="I58" s="28" t="s">
        <v>19</v>
      </c>
      <c r="U58" s="87">
        <f>AVERAGE($M$54,$J$62)</f>
        <v>463.821072619407</v>
      </c>
      <c r="V58" s="87">
        <f>STDEVA($M$54,$J$62)</f>
        <v>10.970781392894612</v>
      </c>
      <c r="W58" s="90">
        <f>V58/U58</f>
        <v>2.3653046488245254E-2</v>
      </c>
      <c r="AG58" s="11">
        <v>858.26460074854697</v>
      </c>
      <c r="AH58" s="11">
        <v>401.37165007919299</v>
      </c>
      <c r="AJ58" s="134">
        <v>1522.07131262856</v>
      </c>
      <c r="AK58" s="11">
        <v>947.64227701062202</v>
      </c>
      <c r="AL58" s="11">
        <v>305.30057487006098</v>
      </c>
      <c r="AN58" s="134">
        <v>1522.07131263312</v>
      </c>
      <c r="AO58" s="3" t="s">
        <v>155</v>
      </c>
      <c r="AX58" s="28">
        <v>0.94313105736224001</v>
      </c>
      <c r="AY58" s="16">
        <v>2.4989351153697902E-2</v>
      </c>
      <c r="AZ58" s="115">
        <v>0.891129350600394</v>
      </c>
      <c r="BA58" s="16">
        <v>0.99040838116489205</v>
      </c>
      <c r="BT58">
        <v>-39</v>
      </c>
    </row>
    <row r="59" spans="1:72" x14ac:dyDescent="0.25">
      <c r="A59" t="s">
        <v>139</v>
      </c>
      <c r="B59" t="s">
        <v>144</v>
      </c>
      <c r="C59" s="140" t="s">
        <v>70</v>
      </c>
      <c r="D59" s="28" t="s">
        <v>143</v>
      </c>
      <c r="E59" s="28">
        <v>13.5</v>
      </c>
      <c r="F59" s="28">
        <v>322</v>
      </c>
      <c r="I59" s="28" t="s">
        <v>19</v>
      </c>
      <c r="U59" s="87">
        <f t="shared" ref="U59:U62" si="79">AVERAGE($M$54,$J$62)</f>
        <v>463.821072619407</v>
      </c>
      <c r="V59" s="87">
        <f t="shared" ref="V59:V62" si="80">STDEVA($M$54,$J$62)</f>
        <v>10.970781392894612</v>
      </c>
      <c r="W59" s="90">
        <f t="shared" ref="W59:W62" si="81">V59/U59</f>
        <v>2.3653046488245254E-2</v>
      </c>
      <c r="AG59" s="11">
        <v>742.60393561837998</v>
      </c>
      <c r="AH59" s="11">
        <v>162.19242671681999</v>
      </c>
      <c r="AI59" s="3">
        <f t="shared" si="64"/>
        <v>0.21841040551685115</v>
      </c>
      <c r="AJ59" s="134">
        <v>1213.28479581635</v>
      </c>
      <c r="AK59" s="11">
        <v>686.65516623273095</v>
      </c>
      <c r="AL59" s="11">
        <v>311.73608011426802</v>
      </c>
      <c r="AM59" s="3">
        <f t="shared" ref="AM59:AM62" si="82">AL59/AK59</f>
        <v>0.45399218624477661</v>
      </c>
      <c r="AN59" s="134">
        <v>1391.77254977383</v>
      </c>
      <c r="AO59" s="3" t="s">
        <v>155</v>
      </c>
      <c r="AX59" s="28">
        <v>0.85541623318415305</v>
      </c>
      <c r="AY59" s="16">
        <v>4.73350673978985E-2</v>
      </c>
      <c r="AZ59" s="115">
        <v>0.70750345529855097</v>
      </c>
      <c r="BA59" s="16">
        <v>0.94165348343340105</v>
      </c>
      <c r="BT59">
        <v>25</v>
      </c>
    </row>
    <row r="60" spans="1:72" x14ac:dyDescent="0.25">
      <c r="A60" t="s">
        <v>139</v>
      </c>
      <c r="B60" t="s">
        <v>144</v>
      </c>
      <c r="C60" s="140" t="s">
        <v>32</v>
      </c>
      <c r="D60" s="28" t="s">
        <v>146</v>
      </c>
      <c r="E60" s="28">
        <v>13.5</v>
      </c>
      <c r="F60" s="28">
        <v>707</v>
      </c>
      <c r="I60" s="28" t="s">
        <v>19</v>
      </c>
      <c r="U60" s="87">
        <f t="shared" si="79"/>
        <v>463.821072619407</v>
      </c>
      <c r="V60" s="87">
        <f t="shared" si="80"/>
        <v>10.970781392894612</v>
      </c>
      <c r="W60" s="90">
        <f t="shared" si="81"/>
        <v>2.3653046488245254E-2</v>
      </c>
      <c r="AG60" s="11">
        <v>799.19000950088798</v>
      </c>
      <c r="AH60" s="11">
        <v>229.57297052870001</v>
      </c>
      <c r="AI60" s="3">
        <f t="shared" si="64"/>
        <v>0.28725705752011771</v>
      </c>
      <c r="AJ60" s="134">
        <v>1142.0122626202301</v>
      </c>
      <c r="AK60" s="11">
        <v>697.51660497075795</v>
      </c>
      <c r="AL60" s="11">
        <v>232.23872961681801</v>
      </c>
      <c r="AM60" s="3">
        <f t="shared" si="82"/>
        <v>0.33295082577504254</v>
      </c>
      <c r="AN60" s="134">
        <v>1036.7027878280501</v>
      </c>
      <c r="AO60" s="3" t="s">
        <v>155</v>
      </c>
      <c r="AX60" s="28">
        <v>0.59659365763322203</v>
      </c>
      <c r="AY60" s="16">
        <v>0.14584793532499901</v>
      </c>
      <c r="AZ60" s="115">
        <v>0.32439880089325601</v>
      </c>
      <c r="BA60" s="16">
        <v>0.82682829663077195</v>
      </c>
    </row>
    <row r="61" spans="1:72" x14ac:dyDescent="0.25">
      <c r="A61" t="s">
        <v>139</v>
      </c>
      <c r="B61" t="s">
        <v>144</v>
      </c>
      <c r="C61" s="140" t="s">
        <v>34</v>
      </c>
      <c r="D61" s="28" t="s">
        <v>143</v>
      </c>
      <c r="E61" s="28">
        <v>13.5</v>
      </c>
      <c r="F61" s="28">
        <v>1047</v>
      </c>
      <c r="I61" s="28" t="s">
        <v>19</v>
      </c>
      <c r="U61" s="87">
        <f t="shared" si="79"/>
        <v>463.821072619407</v>
      </c>
      <c r="V61" s="87">
        <f t="shared" si="80"/>
        <v>10.970781392894612</v>
      </c>
      <c r="W61" s="90">
        <f t="shared" si="81"/>
        <v>2.3653046488245254E-2</v>
      </c>
      <c r="AG61" s="11">
        <v>916.63586292611296</v>
      </c>
      <c r="AH61" s="11">
        <v>207.88108142634499</v>
      </c>
      <c r="AI61" s="3">
        <f t="shared" si="64"/>
        <v>0.22678698252405341</v>
      </c>
      <c r="AJ61" s="134">
        <v>1286.6269033225799</v>
      </c>
      <c r="AK61" s="11">
        <v>816.29292807494596</v>
      </c>
      <c r="AL61" s="11">
        <v>243.858091995108</v>
      </c>
      <c r="AM61" s="3">
        <f t="shared" si="82"/>
        <v>0.2987384596975447</v>
      </c>
      <c r="AN61" s="134">
        <v>1384.4954075682101</v>
      </c>
      <c r="AO61" s="3" t="s">
        <v>155</v>
      </c>
      <c r="AX61" s="1">
        <v>0.35042175589137098</v>
      </c>
      <c r="AY61" s="16">
        <v>8.1508938551671906E-2</v>
      </c>
      <c r="AZ61" s="16">
        <v>0.230006281792316</v>
      </c>
      <c r="BA61" s="16">
        <v>0.53760811806195596</v>
      </c>
      <c r="BR61">
        <v>0</v>
      </c>
      <c r="BS61">
        <v>800</v>
      </c>
      <c r="BT61">
        <v>600</v>
      </c>
    </row>
    <row r="62" spans="1:72" x14ac:dyDescent="0.25">
      <c r="A62" t="s">
        <v>139</v>
      </c>
      <c r="B62" t="s">
        <v>144</v>
      </c>
      <c r="C62" s="140" t="s">
        <v>94</v>
      </c>
      <c r="D62" s="28" t="s">
        <v>145</v>
      </c>
      <c r="E62" s="28">
        <v>13.5</v>
      </c>
      <c r="F62" s="28">
        <v>1335</v>
      </c>
      <c r="I62" s="28" t="s">
        <v>19</v>
      </c>
      <c r="J62" s="28">
        <v>471.57858653723798</v>
      </c>
      <c r="K62" s="28">
        <v>2.9385528595461898</v>
      </c>
      <c r="L62" s="28">
        <v>468.08719519192101</v>
      </c>
      <c r="M62" s="28">
        <v>478.51786872829598</v>
      </c>
      <c r="U62" s="87">
        <f t="shared" si="79"/>
        <v>463.821072619407</v>
      </c>
      <c r="V62" s="87">
        <f t="shared" si="80"/>
        <v>10.970781392894612</v>
      </c>
      <c r="W62" s="90">
        <f t="shared" si="81"/>
        <v>2.3653046488245254E-2</v>
      </c>
      <c r="AG62" s="11">
        <v>1164.3827676389401</v>
      </c>
      <c r="AH62" s="11">
        <v>355.84017512116799</v>
      </c>
      <c r="AI62" s="3">
        <f t="shared" si="64"/>
        <v>0.30560412349859628</v>
      </c>
      <c r="AJ62" s="134">
        <v>1522.0713045797299</v>
      </c>
      <c r="AK62" s="11">
        <v>1042.8759215820301</v>
      </c>
      <c r="AL62" s="11">
        <v>235.709879530303</v>
      </c>
      <c r="AM62" s="3">
        <f t="shared" si="82"/>
        <v>0.22601910222717003</v>
      </c>
      <c r="AN62" s="134">
        <v>1514.4985092673401</v>
      </c>
      <c r="AO62" s="3" t="s">
        <v>155</v>
      </c>
      <c r="AX62" s="1">
        <v>0.20478569698467</v>
      </c>
      <c r="AY62" s="16">
        <v>6.7361254532081499E-2</v>
      </c>
      <c r="AZ62" s="16">
        <v>7.4020160461131496E-2</v>
      </c>
      <c r="BA62" s="16">
        <v>0.37623410021792297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9FAC-D282-4B5F-AE98-045E58F6018A}">
  <dimension ref="A1:CD62"/>
  <sheetViews>
    <sheetView zoomScale="70" zoomScaleNormal="70" workbookViewId="0">
      <pane ySplit="1" topLeftCell="A2" activePane="bottomLeft" state="frozen"/>
      <selection activeCell="N1" sqref="N1"/>
      <selection pane="bottomLeft" activeCell="O64" sqref="O64"/>
    </sheetView>
  </sheetViews>
  <sheetFormatPr defaultRowHeight="15" x14ac:dyDescent="0.25"/>
  <cols>
    <col min="1" max="1" width="20.85546875" customWidth="1"/>
    <col min="2" max="2" width="16.5703125" bestFit="1" customWidth="1"/>
    <col min="3" max="3" width="10" style="28" bestFit="1" customWidth="1"/>
    <col min="4" max="4" width="9.5703125" style="28" bestFit="1" customWidth="1"/>
    <col min="5" max="5" width="7.42578125" style="28" customWidth="1"/>
    <col min="6" max="6" width="6.7109375" style="28" bestFit="1" customWidth="1"/>
    <col min="7" max="7" width="11.140625" style="28" bestFit="1" customWidth="1"/>
    <col min="8" max="8" width="11.140625" style="28" customWidth="1"/>
    <col min="9" max="9" width="11" style="28" bestFit="1" customWidth="1"/>
    <col min="10" max="13" width="11" style="28" customWidth="1"/>
    <col min="14" max="17" width="11" style="40" customWidth="1"/>
    <col min="18" max="18" width="12.85546875" style="119" bestFit="1" customWidth="1"/>
    <col min="19" max="19" width="15.28515625" style="120" bestFit="1" customWidth="1"/>
    <col min="20" max="20" width="13" style="130" customWidth="1"/>
    <col min="21" max="21" width="11" style="28" customWidth="1"/>
    <col min="22" max="22" width="13" style="3" customWidth="1"/>
    <col min="23" max="23" width="15.28515625" style="31" bestFit="1" customWidth="1"/>
    <col min="24" max="25" width="13" style="1" customWidth="1"/>
    <col min="26" max="26" width="13" customWidth="1"/>
    <col min="27" max="27" width="10.7109375" style="1" bestFit="1" customWidth="1"/>
    <col min="28" max="28" width="13.42578125" customWidth="1"/>
    <col min="29" max="29" width="7.42578125" bestFit="1" customWidth="1"/>
    <col min="30" max="30" width="9.140625" style="9"/>
    <col min="31" max="31" width="9.140625" style="3"/>
    <col min="32" max="32" width="9.140625" style="13"/>
    <col min="33" max="33" width="11.140625" style="11" bestFit="1" customWidth="1"/>
    <col min="34" max="34" width="12.140625" style="11" bestFit="1" customWidth="1"/>
    <col min="35" max="35" width="12.140625" style="3" customWidth="1"/>
    <col min="36" max="36" width="12.140625" style="134" customWidth="1"/>
    <col min="37" max="38" width="9.140625" style="11"/>
    <col min="39" max="39" width="12.140625" style="3" customWidth="1"/>
    <col min="40" max="40" width="12.140625" style="134" customWidth="1"/>
    <col min="41" max="41" width="12.140625" style="3" customWidth="1"/>
    <col min="42" max="42" width="10.7109375" style="24" bestFit="1" customWidth="1"/>
    <col min="43" max="43" width="10.7109375" style="24" customWidth="1"/>
    <col min="44" max="44" width="10.7109375" style="26" customWidth="1"/>
    <col min="45" max="45" width="10.7109375" style="24" customWidth="1"/>
    <col min="46" max="49" width="10.7109375" style="16" customWidth="1"/>
    <col min="50" max="50" width="16.28515625" style="1" customWidth="1"/>
    <col min="51" max="51" width="10.140625" style="16" bestFit="1" customWidth="1"/>
    <col min="52" max="53" width="10.140625" style="16" customWidth="1"/>
    <col min="54" max="54" width="10.140625" customWidth="1"/>
    <col min="56" max="56" width="10.140625" customWidth="1"/>
    <col min="59" max="59" width="26.7109375" customWidth="1"/>
  </cols>
  <sheetData>
    <row r="1" spans="1:82" s="1" customFormat="1" x14ac:dyDescent="0.25">
      <c r="A1" s="1" t="s">
        <v>0</v>
      </c>
      <c r="B1" s="1" t="s">
        <v>1</v>
      </c>
      <c r="C1" s="30" t="s">
        <v>2</v>
      </c>
      <c r="D1" s="30" t="s">
        <v>124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138</v>
      </c>
      <c r="K1" s="30" t="s">
        <v>135</v>
      </c>
      <c r="L1" s="30" t="s">
        <v>136</v>
      </c>
      <c r="M1" s="30" t="s">
        <v>137</v>
      </c>
      <c r="N1" s="40" t="s">
        <v>147</v>
      </c>
      <c r="O1" s="40" t="s">
        <v>148</v>
      </c>
      <c r="P1" s="40" t="s">
        <v>149</v>
      </c>
      <c r="Q1" s="40" t="s">
        <v>150</v>
      </c>
      <c r="R1" s="119" t="s">
        <v>142</v>
      </c>
      <c r="S1" s="120" t="s">
        <v>151</v>
      </c>
      <c r="T1" s="121" t="s">
        <v>152</v>
      </c>
      <c r="U1" s="89" t="s">
        <v>8</v>
      </c>
      <c r="V1" s="131" t="s">
        <v>10</v>
      </c>
      <c r="W1" s="90" t="s">
        <v>9</v>
      </c>
      <c r="X1" s="1" t="s">
        <v>11</v>
      </c>
      <c r="Y1" s="1" t="s">
        <v>12</v>
      </c>
      <c r="Z1" s="1" t="s">
        <v>73</v>
      </c>
      <c r="AA1" s="1" t="s">
        <v>74</v>
      </c>
      <c r="AB1" s="1" t="s">
        <v>86</v>
      </c>
      <c r="AC1" s="1" t="s">
        <v>75</v>
      </c>
      <c r="AD1" s="9" t="s">
        <v>72</v>
      </c>
      <c r="AE1" s="8" t="s">
        <v>87</v>
      </c>
      <c r="AF1" s="12" t="s">
        <v>76</v>
      </c>
      <c r="AG1" s="1" t="s">
        <v>13</v>
      </c>
      <c r="AH1" s="1" t="s">
        <v>82</v>
      </c>
      <c r="AI1" s="2" t="s">
        <v>88</v>
      </c>
      <c r="AJ1" s="133" t="s">
        <v>153</v>
      </c>
      <c r="AK1" s="1" t="s">
        <v>14</v>
      </c>
      <c r="AL1" s="1" t="s">
        <v>83</v>
      </c>
      <c r="AM1" s="2" t="s">
        <v>84</v>
      </c>
      <c r="AN1" s="133" t="s">
        <v>154</v>
      </c>
      <c r="AO1" s="2"/>
      <c r="AP1" s="20" t="s">
        <v>77</v>
      </c>
      <c r="AQ1" s="20" t="s">
        <v>89</v>
      </c>
      <c r="AR1" s="9" t="s">
        <v>80</v>
      </c>
      <c r="AS1" s="21" t="s">
        <v>85</v>
      </c>
      <c r="AT1" s="1" t="s">
        <v>78</v>
      </c>
      <c r="AU1" s="1" t="s">
        <v>79</v>
      </c>
      <c r="AV1" s="10" t="s">
        <v>81</v>
      </c>
      <c r="AW1" s="10" t="s">
        <v>90</v>
      </c>
      <c r="AX1" s="1" t="s">
        <v>15</v>
      </c>
      <c r="AY1" s="16" t="s">
        <v>16</v>
      </c>
      <c r="AZ1" s="1" t="s">
        <v>105</v>
      </c>
      <c r="BA1" s="1" t="s">
        <v>104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17</v>
      </c>
      <c r="BR1" s="1" t="s">
        <v>107</v>
      </c>
      <c r="BS1" s="1" t="s">
        <v>108</v>
      </c>
      <c r="BT1" s="1" t="s">
        <v>109</v>
      </c>
      <c r="BV1" s="1" t="s">
        <v>111</v>
      </c>
      <c r="BW1" s="1" t="s">
        <v>112</v>
      </c>
      <c r="BX1" s="1" t="s">
        <v>113</v>
      </c>
      <c r="BY1" s="1" t="s">
        <v>114</v>
      </c>
      <c r="BZ1" s="1" t="s">
        <v>115</v>
      </c>
      <c r="CA1" s="1" t="s">
        <v>116</v>
      </c>
      <c r="CC1" s="1" t="s">
        <v>118</v>
      </c>
      <c r="CD1" s="1" t="s">
        <v>119</v>
      </c>
    </row>
    <row r="2" spans="1:82" s="87" customFormat="1" x14ac:dyDescent="0.25">
      <c r="A2" s="87" t="s">
        <v>95</v>
      </c>
      <c r="B2" s="87" t="s">
        <v>36</v>
      </c>
      <c r="C2" s="87" t="s">
        <v>42</v>
      </c>
      <c r="D2" s="87" t="s">
        <v>125</v>
      </c>
      <c r="E2" s="87">
        <v>8</v>
      </c>
      <c r="F2" s="87">
        <v>215</v>
      </c>
      <c r="G2" s="88">
        <f>F2/R2</f>
        <v>0.57795698924731187</v>
      </c>
      <c r="H2" s="88">
        <f>G2*W2</f>
        <v>1.8253789538504994E-2</v>
      </c>
      <c r="I2" s="87" t="s">
        <v>18</v>
      </c>
      <c r="N2" s="40"/>
      <c r="O2" s="40"/>
      <c r="P2" s="40"/>
      <c r="Q2" s="40"/>
      <c r="R2" s="119">
        <v>372</v>
      </c>
      <c r="S2" s="120">
        <v>0.03</v>
      </c>
      <c r="T2" s="122">
        <f>Q2*S2</f>
        <v>0</v>
      </c>
      <c r="U2" s="87">
        <f>AVERAGE($J$4,$J$6,$N$9)</f>
        <v>458.46817336410896</v>
      </c>
      <c r="V2" s="91">
        <f>STDEVA($J$4,$J$6,$N$9)</f>
        <v>14.479938304042562</v>
      </c>
      <c r="W2" s="90">
        <f>V2/U2</f>
        <v>3.1583300968948173E-2</v>
      </c>
      <c r="X2" s="89">
        <v>436.07528659532602</v>
      </c>
      <c r="Y2" s="89">
        <v>35.845924264601102</v>
      </c>
      <c r="Z2" s="92">
        <f>Y2/X2</f>
        <v>8.2201228472426141E-2</v>
      </c>
      <c r="AA2" s="93">
        <f>X2/R2</f>
        <v>1.172245394073457</v>
      </c>
      <c r="AB2" s="92">
        <f>W2+Z2</f>
        <v>0.11378452944137432</v>
      </c>
      <c r="AC2" s="94">
        <f>AA2*AB2</f>
        <v>0.13338339055446671</v>
      </c>
      <c r="AD2" s="95">
        <f>AA2 * ( 4 + AA2^2 )^(-0.5)</f>
        <v>0.50566543550400411</v>
      </c>
      <c r="AE2" s="96">
        <f>AB2</f>
        <v>0.11378452944137432</v>
      </c>
      <c r="AF2" s="37">
        <f t="shared" ref="AF2:AF4" si="0">(AG2-X2)/X2</f>
        <v>6.302745018930539E-2</v>
      </c>
      <c r="AG2" s="87">
        <v>463.56</v>
      </c>
      <c r="AH2" s="97">
        <v>34.520000000000003</v>
      </c>
      <c r="AI2" s="96">
        <f>AH2/AG2</f>
        <v>7.4467167141254648E-2</v>
      </c>
      <c r="AJ2" s="98"/>
      <c r="AK2" s="97">
        <v>580.9</v>
      </c>
      <c r="AL2" s="97">
        <v>243.01</v>
      </c>
      <c r="AM2" s="96">
        <f>AL2/AK2</f>
        <v>0.41833362024444826</v>
      </c>
      <c r="AN2" s="98"/>
      <c r="AO2" s="96" t="s">
        <v>91</v>
      </c>
      <c r="AP2" s="94">
        <f>AG2/$R2</f>
        <v>1.2461290322580645</v>
      </c>
      <c r="AQ2" s="92">
        <f>AI2+$W2</f>
        <v>0.10605046811020283</v>
      </c>
      <c r="AR2" s="98">
        <f>AP2 * ( 4 + AP2^2 )^(-0.5)</f>
        <v>0.52881714799106916</v>
      </c>
      <c r="AS2" s="92">
        <f>AQ2</f>
        <v>0.10605046811020283</v>
      </c>
      <c r="AT2" s="94">
        <f>AK2/$R2</f>
        <v>1.5615591397849462</v>
      </c>
      <c r="AU2" s="94"/>
      <c r="AV2" s="98">
        <f>AT2 * ( 4 + AT2^2 )^(-0.5)</f>
        <v>0.6154137585169972</v>
      </c>
      <c r="AW2" s="94"/>
      <c r="AX2" s="89">
        <v>0.89364168084734796</v>
      </c>
      <c r="AY2" s="87">
        <v>1.7336778448124798E-2</v>
      </c>
      <c r="AZ2" s="87">
        <v>0.861194288967851</v>
      </c>
      <c r="BA2" s="87">
        <v>0.929354161408674</v>
      </c>
      <c r="BF2" s="87">
        <v>374.68</v>
      </c>
    </row>
    <row r="3" spans="1:82" s="99" customFormat="1" x14ac:dyDescent="0.25">
      <c r="A3" s="99" t="s">
        <v>95</v>
      </c>
      <c r="B3" s="99" t="s">
        <v>36</v>
      </c>
      <c r="C3" s="87" t="s">
        <v>55</v>
      </c>
      <c r="D3" s="87" t="s">
        <v>125</v>
      </c>
      <c r="E3" s="87">
        <v>8</v>
      </c>
      <c r="F3" s="87">
        <v>322</v>
      </c>
      <c r="G3" s="88">
        <f>F3/R3</f>
        <v>0.86559139784946237</v>
      </c>
      <c r="H3" s="88">
        <f>G3*W3</f>
        <v>2.733823363441213E-2</v>
      </c>
      <c r="I3" s="87" t="s">
        <v>18</v>
      </c>
      <c r="J3" s="87"/>
      <c r="K3" s="87"/>
      <c r="L3" s="87"/>
      <c r="M3" s="87"/>
      <c r="N3" s="40"/>
      <c r="O3" s="40"/>
      <c r="P3" s="40"/>
      <c r="Q3" s="40"/>
      <c r="R3" s="123">
        <v>372</v>
      </c>
      <c r="S3" s="120">
        <v>0.03</v>
      </c>
      <c r="T3" s="122">
        <f>Q3*S3</f>
        <v>0</v>
      </c>
      <c r="U3" s="87">
        <f t="shared" ref="U3:U6" si="1">AVERAGE($J$4,$J$6,$N$9)</f>
        <v>458.46817336410896</v>
      </c>
      <c r="V3" s="91">
        <f t="shared" ref="V3:V6" si="2">STDEVA($J$4,$J$6,$N$9)</f>
        <v>14.479938304042562</v>
      </c>
      <c r="W3" s="90">
        <f t="shared" ref="W3:W16" si="3">V3/U3</f>
        <v>3.1583300968948173E-2</v>
      </c>
      <c r="X3" s="99">
        <v>381.51769231647899</v>
      </c>
      <c r="Y3" s="99">
        <v>18.4182512993202</v>
      </c>
      <c r="Z3" s="100">
        <f t="shared" ref="Z3" si="4">Y3/X3</f>
        <v>4.8276270459409715E-2</v>
      </c>
      <c r="AA3" s="101">
        <f>X3/R3</f>
        <v>1.025585194399137</v>
      </c>
      <c r="AB3" s="100">
        <f>W3+Z3</f>
        <v>7.9859571428357895E-2</v>
      </c>
      <c r="AC3" s="101">
        <f t="shared" ref="AC3" si="5">AA3*AB3</f>
        <v>8.190279408798419E-2</v>
      </c>
      <c r="AD3" s="102">
        <f>AA3 * ( 4 + AA3^2 )^(-0.5)</f>
        <v>0.45629697972078515</v>
      </c>
      <c r="AE3" s="27">
        <f>AB3</f>
        <v>7.9859571428357895E-2</v>
      </c>
      <c r="AF3" s="15">
        <f t="shared" si="0"/>
        <v>0.19852895215326152</v>
      </c>
      <c r="AG3" s="14">
        <v>457.26</v>
      </c>
      <c r="AH3" s="14">
        <v>37.43</v>
      </c>
      <c r="AI3" s="27">
        <f>AH3/AG3</f>
        <v>8.1857149105541704E-2</v>
      </c>
      <c r="AJ3" s="108"/>
      <c r="AK3" s="14">
        <v>492.4</v>
      </c>
      <c r="AL3" s="14">
        <v>186.73</v>
      </c>
      <c r="AM3" s="27">
        <f>AL3/AK3</f>
        <v>0.37922420796100731</v>
      </c>
      <c r="AN3" s="108"/>
      <c r="AO3" s="27" t="s">
        <v>91</v>
      </c>
      <c r="AP3" s="103">
        <f>AG3/$R3</f>
        <v>1.2291935483870968</v>
      </c>
      <c r="AQ3" s="104">
        <f>AI3+$W3</f>
        <v>0.11344045007448988</v>
      </c>
      <c r="AR3" s="102">
        <f>AP3 * ( 4 + AP3^2 )^(-0.5)</f>
        <v>0.52361049859646969</v>
      </c>
      <c r="AS3" s="104">
        <f>AQ3</f>
        <v>0.11344045007448988</v>
      </c>
      <c r="AT3" s="101">
        <f>AK3/$R3</f>
        <v>1.3236559139784945</v>
      </c>
      <c r="AU3" s="101"/>
      <c r="AV3" s="98">
        <f>AT3 * ( 4 + AT3^2 )^(-0.5)</f>
        <v>0.55190358186860289</v>
      </c>
      <c r="AW3" s="101"/>
      <c r="AX3" s="99">
        <v>0.75674500064217798</v>
      </c>
      <c r="AY3" s="99">
        <v>3.1816034666295699E-2</v>
      </c>
      <c r="AZ3" s="99">
        <v>0.69138553964951599</v>
      </c>
      <c r="BA3" s="99">
        <v>0.82660975723270103</v>
      </c>
      <c r="BF3" s="99">
        <v>339.59</v>
      </c>
      <c r="BT3" s="99">
        <v>241</v>
      </c>
    </row>
    <row r="4" spans="1:82" s="99" customFormat="1" x14ac:dyDescent="0.25">
      <c r="A4" s="99" t="s">
        <v>95</v>
      </c>
      <c r="B4" s="99" t="s">
        <v>36</v>
      </c>
      <c r="C4" s="87" t="s">
        <v>23</v>
      </c>
      <c r="D4" s="87" t="s">
        <v>126</v>
      </c>
      <c r="E4" s="87">
        <v>8</v>
      </c>
      <c r="F4" s="87">
        <v>445</v>
      </c>
      <c r="G4" s="88">
        <f>F4/R4</f>
        <v>1.196236559139785</v>
      </c>
      <c r="H4" s="88">
        <f>G4*W4</f>
        <v>3.7781099277370798E-2</v>
      </c>
      <c r="I4" s="87" t="s">
        <v>18</v>
      </c>
      <c r="J4" s="87">
        <v>472.84551916238001</v>
      </c>
      <c r="K4" s="87">
        <v>4.6989389426622497</v>
      </c>
      <c r="L4" s="87">
        <v>461.688264950416</v>
      </c>
      <c r="M4" s="87">
        <v>478.006189660649</v>
      </c>
      <c r="N4" s="40">
        <v>408.21514962408497</v>
      </c>
      <c r="O4" s="40">
        <v>2.7644120156707901</v>
      </c>
      <c r="P4" s="40">
        <v>400.54027180711603</v>
      </c>
      <c r="Q4" s="40">
        <v>413.17590149236798</v>
      </c>
      <c r="R4" s="119">
        <v>372</v>
      </c>
      <c r="S4" s="120">
        <v>0.03</v>
      </c>
      <c r="T4" s="122">
        <f>Q4*S4</f>
        <v>12.395277044771039</v>
      </c>
      <c r="U4" s="87">
        <f t="shared" si="1"/>
        <v>458.46817336410896</v>
      </c>
      <c r="V4" s="91">
        <f t="shared" si="2"/>
        <v>14.479938304042562</v>
      </c>
      <c r="W4" s="90">
        <f t="shared" si="3"/>
        <v>3.1583300968948173E-2</v>
      </c>
      <c r="X4" s="105">
        <v>300.598328502139</v>
      </c>
      <c r="Y4" s="105">
        <v>30.666486781143099</v>
      </c>
      <c r="Z4" s="100">
        <f t="shared" ref="Z4" si="6">Y4/X4</f>
        <v>0.10201815470482525</v>
      </c>
      <c r="AA4" s="106">
        <f>X4/R4</f>
        <v>0.80806002285521239</v>
      </c>
      <c r="AB4" s="100">
        <f>W4+Z4</f>
        <v>0.13360145567377343</v>
      </c>
      <c r="AC4" s="101">
        <f t="shared" ref="AC4" si="7">AA4*AB4</f>
        <v>0.107957995325239</v>
      </c>
      <c r="AD4" s="107">
        <f>AA4 * ( 4 + AA4^2 )^(-0.5)</f>
        <v>0.3746096107999014</v>
      </c>
      <c r="AE4" s="27">
        <f>AB4</f>
        <v>0.13360145567377343</v>
      </c>
      <c r="AF4" s="15">
        <f t="shared" si="0"/>
        <v>0.58682851756644339</v>
      </c>
      <c r="AG4" s="14">
        <v>476.99799999999999</v>
      </c>
      <c r="AH4" s="14">
        <v>28.45</v>
      </c>
      <c r="AI4" s="27">
        <f>AH4/AG4</f>
        <v>5.9643855949081545E-2</v>
      </c>
      <c r="AJ4" s="108"/>
      <c r="AK4" s="14">
        <v>425.99</v>
      </c>
      <c r="AL4" s="14">
        <v>96.68</v>
      </c>
      <c r="AM4" s="27">
        <f>AL4/AK4</f>
        <v>0.22695368435878777</v>
      </c>
      <c r="AN4" s="108"/>
      <c r="AO4" s="27" t="s">
        <v>91</v>
      </c>
      <c r="AP4" s="103">
        <f>AG4/$R4</f>
        <v>1.2822526881720431</v>
      </c>
      <c r="AQ4" s="104">
        <f>AI4+$W4</f>
        <v>9.1227156918029711E-2</v>
      </c>
      <c r="AR4" s="102">
        <f>AP4 * ( 4 + AP4^2 )^(-0.5)</f>
        <v>0.53972619917292008</v>
      </c>
      <c r="AS4" s="104">
        <f>AQ4</f>
        <v>9.1227156918029711E-2</v>
      </c>
      <c r="AT4" s="101">
        <f>AK4/$R4</f>
        <v>1.1451344086021507</v>
      </c>
      <c r="AU4" s="101"/>
      <c r="AV4" s="98">
        <f>AT4 * ( 4 + AT4^2 )^(-0.5)</f>
        <v>0.49688365011360569</v>
      </c>
      <c r="AW4" s="101"/>
      <c r="AX4" s="105">
        <v>0.65476649468520098</v>
      </c>
      <c r="AY4" s="99">
        <v>3.6209772190457297E-2</v>
      </c>
      <c r="AZ4" s="99">
        <v>0.56952882318215303</v>
      </c>
      <c r="BA4" s="99">
        <v>0.72090204460027396</v>
      </c>
      <c r="BF4" s="99">
        <v>339.59</v>
      </c>
      <c r="BT4" s="99">
        <v>85</v>
      </c>
    </row>
    <row r="5" spans="1:82" s="99" customFormat="1" x14ac:dyDescent="0.25">
      <c r="A5" s="99" t="s">
        <v>95</v>
      </c>
      <c r="B5" s="99" t="s">
        <v>36</v>
      </c>
      <c r="C5" s="87" t="s">
        <v>52</v>
      </c>
      <c r="D5" s="87" t="s">
        <v>127</v>
      </c>
      <c r="E5" s="87">
        <v>8</v>
      </c>
      <c r="F5" s="87">
        <v>707</v>
      </c>
      <c r="G5" s="88">
        <f>F5/R5</f>
        <v>1.9005376344086022</v>
      </c>
      <c r="H5" s="88">
        <f>G5*W5</f>
        <v>6.0025252110339676E-2</v>
      </c>
      <c r="I5" s="87" t="s">
        <v>18</v>
      </c>
      <c r="J5" s="87"/>
      <c r="K5" s="87"/>
      <c r="L5" s="87"/>
      <c r="M5" s="87"/>
      <c r="N5" s="40"/>
      <c r="O5" s="40"/>
      <c r="P5" s="40"/>
      <c r="Q5" s="40"/>
      <c r="R5" s="119">
        <v>372</v>
      </c>
      <c r="S5" s="120">
        <v>0.03</v>
      </c>
      <c r="T5" s="122">
        <f>Q5*S5</f>
        <v>0</v>
      </c>
      <c r="U5" s="87">
        <f t="shared" si="1"/>
        <v>458.46817336410896</v>
      </c>
      <c r="V5" s="91">
        <f t="shared" si="2"/>
        <v>14.479938304042562</v>
      </c>
      <c r="W5" s="90">
        <f t="shared" si="3"/>
        <v>3.1583300968948173E-2</v>
      </c>
      <c r="X5" s="105"/>
      <c r="Y5" s="105"/>
      <c r="Z5" s="100"/>
      <c r="AA5" s="106"/>
      <c r="AB5" s="100"/>
      <c r="AC5" s="101"/>
      <c r="AD5" s="107"/>
      <c r="AE5" s="27"/>
      <c r="AF5" s="15"/>
      <c r="AG5" s="14">
        <v>446.76900000000001</v>
      </c>
      <c r="AH5" s="14">
        <v>54.65</v>
      </c>
      <c r="AI5" s="27">
        <f>AH5/AG5</f>
        <v>0.12232272158542781</v>
      </c>
      <c r="AJ5" s="108"/>
      <c r="AK5" s="14">
        <v>257.61</v>
      </c>
      <c r="AL5" s="14">
        <v>54.62</v>
      </c>
      <c r="AM5" s="27">
        <f>AL5/AK5</f>
        <v>0.21202593067039321</v>
      </c>
      <c r="AN5" s="108"/>
      <c r="AO5" s="27" t="s">
        <v>91</v>
      </c>
      <c r="AP5" s="103">
        <f>AG5/$R5</f>
        <v>1.200991935483871</v>
      </c>
      <c r="AQ5" s="104">
        <f>AI5+$W5</f>
        <v>0.15390602255437599</v>
      </c>
      <c r="AR5" s="102">
        <f>AP5 * ( 4 + AP5^2 )^(-0.5)</f>
        <v>0.51480836517518913</v>
      </c>
      <c r="AS5" s="104">
        <f>AQ5</f>
        <v>0.15390602255437599</v>
      </c>
      <c r="AT5" s="101">
        <f>AK5/$R5</f>
        <v>0.6925</v>
      </c>
      <c r="AU5" s="101"/>
      <c r="AV5" s="98">
        <f>AT5 * ( 4 + AT5^2 )^(-0.5)</f>
        <v>0.32719170173802892</v>
      </c>
      <c r="AW5" s="101"/>
      <c r="AX5" s="105">
        <v>0.43215549235293299</v>
      </c>
      <c r="AY5" s="99">
        <v>0.101161632198099</v>
      </c>
      <c r="AZ5" s="99">
        <v>0.21713842340914999</v>
      </c>
      <c r="BA5" s="99">
        <v>0.67596326357736702</v>
      </c>
      <c r="BF5" s="99">
        <v>339.59</v>
      </c>
      <c r="BT5" s="99">
        <v>477</v>
      </c>
      <c r="BV5" s="99">
        <v>-3535</v>
      </c>
      <c r="BW5" s="99">
        <v>0</v>
      </c>
      <c r="BX5" s="99">
        <v>-3035</v>
      </c>
      <c r="BY5" s="99">
        <v>0</v>
      </c>
      <c r="BZ5" s="99">
        <v>3535</v>
      </c>
      <c r="CA5" s="99">
        <v>3035</v>
      </c>
    </row>
    <row r="6" spans="1:82" s="99" customFormat="1" x14ac:dyDescent="0.25">
      <c r="A6" s="99" t="s">
        <v>95</v>
      </c>
      <c r="B6" s="99" t="s">
        <v>36</v>
      </c>
      <c r="C6" s="87" t="s">
        <v>106</v>
      </c>
      <c r="D6" s="87" t="s">
        <v>125</v>
      </c>
      <c r="E6" s="87">
        <v>8</v>
      </c>
      <c r="F6" s="87">
        <v>1047</v>
      </c>
      <c r="G6" s="88">
        <f>F6/R6</f>
        <v>2.814516129032258</v>
      </c>
      <c r="H6" s="88">
        <f>G6*W6</f>
        <v>8.889170998518478E-2</v>
      </c>
      <c r="I6" s="87" t="s">
        <v>18</v>
      </c>
      <c r="J6" s="87">
        <v>458.67122280395398</v>
      </c>
      <c r="K6" s="87">
        <v>3.1890472512449302</v>
      </c>
      <c r="L6" s="87">
        <v>453.27622116075997</v>
      </c>
      <c r="M6" s="87">
        <v>464.009513055789</v>
      </c>
      <c r="N6" s="40">
        <v>415.51146719685403</v>
      </c>
      <c r="O6" s="40">
        <v>3.29013459818737</v>
      </c>
      <c r="P6" s="40">
        <v>409.48478304660898</v>
      </c>
      <c r="Q6" s="40">
        <v>421.85317750293399</v>
      </c>
      <c r="R6" s="119">
        <v>372</v>
      </c>
      <c r="S6" s="120">
        <v>0.03</v>
      </c>
      <c r="T6" s="122">
        <f>Q6*S6</f>
        <v>12.655595325088019</v>
      </c>
      <c r="U6" s="87">
        <f t="shared" si="1"/>
        <v>458.46817336410896</v>
      </c>
      <c r="V6" s="91">
        <f t="shared" si="2"/>
        <v>14.479938304042562</v>
      </c>
      <c r="W6" s="90">
        <f t="shared" si="3"/>
        <v>3.1583300968948173E-2</v>
      </c>
      <c r="X6" s="105"/>
      <c r="Y6" s="105"/>
      <c r="Z6" s="100"/>
      <c r="AA6" s="105"/>
      <c r="AC6" s="101"/>
      <c r="AD6" s="107"/>
      <c r="AE6" s="27"/>
      <c r="AF6" s="15"/>
      <c r="AG6" s="99">
        <v>543.23</v>
      </c>
      <c r="AH6" s="99">
        <v>180.05</v>
      </c>
      <c r="AI6" s="27">
        <f>AH6/AG6</f>
        <v>0.33144340334664874</v>
      </c>
      <c r="AJ6" s="108"/>
      <c r="AK6" s="101">
        <v>553.48</v>
      </c>
      <c r="AL6" s="108">
        <v>165.78</v>
      </c>
      <c r="AM6" s="27">
        <f>AL6/AK6</f>
        <v>0.29952301799523018</v>
      </c>
      <c r="AN6" s="108"/>
      <c r="AO6" s="27" t="s">
        <v>91</v>
      </c>
      <c r="AP6" s="103">
        <f>AG6/$R6</f>
        <v>1.4602956989247313</v>
      </c>
      <c r="AQ6" s="104">
        <f>AI6+$W6</f>
        <v>0.36302670431559692</v>
      </c>
      <c r="AR6" s="102">
        <f t="shared" ref="AR6" si="8">AP6 * ( 4 + AP6^2 )^(-0.5)</f>
        <v>0.58968939715549329</v>
      </c>
      <c r="AS6" s="104">
        <f t="shared" ref="AS6" si="9">AQ6</f>
        <v>0.36302670431559692</v>
      </c>
      <c r="AT6" s="101">
        <f>AK6/$R6</f>
        <v>1.4878494623655913</v>
      </c>
      <c r="AU6" s="101"/>
      <c r="AV6" s="98">
        <f>AT6 * ( 4 + AT6^2 )^(-0.5)</f>
        <v>0.59687582694661745</v>
      </c>
      <c r="AW6" s="101"/>
      <c r="AX6" s="105">
        <v>0.227343497999524</v>
      </c>
      <c r="AY6" s="99">
        <v>6.0387114743612802E-2</v>
      </c>
      <c r="AZ6" s="99">
        <v>0.114186252216708</v>
      </c>
      <c r="BA6" s="99">
        <v>0.41715030342704701</v>
      </c>
      <c r="BF6" s="99">
        <v>339.59</v>
      </c>
      <c r="BT6" s="99">
        <v>477</v>
      </c>
    </row>
    <row r="7" spans="1:82" x14ac:dyDescent="0.25">
      <c r="G7" s="29"/>
      <c r="H7" s="29"/>
      <c r="T7" s="122"/>
      <c r="V7" s="4"/>
      <c r="W7" s="90"/>
      <c r="Z7" s="5"/>
      <c r="AA7" s="6"/>
      <c r="AB7" s="5"/>
      <c r="AC7" s="7"/>
      <c r="AP7" s="22"/>
      <c r="AQ7" s="23"/>
      <c r="AR7" s="25"/>
      <c r="AS7" s="23"/>
      <c r="AT7" s="18"/>
      <c r="AU7" s="18"/>
      <c r="AV7" s="17"/>
      <c r="AW7" s="18"/>
    </row>
    <row r="8" spans="1:82" x14ac:dyDescent="0.25">
      <c r="A8" t="s">
        <v>95</v>
      </c>
      <c r="B8" t="s">
        <v>26</v>
      </c>
      <c r="C8" s="28" t="s">
        <v>27</v>
      </c>
      <c r="D8" s="87" t="s">
        <v>125</v>
      </c>
      <c r="E8" s="28">
        <v>8</v>
      </c>
      <c r="F8" s="28">
        <v>107</v>
      </c>
      <c r="G8" s="29">
        <f t="shared" ref="G8:G16" si="10">F8/R8</f>
        <v>0.31563421828908556</v>
      </c>
      <c r="H8" s="29">
        <f t="shared" ref="H8:H16" si="11">G8*W8</f>
        <v>3.4684799877026796E-3</v>
      </c>
      <c r="I8" s="28" t="s">
        <v>19</v>
      </c>
      <c r="R8" s="119">
        <v>339</v>
      </c>
      <c r="S8" s="120">
        <v>0.03</v>
      </c>
      <c r="T8" s="122">
        <f t="shared" ref="T8:T16" si="12">Q8*S8</f>
        <v>0</v>
      </c>
      <c r="U8" s="87">
        <f>AVERAGE($N$4,$N$6,$J$9)</f>
        <v>410.33326430376928</v>
      </c>
      <c r="V8" s="4">
        <f>STDEVA($N$4,$N$6,$J$9)</f>
        <v>4.5091204725554075</v>
      </c>
      <c r="W8" s="90">
        <f t="shared" si="3"/>
        <v>1.098892257786176E-2</v>
      </c>
      <c r="Z8" s="5"/>
      <c r="AA8" s="6"/>
      <c r="AB8" s="5"/>
      <c r="AC8" s="7"/>
      <c r="AG8" s="11">
        <v>377.27</v>
      </c>
      <c r="AH8" s="11">
        <v>41.26</v>
      </c>
      <c r="AI8" s="3">
        <f t="shared" ref="AI8:AI28" si="13">AH8/AG8</f>
        <v>0.10936464600948922</v>
      </c>
      <c r="AK8" s="11">
        <v>738.54</v>
      </c>
      <c r="AL8" s="11">
        <v>424.66</v>
      </c>
      <c r="AM8" s="3">
        <f t="shared" ref="AM8:AM28" si="14">AL8/AK8</f>
        <v>0.57499932298859924</v>
      </c>
      <c r="AO8" s="3" t="s">
        <v>91</v>
      </c>
      <c r="AP8" s="22">
        <f>AG8/$R8</f>
        <v>1.112890855457227</v>
      </c>
      <c r="AQ8" s="23">
        <f>AI8+$W8</f>
        <v>0.12035356858735098</v>
      </c>
      <c r="AR8" s="25">
        <f t="shared" ref="AR8:AR28" si="15">AP8 * ( 4 + AP8^2 )^(-0.5)</f>
        <v>0.48623701840090755</v>
      </c>
      <c r="AS8" s="23">
        <f t="shared" ref="AS8:AS28" si="16">AQ8</f>
        <v>0.12035356858735098</v>
      </c>
      <c r="AT8" s="18">
        <f>AK8/$R8</f>
        <v>2.1785840707964601</v>
      </c>
      <c r="AU8" s="18"/>
      <c r="AV8" s="17">
        <f t="shared" ref="AV8:AV28" si="17">AT8 * ( 4 + AT8^2 )^(-0.5)</f>
        <v>0.7366546131371704</v>
      </c>
      <c r="AW8" s="18"/>
      <c r="AX8" s="1">
        <v>0.99030375994584396</v>
      </c>
      <c r="AY8" s="16">
        <v>7.87683166761745E-3</v>
      </c>
      <c r="AZ8" s="16">
        <v>0.97079547636063401</v>
      </c>
      <c r="BA8" s="16">
        <v>0.99999999984726295</v>
      </c>
      <c r="BG8" t="s">
        <v>28</v>
      </c>
      <c r="BT8">
        <v>1290</v>
      </c>
    </row>
    <row r="9" spans="1:82" s="41" customFormat="1" x14ac:dyDescent="0.25">
      <c r="A9" s="41" t="s">
        <v>95</v>
      </c>
      <c r="B9" s="41" t="s">
        <v>26</v>
      </c>
      <c r="C9" s="114" t="s">
        <v>29</v>
      </c>
      <c r="D9" s="87" t="s">
        <v>125</v>
      </c>
      <c r="E9" s="114">
        <v>8</v>
      </c>
      <c r="F9" s="114">
        <v>215</v>
      </c>
      <c r="G9" s="116">
        <f t="shared" si="10"/>
        <v>0.63421828908554567</v>
      </c>
      <c r="H9" s="116">
        <f t="shared" si="11"/>
        <v>6.9693756762250099E-3</v>
      </c>
      <c r="I9" s="114" t="s">
        <v>19</v>
      </c>
      <c r="J9" s="114">
        <v>407.27317609036902</v>
      </c>
      <c r="K9" s="114">
        <v>1.8703227840885699</v>
      </c>
      <c r="L9" s="114">
        <v>403.94082600779598</v>
      </c>
      <c r="M9" s="114">
        <v>411.75027437904401</v>
      </c>
      <c r="N9" s="40">
        <v>443.88777812599301</v>
      </c>
      <c r="O9" s="40">
        <v>2.8811258487037801</v>
      </c>
      <c r="P9" s="40">
        <v>438.022308698053</v>
      </c>
      <c r="Q9" s="40">
        <v>449.02322845156198</v>
      </c>
      <c r="R9" s="124">
        <v>339</v>
      </c>
      <c r="S9" s="125">
        <v>0.03</v>
      </c>
      <c r="T9" s="126">
        <f t="shared" si="12"/>
        <v>13.470696853546858</v>
      </c>
      <c r="U9" s="87">
        <f t="shared" ref="U9:U16" si="18">AVERAGE($N$4,$N$6,$J$9)</f>
        <v>410.33326430376928</v>
      </c>
      <c r="V9" s="4">
        <f t="shared" ref="V9:V16" si="19">STDEVA($N$4,$N$6,$J$9)</f>
        <v>4.5091204725554075</v>
      </c>
      <c r="W9" s="90">
        <f t="shared" si="3"/>
        <v>1.098892257786176E-2</v>
      </c>
      <c r="X9" s="42">
        <v>603.82000000000005</v>
      </c>
      <c r="Y9" s="42">
        <v>6.25</v>
      </c>
      <c r="Z9" s="43">
        <f t="shared" ref="Z9:Z27" si="20">Y9/X9</f>
        <v>1.0350766784803418E-2</v>
      </c>
      <c r="AA9" s="44">
        <f>X9/R9</f>
        <v>1.7811799410029501</v>
      </c>
      <c r="AB9" s="43">
        <f>W9+Z9</f>
        <v>2.1339689362665178E-2</v>
      </c>
      <c r="AC9" s="45">
        <f t="shared" ref="AC9:AC27" si="21">AA9*AB9</f>
        <v>3.800982664001324E-2</v>
      </c>
      <c r="AD9" s="46">
        <f t="shared" ref="AD9:AD27" si="22">AA9 * ( 4 + AA9^2 )^(-0.5)</f>
        <v>0.66507317236738084</v>
      </c>
      <c r="AE9" s="47">
        <f t="shared" ref="AE9:AE27" si="23">AB9</f>
        <v>2.1339689362665178E-2</v>
      </c>
      <c r="AF9" s="48"/>
      <c r="AG9" s="49">
        <v>806.43</v>
      </c>
      <c r="AH9" s="49">
        <v>27.5</v>
      </c>
      <c r="AI9" s="47">
        <f t="shared" si="13"/>
        <v>3.4100913904492644E-2</v>
      </c>
      <c r="AJ9" s="135"/>
      <c r="AK9" s="49">
        <v>609.30999999999995</v>
      </c>
      <c r="AL9" s="49">
        <v>153.81</v>
      </c>
      <c r="AM9" s="47">
        <f t="shared" si="14"/>
        <v>0.25243308004135828</v>
      </c>
      <c r="AN9" s="135"/>
      <c r="AO9" s="47" t="s">
        <v>91</v>
      </c>
      <c r="AP9" s="50">
        <f>AG9/$R9</f>
        <v>2.3788495575221238</v>
      </c>
      <c r="AQ9" s="51">
        <f>AI9+$W9</f>
        <v>4.5089836482354401E-2</v>
      </c>
      <c r="AR9" s="52">
        <f t="shared" si="15"/>
        <v>0.7654248813940574</v>
      </c>
      <c r="AS9" s="51">
        <f t="shared" si="16"/>
        <v>4.5089836482354401E-2</v>
      </c>
      <c r="AT9" s="53">
        <f>AK9/$R9</f>
        <v>1.7973746312684364</v>
      </c>
      <c r="AU9" s="53"/>
      <c r="AV9" s="54">
        <f t="shared" si="17"/>
        <v>0.66842513688618066</v>
      </c>
      <c r="AW9" s="53"/>
      <c r="AX9" s="42">
        <v>0.96175957844093996</v>
      </c>
      <c r="AY9" s="55">
        <v>6.2677173673521703E-3</v>
      </c>
      <c r="AZ9" s="55">
        <v>0.94620941636355504</v>
      </c>
      <c r="BA9" s="55">
        <v>0.97586030678233004</v>
      </c>
      <c r="BF9" s="41">
        <v>476.16</v>
      </c>
      <c r="BG9" s="41" t="s">
        <v>30</v>
      </c>
      <c r="BR9" s="41">
        <v>573</v>
      </c>
      <c r="BS9" s="41">
        <v>773</v>
      </c>
      <c r="BT9" s="41">
        <v>673</v>
      </c>
    </row>
    <row r="10" spans="1:82" s="56" customFormat="1" x14ac:dyDescent="0.25">
      <c r="A10" s="56" t="s">
        <v>95</v>
      </c>
      <c r="B10" s="56" t="s">
        <v>26</v>
      </c>
      <c r="C10" s="114" t="s">
        <v>70</v>
      </c>
      <c r="D10" s="87" t="s">
        <v>125</v>
      </c>
      <c r="E10" s="114"/>
      <c r="F10" s="114">
        <v>322</v>
      </c>
      <c r="G10" s="116">
        <f t="shared" si="10"/>
        <v>0.94985250737463123</v>
      </c>
      <c r="H10" s="116">
        <f t="shared" si="11"/>
        <v>1.0437855663927688E-2</v>
      </c>
      <c r="I10" s="114" t="s">
        <v>19</v>
      </c>
      <c r="J10" s="114"/>
      <c r="K10" s="114"/>
      <c r="L10" s="114"/>
      <c r="M10" s="114"/>
      <c r="N10" s="40"/>
      <c r="O10" s="40"/>
      <c r="P10" s="40"/>
      <c r="Q10" s="40"/>
      <c r="R10" s="124">
        <v>339</v>
      </c>
      <c r="S10" s="125">
        <v>0.03</v>
      </c>
      <c r="T10" s="126">
        <f t="shared" si="12"/>
        <v>0</v>
      </c>
      <c r="U10" s="87">
        <f t="shared" si="18"/>
        <v>410.33326430376928</v>
      </c>
      <c r="V10" s="4">
        <f t="shared" si="19"/>
        <v>4.5091204725554075</v>
      </c>
      <c r="W10" s="90">
        <f t="shared" si="3"/>
        <v>1.098892257786176E-2</v>
      </c>
      <c r="X10" s="57"/>
      <c r="Y10" s="57"/>
      <c r="Z10" s="58"/>
      <c r="AA10" s="59"/>
      <c r="AB10" s="58"/>
      <c r="AC10" s="60"/>
      <c r="AD10" s="61"/>
      <c r="AE10" s="62"/>
      <c r="AF10" s="63"/>
      <c r="AG10" s="64"/>
      <c r="AH10" s="64"/>
      <c r="AI10" s="62"/>
      <c r="AJ10" s="136"/>
      <c r="AK10" s="64"/>
      <c r="AL10" s="64"/>
      <c r="AM10" s="62"/>
      <c r="AN10" s="136"/>
      <c r="AO10" s="58" t="s">
        <v>96</v>
      </c>
      <c r="AP10" s="65"/>
      <c r="AQ10" s="58"/>
      <c r="AR10" s="66"/>
      <c r="AS10" s="58"/>
      <c r="AT10" s="65"/>
      <c r="AU10" s="65"/>
      <c r="AV10" s="66"/>
      <c r="AW10" s="65"/>
      <c r="AX10" s="57"/>
      <c r="AY10" s="67"/>
      <c r="AZ10" s="67"/>
      <c r="BA10" s="67"/>
      <c r="BT10" s="56">
        <v>410</v>
      </c>
    </row>
    <row r="11" spans="1:82" s="109" customFormat="1" x14ac:dyDescent="0.25">
      <c r="A11" s="109" t="s">
        <v>95</v>
      </c>
      <c r="B11" s="109" t="s">
        <v>26</v>
      </c>
      <c r="C11" s="117" t="s">
        <v>123</v>
      </c>
      <c r="D11" s="87" t="s">
        <v>125</v>
      </c>
      <c r="E11" s="117"/>
      <c r="F11" s="117">
        <v>322</v>
      </c>
      <c r="G11" s="118">
        <f t="shared" si="10"/>
        <v>0.94985250737463123</v>
      </c>
      <c r="H11" s="118">
        <f t="shared" si="11"/>
        <v>1.0437855663927688E-2</v>
      </c>
      <c r="I11" s="117" t="s">
        <v>19</v>
      </c>
      <c r="J11" s="114"/>
      <c r="K11" s="114"/>
      <c r="L11" s="114"/>
      <c r="M11" s="114"/>
      <c r="N11" s="40"/>
      <c r="O11" s="40"/>
      <c r="P11" s="40"/>
      <c r="Q11" s="40"/>
      <c r="R11" s="127">
        <v>339</v>
      </c>
      <c r="S11" s="128">
        <v>0.03</v>
      </c>
      <c r="T11" s="129">
        <f t="shared" si="12"/>
        <v>0</v>
      </c>
      <c r="U11" s="87">
        <f t="shared" si="18"/>
        <v>410.33326430376928</v>
      </c>
      <c r="V11" s="4">
        <f t="shared" si="19"/>
        <v>4.5091204725554075</v>
      </c>
      <c r="W11" s="90">
        <f t="shared" si="3"/>
        <v>1.098892257786176E-2</v>
      </c>
      <c r="Z11" s="110"/>
      <c r="AA11" s="111"/>
      <c r="AB11" s="110"/>
      <c r="AC11" s="111"/>
      <c r="AD11" s="112"/>
      <c r="AE11" s="110"/>
      <c r="AF11" s="113"/>
      <c r="AG11" s="112"/>
      <c r="AH11" s="112"/>
      <c r="AI11" s="110"/>
      <c r="AJ11" s="112"/>
      <c r="AK11" s="112"/>
      <c r="AL11" s="112"/>
      <c r="AM11" s="110"/>
      <c r="AN11" s="112"/>
      <c r="AO11" s="110" t="s">
        <v>96</v>
      </c>
      <c r="AP11" s="111"/>
      <c r="AQ11" s="110"/>
      <c r="AR11" s="112"/>
      <c r="AS11" s="110"/>
      <c r="AT11" s="111"/>
      <c r="AU11" s="111"/>
      <c r="AV11" s="112"/>
      <c r="AW11" s="111"/>
      <c r="AX11" s="109">
        <v>0.87816752466201098</v>
      </c>
      <c r="AY11" s="109">
        <v>9.3456478182908208E-3</v>
      </c>
      <c r="AZ11" s="109">
        <v>0.86020928236596705</v>
      </c>
      <c r="BA11" s="109">
        <v>0.89199136589258199</v>
      </c>
      <c r="BT11" s="109">
        <v>410</v>
      </c>
    </row>
    <row r="12" spans="1:82" s="109" customFormat="1" x14ac:dyDescent="0.25">
      <c r="A12" s="109" t="s">
        <v>95</v>
      </c>
      <c r="B12" s="109" t="s">
        <v>26</v>
      </c>
      <c r="C12" s="117" t="s">
        <v>123</v>
      </c>
      <c r="D12" s="87" t="s">
        <v>125</v>
      </c>
      <c r="E12" s="117"/>
      <c r="F12" s="117">
        <v>322</v>
      </c>
      <c r="G12" s="118">
        <f t="shared" si="10"/>
        <v>0.94985250737463123</v>
      </c>
      <c r="H12" s="118">
        <f t="shared" si="11"/>
        <v>1.0437855663927688E-2</v>
      </c>
      <c r="I12" s="117" t="s">
        <v>19</v>
      </c>
      <c r="J12" s="114"/>
      <c r="K12" s="114"/>
      <c r="L12" s="114"/>
      <c r="M12" s="114"/>
      <c r="N12" s="40"/>
      <c r="O12" s="40"/>
      <c r="P12" s="40"/>
      <c r="Q12" s="40"/>
      <c r="R12" s="127">
        <v>339</v>
      </c>
      <c r="S12" s="128">
        <v>0.03</v>
      </c>
      <c r="T12" s="129">
        <f t="shared" si="12"/>
        <v>0</v>
      </c>
      <c r="U12" s="87">
        <f t="shared" si="18"/>
        <v>410.33326430376928</v>
      </c>
      <c r="V12" s="4">
        <f t="shared" si="19"/>
        <v>4.5091204725554075</v>
      </c>
      <c r="W12" s="90">
        <f t="shared" si="3"/>
        <v>1.098892257786176E-2</v>
      </c>
      <c r="Z12" s="110"/>
      <c r="AA12" s="111"/>
      <c r="AB12" s="110"/>
      <c r="AC12" s="111"/>
      <c r="AD12" s="112"/>
      <c r="AE12" s="110"/>
      <c r="AF12" s="113"/>
      <c r="AG12" s="112"/>
      <c r="AH12" s="112"/>
      <c r="AI12" s="110"/>
      <c r="AJ12" s="112"/>
      <c r="AK12" s="112"/>
      <c r="AL12" s="112"/>
      <c r="AM12" s="110"/>
      <c r="AN12" s="112"/>
      <c r="AO12" s="110" t="s">
        <v>96</v>
      </c>
      <c r="AP12" s="111"/>
      <c r="AQ12" s="110"/>
      <c r="AR12" s="112"/>
      <c r="AS12" s="110"/>
      <c r="AT12" s="111"/>
      <c r="AU12" s="111"/>
      <c r="AV12" s="112"/>
      <c r="AW12" s="111"/>
      <c r="AX12" s="109">
        <v>0.87132398223597396</v>
      </c>
      <c r="AY12" s="109">
        <v>1.4667922174929101E-2</v>
      </c>
      <c r="AZ12" s="109">
        <v>0.84323603942498904</v>
      </c>
      <c r="BA12" s="109">
        <v>0.89256435070631301</v>
      </c>
      <c r="BT12" s="109">
        <v>-247</v>
      </c>
    </row>
    <row r="13" spans="1:82" s="109" customFormat="1" x14ac:dyDescent="0.25">
      <c r="A13" s="109" t="s">
        <v>95</v>
      </c>
      <c r="B13" s="109" t="s">
        <v>26</v>
      </c>
      <c r="C13" s="117" t="s">
        <v>123</v>
      </c>
      <c r="D13" s="87" t="s">
        <v>125</v>
      </c>
      <c r="E13" s="117"/>
      <c r="F13" s="117">
        <v>322</v>
      </c>
      <c r="G13" s="118">
        <f t="shared" si="10"/>
        <v>0.94985250737463123</v>
      </c>
      <c r="H13" s="118">
        <f t="shared" si="11"/>
        <v>1.0437855663927688E-2</v>
      </c>
      <c r="I13" s="117" t="s">
        <v>19</v>
      </c>
      <c r="J13" s="114"/>
      <c r="K13" s="114"/>
      <c r="L13" s="114"/>
      <c r="M13" s="114"/>
      <c r="N13" s="40"/>
      <c r="O13" s="40"/>
      <c r="P13" s="40"/>
      <c r="Q13" s="40"/>
      <c r="R13" s="127">
        <v>339</v>
      </c>
      <c r="S13" s="128">
        <v>0.03</v>
      </c>
      <c r="T13" s="129">
        <f t="shared" si="12"/>
        <v>0</v>
      </c>
      <c r="U13" s="87">
        <f t="shared" si="18"/>
        <v>410.33326430376928</v>
      </c>
      <c r="V13" s="4">
        <f t="shared" si="19"/>
        <v>4.5091204725554075</v>
      </c>
      <c r="W13" s="90">
        <f t="shared" si="3"/>
        <v>1.098892257786176E-2</v>
      </c>
      <c r="Z13" s="110"/>
      <c r="AA13" s="111"/>
      <c r="AB13" s="110"/>
      <c r="AC13" s="111"/>
      <c r="AD13" s="112"/>
      <c r="AE13" s="110"/>
      <c r="AF13" s="113"/>
      <c r="AG13" s="112"/>
      <c r="AH13" s="112"/>
      <c r="AI13" s="110"/>
      <c r="AJ13" s="112"/>
      <c r="AK13" s="112"/>
      <c r="AL13" s="112"/>
      <c r="AM13" s="110"/>
      <c r="AN13" s="112"/>
      <c r="AO13" s="110" t="s">
        <v>96</v>
      </c>
      <c r="AP13" s="111"/>
      <c r="AQ13" s="110"/>
      <c r="AR13" s="112"/>
      <c r="AS13" s="110"/>
      <c r="AT13" s="111"/>
      <c r="AU13" s="111"/>
      <c r="AV13" s="112"/>
      <c r="AW13" s="111"/>
      <c r="AX13" s="109">
        <v>0.87827043582202402</v>
      </c>
      <c r="AY13" s="109">
        <v>1.44053285508914E-2</v>
      </c>
      <c r="AZ13" s="109">
        <v>0.84825949485155305</v>
      </c>
      <c r="BA13" s="109">
        <v>0.89877725340555203</v>
      </c>
      <c r="BT13" s="109">
        <v>-964</v>
      </c>
    </row>
    <row r="14" spans="1:82" s="109" customFormat="1" x14ac:dyDescent="0.25">
      <c r="A14" s="109" t="s">
        <v>95</v>
      </c>
      <c r="B14" s="109" t="s">
        <v>26</v>
      </c>
      <c r="C14" s="117" t="s">
        <v>123</v>
      </c>
      <c r="D14" s="87" t="s">
        <v>125</v>
      </c>
      <c r="E14" s="117"/>
      <c r="F14" s="117">
        <v>322</v>
      </c>
      <c r="G14" s="118">
        <f t="shared" si="10"/>
        <v>0.94985250737463123</v>
      </c>
      <c r="H14" s="118">
        <f t="shared" si="11"/>
        <v>1.0437855663927688E-2</v>
      </c>
      <c r="I14" s="117" t="s">
        <v>19</v>
      </c>
      <c r="J14" s="114"/>
      <c r="K14" s="114"/>
      <c r="L14" s="114"/>
      <c r="M14" s="114"/>
      <c r="N14" s="40"/>
      <c r="O14" s="40"/>
      <c r="P14" s="40"/>
      <c r="Q14" s="40"/>
      <c r="R14" s="127">
        <v>339</v>
      </c>
      <c r="S14" s="128">
        <v>0.03</v>
      </c>
      <c r="T14" s="129">
        <f t="shared" si="12"/>
        <v>0</v>
      </c>
      <c r="U14" s="87">
        <f t="shared" si="18"/>
        <v>410.33326430376928</v>
      </c>
      <c r="V14" s="4">
        <f t="shared" si="19"/>
        <v>4.5091204725554075</v>
      </c>
      <c r="W14" s="90">
        <f t="shared" si="3"/>
        <v>1.098892257786176E-2</v>
      </c>
      <c r="Z14" s="110"/>
      <c r="AA14" s="111"/>
      <c r="AB14" s="110"/>
      <c r="AC14" s="111"/>
      <c r="AD14" s="112"/>
      <c r="AE14" s="110"/>
      <c r="AF14" s="113"/>
      <c r="AG14" s="112"/>
      <c r="AH14" s="112"/>
      <c r="AI14" s="110"/>
      <c r="AJ14" s="112"/>
      <c r="AK14" s="112"/>
      <c r="AL14" s="112"/>
      <c r="AM14" s="110"/>
      <c r="AN14" s="112"/>
      <c r="AO14" s="110" t="s">
        <v>96</v>
      </c>
      <c r="AP14" s="111"/>
      <c r="AQ14" s="110"/>
      <c r="AR14" s="112"/>
      <c r="AS14" s="110"/>
      <c r="AT14" s="111"/>
      <c r="AU14" s="111"/>
      <c r="AV14" s="112"/>
      <c r="AW14" s="111"/>
      <c r="AX14" s="109">
        <v>0.86794745817669905</v>
      </c>
      <c r="AY14" s="109">
        <v>1.41199261965306E-2</v>
      </c>
      <c r="AZ14" s="109">
        <v>0.84913994199125997</v>
      </c>
      <c r="BA14" s="109">
        <v>0.88988586189110297</v>
      </c>
      <c r="BT14" s="109">
        <v>-1238</v>
      </c>
    </row>
    <row r="15" spans="1:82" x14ac:dyDescent="0.25">
      <c r="A15" t="s">
        <v>95</v>
      </c>
      <c r="B15" t="s">
        <v>26</v>
      </c>
      <c r="C15" s="28" t="s">
        <v>24</v>
      </c>
      <c r="D15" s="87" t="s">
        <v>126</v>
      </c>
      <c r="E15" s="28">
        <v>8</v>
      </c>
      <c r="F15" s="28">
        <v>445</v>
      </c>
      <c r="G15" s="29">
        <f t="shared" si="10"/>
        <v>1.3126843657817109</v>
      </c>
      <c r="H15" s="29">
        <f t="shared" si="11"/>
        <v>1.4424986864744789E-2</v>
      </c>
      <c r="I15" s="28" t="s">
        <v>19</v>
      </c>
      <c r="R15" s="119">
        <v>339</v>
      </c>
      <c r="S15" s="120">
        <v>0.03</v>
      </c>
      <c r="T15" s="122">
        <f t="shared" si="12"/>
        <v>0</v>
      </c>
      <c r="U15" s="87">
        <f t="shared" si="18"/>
        <v>410.33326430376928</v>
      </c>
      <c r="V15" s="4">
        <f t="shared" si="19"/>
        <v>4.5091204725554075</v>
      </c>
      <c r="W15" s="90">
        <f t="shared" si="3"/>
        <v>1.098892257786176E-2</v>
      </c>
      <c r="AA15" s="6"/>
      <c r="AB15" s="5"/>
      <c r="AC15" s="7"/>
      <c r="AG15" s="68">
        <v>725.13</v>
      </c>
      <c r="AH15" s="68">
        <v>61.23</v>
      </c>
      <c r="AI15" s="3">
        <f t="shared" si="13"/>
        <v>8.444003144263787E-2</v>
      </c>
      <c r="AK15" s="68">
        <v>379.22</v>
      </c>
      <c r="AL15" s="68">
        <v>102.43</v>
      </c>
      <c r="AM15" s="3">
        <f t="shared" si="14"/>
        <v>0.27010706186382577</v>
      </c>
      <c r="AO15" s="47" t="s">
        <v>91</v>
      </c>
      <c r="AP15" s="22">
        <f t="shared" ref="AP15:AP23" si="24">AG15/$R15</f>
        <v>2.1390265486725664</v>
      </c>
      <c r="AQ15" s="23">
        <f t="shared" ref="AQ15:AQ23" si="25">AI15+$W15</f>
        <v>9.5428954020499626E-2</v>
      </c>
      <c r="AR15" s="25">
        <f t="shared" si="15"/>
        <v>0.73044598440629716</v>
      </c>
      <c r="AS15" s="23">
        <f t="shared" si="16"/>
        <v>9.5428954020499626E-2</v>
      </c>
      <c r="AT15" s="18">
        <f t="shared" ref="AT15:AT17" si="26">AK15/$R15</f>
        <v>1.1186430678466077</v>
      </c>
      <c r="AU15" s="18"/>
      <c r="AV15" s="17">
        <f t="shared" si="17"/>
        <v>0.48815252957383881</v>
      </c>
      <c r="AW15" s="18"/>
      <c r="AX15" s="1">
        <v>0.83458671361968795</v>
      </c>
      <c r="AY15" s="16">
        <v>1.6357563690843999E-2</v>
      </c>
      <c r="AZ15" s="16">
        <v>0.78451393569414296</v>
      </c>
      <c r="BA15" s="16">
        <v>0.86544701738146301</v>
      </c>
      <c r="BG15" t="s">
        <v>31</v>
      </c>
      <c r="BH15" t="s">
        <v>97</v>
      </c>
      <c r="BT15">
        <v>-200</v>
      </c>
    </row>
    <row r="16" spans="1:82" x14ac:dyDescent="0.25">
      <c r="A16" t="s">
        <v>95</v>
      </c>
      <c r="B16" t="s">
        <v>26</v>
      </c>
      <c r="C16" s="28" t="s">
        <v>32</v>
      </c>
      <c r="D16" s="87" t="s">
        <v>127</v>
      </c>
      <c r="E16" s="28">
        <v>8</v>
      </c>
      <c r="F16" s="28">
        <v>707</v>
      </c>
      <c r="G16" s="29">
        <f t="shared" si="10"/>
        <v>2.0855457227138645</v>
      </c>
      <c r="H16" s="29">
        <f t="shared" si="11"/>
        <v>2.2917900479493408E-2</v>
      </c>
      <c r="I16" s="28" t="s">
        <v>19</v>
      </c>
      <c r="J16" s="28">
        <v>440.72355045166103</v>
      </c>
      <c r="K16" s="28">
        <v>3.1334168096391601</v>
      </c>
      <c r="L16" s="28">
        <v>434.55073863924702</v>
      </c>
      <c r="M16" s="28">
        <v>448.97008284295998</v>
      </c>
      <c r="N16" s="40">
        <v>442.10988545601202</v>
      </c>
      <c r="O16" s="40">
        <v>5.5356189362270802</v>
      </c>
      <c r="P16" s="40">
        <v>435.27453570024102</v>
      </c>
      <c r="Q16" s="40">
        <v>453.66287815347903</v>
      </c>
      <c r="R16" s="119">
        <v>339</v>
      </c>
      <c r="S16" s="120">
        <v>0.03</v>
      </c>
      <c r="T16" s="122">
        <f t="shared" si="12"/>
        <v>13.609886344604371</v>
      </c>
      <c r="U16" s="87">
        <f t="shared" si="18"/>
        <v>410.33326430376928</v>
      </c>
      <c r="V16" s="4">
        <f t="shared" si="19"/>
        <v>4.5091204725554075</v>
      </c>
      <c r="W16" s="90">
        <f t="shared" si="3"/>
        <v>1.098892257786176E-2</v>
      </c>
      <c r="Z16" s="5"/>
      <c r="AA16" s="6"/>
      <c r="AB16" s="5"/>
      <c r="AC16" s="7"/>
      <c r="AG16" s="68">
        <v>691.42</v>
      </c>
      <c r="AH16" s="68">
        <v>73.010000000000005</v>
      </c>
      <c r="AI16" s="3">
        <f t="shared" si="13"/>
        <v>0.10559428422666398</v>
      </c>
      <c r="AK16" s="68">
        <v>289.75</v>
      </c>
      <c r="AL16" s="68">
        <v>76.41</v>
      </c>
      <c r="AM16" s="3">
        <f t="shared" si="14"/>
        <v>0.26371009490940467</v>
      </c>
      <c r="AO16" s="47" t="s">
        <v>91</v>
      </c>
      <c r="AP16" s="22">
        <f t="shared" si="24"/>
        <v>2.0395870206489675</v>
      </c>
      <c r="AQ16" s="23">
        <f t="shared" si="25"/>
        <v>0.11658320680452573</v>
      </c>
      <c r="AR16" s="25">
        <f t="shared" si="15"/>
        <v>0.71400198053662989</v>
      </c>
      <c r="AS16" s="23">
        <f t="shared" si="16"/>
        <v>0.11658320680452573</v>
      </c>
      <c r="AT16" s="18">
        <f t="shared" si="26"/>
        <v>0.85471976401179939</v>
      </c>
      <c r="AU16" s="18"/>
      <c r="AV16" s="17">
        <f t="shared" si="17"/>
        <v>0.39297789065503402</v>
      </c>
      <c r="AW16" s="18"/>
      <c r="AX16" s="1">
        <v>0.52462815548390795</v>
      </c>
      <c r="AY16" s="16">
        <v>9.29105809563541E-2</v>
      </c>
      <c r="AZ16" s="16">
        <v>0.21062969101085699</v>
      </c>
      <c r="BA16" s="16">
        <v>0.74214681600543297</v>
      </c>
      <c r="BG16" t="s">
        <v>33</v>
      </c>
      <c r="BH16" t="s">
        <v>97</v>
      </c>
      <c r="BR16">
        <v>300</v>
      </c>
      <c r="BS16">
        <v>600</v>
      </c>
      <c r="BT16">
        <v>446</v>
      </c>
    </row>
    <row r="17" spans="1:79" x14ac:dyDescent="0.25">
      <c r="A17" t="s">
        <v>95</v>
      </c>
      <c r="B17" t="s">
        <v>26</v>
      </c>
      <c r="C17" s="28" t="s">
        <v>34</v>
      </c>
      <c r="E17" s="28">
        <v>8</v>
      </c>
      <c r="G17" s="29"/>
      <c r="H17" s="29"/>
      <c r="T17" s="122"/>
      <c r="V17" s="4"/>
      <c r="Z17" s="5"/>
      <c r="AA17" s="6"/>
      <c r="AB17" s="5"/>
      <c r="AC17" s="7"/>
      <c r="AI17" s="3" t="e">
        <f t="shared" si="13"/>
        <v>#DIV/0!</v>
      </c>
      <c r="AM17" s="3" t="e">
        <f t="shared" si="14"/>
        <v>#DIV/0!</v>
      </c>
      <c r="AP17" s="22" t="e">
        <f t="shared" si="24"/>
        <v>#DIV/0!</v>
      </c>
      <c r="AQ17" s="23" t="e">
        <f t="shared" si="25"/>
        <v>#DIV/0!</v>
      </c>
      <c r="AR17" s="25" t="e">
        <f t="shared" si="15"/>
        <v>#DIV/0!</v>
      </c>
      <c r="AS17" s="23" t="e">
        <f t="shared" si="16"/>
        <v>#DIV/0!</v>
      </c>
      <c r="AT17" s="18" t="e">
        <f t="shared" si="26"/>
        <v>#DIV/0!</v>
      </c>
      <c r="AU17" s="18"/>
      <c r="AV17" s="17" t="e">
        <f t="shared" si="17"/>
        <v>#DIV/0!</v>
      </c>
      <c r="AW17" s="18"/>
      <c r="BG17" t="s">
        <v>35</v>
      </c>
    </row>
    <row r="18" spans="1:79" x14ac:dyDescent="0.25">
      <c r="G18" s="29"/>
      <c r="H18" s="29"/>
      <c r="T18" s="122"/>
      <c r="V18" s="4"/>
      <c r="Z18" s="5"/>
      <c r="AA18" s="6"/>
      <c r="AB18" s="5"/>
      <c r="AC18" s="7"/>
      <c r="AP18" s="22"/>
      <c r="AQ18" s="23"/>
      <c r="AR18" s="25"/>
      <c r="AS18" s="23"/>
      <c r="AT18" s="18"/>
      <c r="AU18" s="18"/>
      <c r="AV18" s="17"/>
      <c r="AW18" s="18"/>
    </row>
    <row r="19" spans="1:79" x14ac:dyDescent="0.25">
      <c r="G19" s="29"/>
      <c r="H19" s="29"/>
      <c r="T19" s="122"/>
      <c r="V19" s="4"/>
      <c r="Z19" s="5"/>
      <c r="AA19" s="6"/>
      <c r="AB19" s="5"/>
      <c r="AC19" s="7"/>
      <c r="AP19" s="22"/>
      <c r="AQ19" s="23"/>
      <c r="AR19" s="25"/>
      <c r="AS19" s="23"/>
      <c r="AT19" s="18"/>
      <c r="AU19" s="18"/>
      <c r="AV19" s="17"/>
      <c r="AW19" s="18"/>
    </row>
    <row r="20" spans="1:79" s="28" customFormat="1" x14ac:dyDescent="0.25">
      <c r="A20" s="28" t="s">
        <v>38</v>
      </c>
      <c r="B20" s="28" t="s">
        <v>39</v>
      </c>
      <c r="C20" s="28" t="s">
        <v>40</v>
      </c>
      <c r="D20" s="28" t="s">
        <v>128</v>
      </c>
      <c r="E20" s="28">
        <v>13.5</v>
      </c>
      <c r="F20" s="28">
        <v>107</v>
      </c>
      <c r="G20" s="29">
        <f>F20/R20</f>
        <v>0.26161369193154033</v>
      </c>
      <c r="H20" s="29">
        <f>G20*W20</f>
        <v>2.4070043517910377E-2</v>
      </c>
      <c r="I20" s="28" t="s">
        <v>18</v>
      </c>
      <c r="J20" s="28">
        <v>568.03386756340694</v>
      </c>
      <c r="K20" s="28">
        <v>2.86745196990951</v>
      </c>
      <c r="L20" s="28">
        <v>561.389306349207</v>
      </c>
      <c r="M20" s="28">
        <v>571.87790547031705</v>
      </c>
      <c r="N20" s="40">
        <v>560.80961204439996</v>
      </c>
      <c r="O20" s="40">
        <v>1.99238383223009</v>
      </c>
      <c r="P20" s="40">
        <v>556.27113427966799</v>
      </c>
      <c r="Q20" s="40">
        <v>564.02039462996299</v>
      </c>
      <c r="R20" s="119">
        <v>409</v>
      </c>
      <c r="S20" s="120">
        <v>0.1</v>
      </c>
      <c r="T20" s="122">
        <f>Q20*S20</f>
        <v>56.402039462996299</v>
      </c>
      <c r="U20" s="87">
        <f>AVERAGE($J$20,$J$23,$N$28)</f>
        <v>517.28453824843962</v>
      </c>
      <c r="V20" s="91">
        <f>STDEVA($J$20,$J$23,$N$23)</f>
        <v>47.593309260129772</v>
      </c>
      <c r="W20" s="90">
        <f>V20/U20</f>
        <v>9.2006054194629386E-2</v>
      </c>
      <c r="X20" s="30"/>
      <c r="Y20" s="30"/>
      <c r="Z20" s="33"/>
      <c r="AA20" s="34"/>
      <c r="AB20" s="33"/>
      <c r="AC20" s="35"/>
      <c r="AD20" s="10"/>
      <c r="AE20" s="36"/>
      <c r="AF20" s="71"/>
      <c r="AG20" s="38">
        <v>509.79</v>
      </c>
      <c r="AH20" s="38">
        <v>31.29</v>
      </c>
      <c r="AI20" s="36">
        <f t="shared" si="13"/>
        <v>6.137821455893603E-2</v>
      </c>
      <c r="AJ20" s="137"/>
      <c r="AK20" s="38">
        <v>995.23</v>
      </c>
      <c r="AL20" s="38">
        <v>233.1</v>
      </c>
      <c r="AM20" s="36">
        <f t="shared" si="14"/>
        <v>0.23421721612089666</v>
      </c>
      <c r="AN20" s="137"/>
      <c r="AO20" s="36" t="s">
        <v>91</v>
      </c>
      <c r="AP20" s="39">
        <f t="shared" si="24"/>
        <v>1.2464303178484109</v>
      </c>
      <c r="AQ20" s="33">
        <f t="shared" si="25"/>
        <v>0.15338426875356542</v>
      </c>
      <c r="AR20" s="17">
        <f t="shared" si="15"/>
        <v>0.52890923997984962</v>
      </c>
      <c r="AS20" s="33">
        <f t="shared" si="16"/>
        <v>0.15338426875356542</v>
      </c>
      <c r="AT20" s="39">
        <f t="shared" ref="AT20:AT23" si="27">AK20/$R20</f>
        <v>2.433325183374083</v>
      </c>
      <c r="AU20" s="39"/>
      <c r="AV20" s="17">
        <f t="shared" si="17"/>
        <v>0.77253979885228208</v>
      </c>
      <c r="AW20" s="39"/>
      <c r="AX20" s="30">
        <v>0.97511896575970503</v>
      </c>
      <c r="AY20" s="40">
        <v>3.5540497269672699E-3</v>
      </c>
      <c r="AZ20" s="40">
        <v>0.96808412581783698</v>
      </c>
      <c r="BA20" s="40">
        <v>0.98370337880065595</v>
      </c>
      <c r="BG20" s="28" t="s">
        <v>41</v>
      </c>
      <c r="BR20" s="28">
        <v>570</v>
      </c>
      <c r="BS20" s="28">
        <v>770</v>
      </c>
      <c r="BT20" s="28">
        <v>670</v>
      </c>
      <c r="BV20" s="28">
        <v>-1200</v>
      </c>
      <c r="BW20" s="28">
        <v>400</v>
      </c>
      <c r="BX20" s="28">
        <v>-500</v>
      </c>
      <c r="BY20" s="28">
        <v>400</v>
      </c>
      <c r="BZ20" s="28">
        <v>900</v>
      </c>
      <c r="CA20" s="28">
        <v>500</v>
      </c>
    </row>
    <row r="21" spans="1:79" x14ac:dyDescent="0.25">
      <c r="A21" t="s">
        <v>38</v>
      </c>
      <c r="B21" t="s">
        <v>39</v>
      </c>
      <c r="C21" s="28" t="s">
        <v>42</v>
      </c>
      <c r="D21" s="28" t="s">
        <v>129</v>
      </c>
      <c r="E21" s="28">
        <v>13.5</v>
      </c>
      <c r="F21" s="28">
        <v>215</v>
      </c>
      <c r="G21" s="29">
        <f>F21/R21</f>
        <v>0.52567237163814184</v>
      </c>
      <c r="H21" s="29">
        <f>G21*W21</f>
        <v>4.8365040713558238E-2</v>
      </c>
      <c r="I21" s="28" t="s">
        <v>18</v>
      </c>
      <c r="R21" s="119">
        <v>409</v>
      </c>
      <c r="S21" s="120">
        <v>0.1</v>
      </c>
      <c r="T21" s="122">
        <f>Q21*S21</f>
        <v>0</v>
      </c>
      <c r="U21" s="87">
        <f t="shared" ref="U21:U23" si="28">AVERAGE($J$20,$J$23,$N$28)</f>
        <v>517.28453824843962</v>
      </c>
      <c r="V21" s="91">
        <f t="shared" ref="V21:V23" si="29">STDEVA($J$20,$J$23,$N$23)</f>
        <v>47.593309260129772</v>
      </c>
      <c r="W21" s="90">
        <f t="shared" ref="W21:W23" si="30">V21/U21</f>
        <v>9.2006054194629386E-2</v>
      </c>
      <c r="Z21" s="5"/>
      <c r="AA21" s="6"/>
      <c r="AB21" s="5"/>
      <c r="AC21" s="7"/>
      <c r="AG21" s="14">
        <v>698.81</v>
      </c>
      <c r="AH21" s="69">
        <v>30.52</v>
      </c>
      <c r="AI21" s="27">
        <f t="shared" si="13"/>
        <v>4.3674246218571577E-2</v>
      </c>
      <c r="AJ21" s="108"/>
      <c r="AK21" s="14">
        <v>742.44</v>
      </c>
      <c r="AL21" s="14">
        <v>382.19</v>
      </c>
      <c r="AM21" s="3">
        <f t="shared" si="14"/>
        <v>0.51477560476267437</v>
      </c>
      <c r="AO21" s="3" t="s">
        <v>91</v>
      </c>
      <c r="AP21" s="22">
        <f t="shared" si="24"/>
        <v>1.7085819070904644</v>
      </c>
      <c r="AQ21" s="23">
        <f t="shared" si="25"/>
        <v>0.13568030041320095</v>
      </c>
      <c r="AR21" s="25">
        <f t="shared" si="15"/>
        <v>0.64954048456650981</v>
      </c>
      <c r="AS21" s="23">
        <f t="shared" si="16"/>
        <v>0.13568030041320095</v>
      </c>
      <c r="AT21" s="18">
        <f t="shared" si="27"/>
        <v>1.8152567237163815</v>
      </c>
      <c r="AU21" s="18"/>
      <c r="AV21" s="17">
        <f t="shared" si="17"/>
        <v>0.67207963129547188</v>
      </c>
      <c r="AW21" s="18"/>
      <c r="AX21" s="1">
        <v>0.924563123981332</v>
      </c>
      <c r="AY21" s="16">
        <v>9.3501210284776294E-3</v>
      </c>
      <c r="AZ21" s="16">
        <v>0.896271276286426</v>
      </c>
      <c r="BA21" s="16">
        <v>0.93866241099557401</v>
      </c>
      <c r="BG21" t="s">
        <v>37</v>
      </c>
      <c r="BR21">
        <v>534</v>
      </c>
      <c r="BS21">
        <v>734</v>
      </c>
      <c r="BT21">
        <v>634</v>
      </c>
      <c r="BV21">
        <v>-1200</v>
      </c>
      <c r="BW21">
        <v>-700</v>
      </c>
      <c r="BX21">
        <v>-900</v>
      </c>
      <c r="BY21">
        <v>600</v>
      </c>
      <c r="BZ21">
        <v>1100</v>
      </c>
      <c r="CA21">
        <v>800</v>
      </c>
    </row>
    <row r="22" spans="1:79" x14ac:dyDescent="0.25">
      <c r="A22" t="s">
        <v>38</v>
      </c>
      <c r="B22" t="s">
        <v>39</v>
      </c>
      <c r="C22" s="28" t="s">
        <v>43</v>
      </c>
      <c r="D22" s="28" t="s">
        <v>129</v>
      </c>
      <c r="E22" s="28">
        <v>13.5</v>
      </c>
      <c r="F22" s="28">
        <v>322</v>
      </c>
      <c r="G22" s="29">
        <f>F22/R22</f>
        <v>0.78728606356968212</v>
      </c>
      <c r="H22" s="29">
        <f>G22*W22</f>
        <v>7.2435084231468605E-2</v>
      </c>
      <c r="I22" s="28" t="s">
        <v>18</v>
      </c>
      <c r="R22" s="119">
        <v>409</v>
      </c>
      <c r="S22" s="120">
        <v>0.1</v>
      </c>
      <c r="T22" s="122">
        <f>Q22*S22</f>
        <v>0</v>
      </c>
      <c r="U22" s="87">
        <f t="shared" si="28"/>
        <v>517.28453824843962</v>
      </c>
      <c r="V22" s="91">
        <f t="shared" si="29"/>
        <v>47.593309260129772</v>
      </c>
      <c r="W22" s="90">
        <f t="shared" si="30"/>
        <v>9.2006054194629386E-2</v>
      </c>
      <c r="Z22" s="5"/>
      <c r="AA22" s="6"/>
      <c r="AB22" s="5"/>
      <c r="AC22" s="7"/>
      <c r="AG22" s="14">
        <v>582.69000000000005</v>
      </c>
      <c r="AH22" s="14">
        <v>36</v>
      </c>
      <c r="AI22" s="27">
        <f t="shared" si="13"/>
        <v>6.1782422900684753E-2</v>
      </c>
      <c r="AJ22" s="108"/>
      <c r="AK22" s="14">
        <v>878.73</v>
      </c>
      <c r="AL22" s="14">
        <v>185.55</v>
      </c>
      <c r="AM22" s="3">
        <f t="shared" si="14"/>
        <v>0.21115701068587622</v>
      </c>
      <c r="AO22" s="3" t="s">
        <v>91</v>
      </c>
      <c r="AP22" s="22">
        <f t="shared" si="24"/>
        <v>1.4246699266503668</v>
      </c>
      <c r="AQ22" s="23">
        <f t="shared" si="25"/>
        <v>0.15378847709531412</v>
      </c>
      <c r="AR22" s="25">
        <f t="shared" si="15"/>
        <v>0.58018562760393266</v>
      </c>
      <c r="AS22" s="23">
        <f t="shared" si="16"/>
        <v>0.15378847709531412</v>
      </c>
      <c r="AT22" s="18">
        <f t="shared" si="27"/>
        <v>2.1484841075794621</v>
      </c>
      <c r="AU22" s="18"/>
      <c r="AV22" s="17">
        <f t="shared" si="17"/>
        <v>0.73194711718840089</v>
      </c>
      <c r="AW22" s="18"/>
      <c r="AX22" s="1">
        <v>0.81584746721341805</v>
      </c>
      <c r="AY22" s="16">
        <v>1.7890451750237998E-2</v>
      </c>
      <c r="AZ22" s="16">
        <v>0.77520056467046705</v>
      </c>
      <c r="BA22" s="16">
        <v>0.85090508827357103</v>
      </c>
      <c r="BG22" t="s">
        <v>44</v>
      </c>
      <c r="BH22" t="s">
        <v>98</v>
      </c>
      <c r="BR22">
        <v>-441</v>
      </c>
      <c r="BS22">
        <v>-241</v>
      </c>
      <c r="BT22">
        <v>-341</v>
      </c>
    </row>
    <row r="23" spans="1:79" x14ac:dyDescent="0.25">
      <c r="A23" t="s">
        <v>38</v>
      </c>
      <c r="B23" t="s">
        <v>39</v>
      </c>
      <c r="C23" s="28" t="s">
        <v>45</v>
      </c>
      <c r="D23" s="28" t="s">
        <v>127</v>
      </c>
      <c r="E23" s="28">
        <v>13.5</v>
      </c>
      <c r="F23" s="28">
        <v>707</v>
      </c>
      <c r="G23" s="29">
        <f>F23/R23</f>
        <v>1.7286063569682151</v>
      </c>
      <c r="H23" s="29">
        <f>G23*W23</f>
        <v>0.15904225016039847</v>
      </c>
      <c r="I23" s="28" t="s">
        <v>18</v>
      </c>
      <c r="J23" s="28">
        <v>491.32392850827699</v>
      </c>
      <c r="K23" s="28">
        <v>4.4583384824861803</v>
      </c>
      <c r="L23" s="28">
        <v>480.59842184785401</v>
      </c>
      <c r="M23" s="28">
        <v>494.81385538185901</v>
      </c>
      <c r="N23" s="40">
        <v>480.87256446519001</v>
      </c>
      <c r="O23" s="40">
        <v>2.2043799402438302</v>
      </c>
      <c r="P23" s="40">
        <v>475.64810861575302</v>
      </c>
      <c r="Q23" s="40">
        <v>488.753743387501</v>
      </c>
      <c r="R23" s="119">
        <v>409</v>
      </c>
      <c r="S23" s="120">
        <v>0.1</v>
      </c>
      <c r="T23" s="122">
        <f>Q23*S23</f>
        <v>48.875374338750106</v>
      </c>
      <c r="U23" s="87">
        <f t="shared" si="28"/>
        <v>517.28453824843962</v>
      </c>
      <c r="V23" s="91">
        <f t="shared" si="29"/>
        <v>47.593309260129772</v>
      </c>
      <c r="W23" s="90">
        <f t="shared" si="30"/>
        <v>9.2006054194629386E-2</v>
      </c>
      <c r="Z23" s="5"/>
      <c r="AA23" s="6"/>
      <c r="AB23" s="5"/>
      <c r="AC23" s="7"/>
      <c r="AG23" s="14">
        <v>980.2</v>
      </c>
      <c r="AH23" s="69">
        <v>36.56</v>
      </c>
      <c r="AI23" s="27">
        <f t="shared" si="13"/>
        <v>3.7298510508059581E-2</v>
      </c>
      <c r="AJ23" s="108"/>
      <c r="AK23" s="69">
        <v>636.53</v>
      </c>
      <c r="AL23" s="14">
        <v>138.47</v>
      </c>
      <c r="AM23" s="3">
        <f t="shared" si="14"/>
        <v>0.21753884341664964</v>
      </c>
      <c r="AO23" s="3" t="s">
        <v>91</v>
      </c>
      <c r="AP23" s="22">
        <f t="shared" si="24"/>
        <v>2.3965770171149146</v>
      </c>
      <c r="AQ23" s="23">
        <f t="shared" si="25"/>
        <v>0.12930456470268897</v>
      </c>
      <c r="AR23" s="25">
        <f t="shared" si="15"/>
        <v>0.76777166698595023</v>
      </c>
      <c r="AS23" s="23">
        <f t="shared" si="16"/>
        <v>0.12930456470268897</v>
      </c>
      <c r="AT23" s="18">
        <f t="shared" si="27"/>
        <v>1.5563080684596577</v>
      </c>
      <c r="AU23" s="18"/>
      <c r="AV23" s="17">
        <f t="shared" si="17"/>
        <v>0.61412561604714255</v>
      </c>
      <c r="AW23" s="18"/>
      <c r="AX23" s="1">
        <v>0.73993940980560902</v>
      </c>
      <c r="AY23" s="16">
        <v>1.9058784892936401E-2</v>
      </c>
      <c r="AZ23" s="16">
        <v>0.68557624571178399</v>
      </c>
      <c r="BA23" s="16">
        <v>0.77682930700283304</v>
      </c>
      <c r="BG23" t="s">
        <v>46</v>
      </c>
      <c r="BJ23" t="s">
        <v>99</v>
      </c>
      <c r="BR23">
        <v>610</v>
      </c>
      <c r="BS23">
        <v>700</v>
      </c>
      <c r="BT23">
        <v>650</v>
      </c>
    </row>
    <row r="24" spans="1:79" s="28" customFormat="1" x14ac:dyDescent="0.25">
      <c r="G24" s="29"/>
      <c r="H24" s="29"/>
      <c r="N24" s="40"/>
      <c r="O24" s="40"/>
      <c r="P24" s="40"/>
      <c r="Q24" s="40"/>
      <c r="R24" s="119"/>
      <c r="S24" s="120"/>
      <c r="T24" s="122"/>
      <c r="V24" s="32"/>
      <c r="W24" s="31"/>
      <c r="X24" s="30"/>
      <c r="Y24" s="30"/>
      <c r="Z24" s="33"/>
      <c r="AA24" s="34"/>
      <c r="AB24" s="33"/>
      <c r="AC24" s="35"/>
      <c r="AD24" s="10"/>
      <c r="AE24" s="36"/>
      <c r="AF24" s="71"/>
      <c r="AG24" s="132"/>
      <c r="AH24" s="132"/>
      <c r="AI24" s="36"/>
      <c r="AJ24" s="137"/>
      <c r="AK24" s="132"/>
      <c r="AL24" s="132"/>
      <c r="AM24" s="36"/>
      <c r="AN24" s="137"/>
      <c r="AO24" s="36"/>
      <c r="AP24" s="39"/>
      <c r="AQ24" s="33"/>
      <c r="AR24" s="17"/>
      <c r="AS24" s="33"/>
      <c r="AT24" s="39"/>
      <c r="AU24" s="39"/>
      <c r="AV24" s="17"/>
      <c r="AW24" s="39"/>
      <c r="AX24" s="30"/>
      <c r="AY24" s="40"/>
      <c r="AZ24" s="40"/>
      <c r="BA24" s="40"/>
    </row>
    <row r="25" spans="1:79" s="28" customFormat="1" x14ac:dyDescent="0.25">
      <c r="G25" s="29"/>
      <c r="H25" s="29"/>
      <c r="N25" s="40"/>
      <c r="O25" s="40"/>
      <c r="P25" s="40"/>
      <c r="Q25" s="40"/>
      <c r="R25" s="119"/>
      <c r="S25" s="120"/>
      <c r="T25" s="122"/>
      <c r="V25" s="32"/>
      <c r="W25" s="31"/>
      <c r="X25" s="30"/>
      <c r="Y25" s="30"/>
      <c r="Z25" s="33"/>
      <c r="AA25" s="34"/>
      <c r="AB25" s="33"/>
      <c r="AC25" s="35"/>
      <c r="AD25" s="10"/>
      <c r="AE25" s="36"/>
      <c r="AF25" s="71"/>
      <c r="AG25" s="132"/>
      <c r="AH25" s="132"/>
      <c r="AI25" s="36"/>
      <c r="AJ25" s="137"/>
      <c r="AK25" s="132"/>
      <c r="AL25" s="132"/>
      <c r="AM25" s="36"/>
      <c r="AN25" s="137"/>
      <c r="AO25" s="36"/>
      <c r="AP25" s="39"/>
      <c r="AQ25" s="33"/>
      <c r="AR25" s="17"/>
      <c r="AS25" s="33"/>
      <c r="AT25" s="39"/>
      <c r="AU25" s="39"/>
      <c r="AV25" s="17"/>
      <c r="AW25" s="39"/>
      <c r="AX25" s="30"/>
      <c r="AY25" s="40"/>
      <c r="AZ25" s="40"/>
      <c r="BA25" s="40"/>
    </row>
    <row r="26" spans="1:79" x14ac:dyDescent="0.25">
      <c r="A26" t="s">
        <v>38</v>
      </c>
      <c r="B26" t="s">
        <v>47</v>
      </c>
      <c r="C26" s="28" t="s">
        <v>48</v>
      </c>
      <c r="D26" s="28" t="s">
        <v>129</v>
      </c>
      <c r="E26" s="28">
        <v>13.5</v>
      </c>
      <c r="F26" s="28">
        <v>215</v>
      </c>
      <c r="G26" s="29">
        <f>F26/R26</f>
        <v>0.53086419753086422</v>
      </c>
      <c r="H26" s="29">
        <f>G26*W26</f>
        <v>4.5390876364466488E-2</v>
      </c>
      <c r="I26" s="28" t="s">
        <v>19</v>
      </c>
      <c r="R26" s="119">
        <v>405</v>
      </c>
      <c r="S26" s="120">
        <v>0.05</v>
      </c>
      <c r="T26" s="122">
        <f>Q26*S26</f>
        <v>0</v>
      </c>
      <c r="U26" s="87">
        <f>AVERAGE($J$28,$N$20,$N$23)</f>
        <v>510.68861421161364</v>
      </c>
      <c r="V26" s="87">
        <f>STDEVA($J$28,$N$20,$N$23)</f>
        <v>43.665788456326197</v>
      </c>
      <c r="W26" s="90">
        <f>V26/U26</f>
        <v>8.5503743849343852E-2</v>
      </c>
      <c r="Z26" s="5"/>
      <c r="AA26" s="6"/>
      <c r="AB26" s="5"/>
      <c r="AC26" s="7"/>
      <c r="AG26" s="70">
        <v>578.4</v>
      </c>
      <c r="AH26" s="14">
        <v>57.32</v>
      </c>
      <c r="AI26" s="27">
        <f t="shared" si="13"/>
        <v>9.9100968188105126E-2</v>
      </c>
      <c r="AJ26" s="108"/>
      <c r="AK26" s="14">
        <v>792.32</v>
      </c>
      <c r="AL26" s="14">
        <v>306.54000000000002</v>
      </c>
      <c r="AM26" s="3">
        <f t="shared" si="14"/>
        <v>0.38688913570274636</v>
      </c>
      <c r="AO26" s="3" t="s">
        <v>91</v>
      </c>
      <c r="AP26" s="22">
        <f>AG26/$R26</f>
        <v>1.4281481481481482</v>
      </c>
      <c r="AQ26" s="23">
        <f>AI26+$W26</f>
        <v>0.18460471203744899</v>
      </c>
      <c r="AR26" s="25">
        <f t="shared" si="15"/>
        <v>0.58112413987260836</v>
      </c>
      <c r="AS26" s="23">
        <f t="shared" si="16"/>
        <v>0.18460471203744899</v>
      </c>
      <c r="AT26" s="18">
        <f>AK26/$R26</f>
        <v>1.9563456790123459</v>
      </c>
      <c r="AU26" s="18"/>
      <c r="AV26" s="17">
        <f t="shared" si="17"/>
        <v>0.69926199847976922</v>
      </c>
      <c r="AW26" s="18"/>
      <c r="AX26" s="1">
        <v>0.90148133061804103</v>
      </c>
      <c r="AY26" s="16">
        <v>1.54157558098696E-2</v>
      </c>
      <c r="AZ26" s="16">
        <v>0.86399999999999999</v>
      </c>
      <c r="BA26" s="16">
        <v>0.92849999999999999</v>
      </c>
      <c r="BG26" t="s">
        <v>49</v>
      </c>
      <c r="BK26" t="s">
        <v>100</v>
      </c>
      <c r="BO26" t="s">
        <v>110</v>
      </c>
      <c r="BR26">
        <v>-111</v>
      </c>
      <c r="BS26">
        <v>111</v>
      </c>
      <c r="BT26">
        <v>-11</v>
      </c>
    </row>
    <row r="27" spans="1:79" x14ac:dyDescent="0.25">
      <c r="A27" t="s">
        <v>38</v>
      </c>
      <c r="B27" t="s">
        <v>47</v>
      </c>
      <c r="C27" s="28" t="s">
        <v>101</v>
      </c>
      <c r="D27" s="28" t="s">
        <v>126</v>
      </c>
      <c r="E27" s="28">
        <v>13.5</v>
      </c>
      <c r="F27" s="28">
        <v>445</v>
      </c>
      <c r="G27" s="29">
        <f>F27/R27</f>
        <v>1.0987654320987654</v>
      </c>
      <c r="H27" s="29">
        <f>G27*W27</f>
        <v>9.3948558056686449E-2</v>
      </c>
      <c r="I27" s="28" t="s">
        <v>19</v>
      </c>
      <c r="R27" s="119">
        <v>405</v>
      </c>
      <c r="S27" s="120">
        <v>0.05</v>
      </c>
      <c r="T27" s="122">
        <f>Q27*S27</f>
        <v>0</v>
      </c>
      <c r="U27" s="87">
        <f t="shared" ref="U27:U28" si="31">AVERAGE($J$28,$N$20,$N$23)</f>
        <v>510.68861421161364</v>
      </c>
      <c r="V27" s="87">
        <f t="shared" ref="V27:V28" si="32">STDEVA($J$28,$N$20,$N$23)</f>
        <v>43.665788456326197</v>
      </c>
      <c r="W27" s="90">
        <f t="shared" ref="W27:W28" si="33">V27/U27</f>
        <v>8.5503743849343852E-2</v>
      </c>
      <c r="X27" s="1">
        <v>624.63</v>
      </c>
      <c r="Y27" s="1">
        <v>44.33</v>
      </c>
      <c r="Z27" s="5">
        <f t="shared" si="20"/>
        <v>7.0970014248435076E-2</v>
      </c>
      <c r="AA27" s="6">
        <f>X27/R27</f>
        <v>1.5422962962962963</v>
      </c>
      <c r="AB27" s="5">
        <f>W27+Z27</f>
        <v>0.15647375809777891</v>
      </c>
      <c r="AC27" s="7">
        <f t="shared" si="21"/>
        <v>0.24132889758176701</v>
      </c>
      <c r="AD27" s="9">
        <f t="shared" si="22"/>
        <v>0.61066422849641766</v>
      </c>
      <c r="AE27" s="3">
        <f t="shared" si="23"/>
        <v>0.15647375809777891</v>
      </c>
      <c r="AF27" s="13">
        <f>(AG27-X27)/X27</f>
        <v>9.1478155067800118E-2</v>
      </c>
      <c r="AG27" s="14">
        <v>681.77</v>
      </c>
      <c r="AH27" s="14">
        <v>32.159999999999997</v>
      </c>
      <c r="AI27" s="27">
        <f t="shared" si="13"/>
        <v>4.7171333440896489E-2</v>
      </c>
      <c r="AJ27" s="108"/>
      <c r="AK27" s="14">
        <v>1058</v>
      </c>
      <c r="AL27" s="14">
        <v>172.2</v>
      </c>
      <c r="AM27" s="3">
        <f t="shared" si="14"/>
        <v>0.16275992438563325</v>
      </c>
      <c r="AO27" s="3" t="s">
        <v>91</v>
      </c>
      <c r="AP27" s="22">
        <f>AG27/$R27</f>
        <v>1.6833827160493826</v>
      </c>
      <c r="AQ27" s="23">
        <f>AI27+$W27</f>
        <v>0.13267507729024033</v>
      </c>
      <c r="AR27" s="25">
        <f t="shared" si="15"/>
        <v>0.64395044949303437</v>
      </c>
      <c r="AS27" s="23">
        <f t="shared" si="16"/>
        <v>0.13267507729024033</v>
      </c>
      <c r="AT27" s="18">
        <f>AK27/$R27</f>
        <v>2.6123456790123458</v>
      </c>
      <c r="AU27" s="18"/>
      <c r="AV27" s="17">
        <f t="shared" si="17"/>
        <v>0.79401687471408677</v>
      </c>
      <c r="AW27" s="18"/>
      <c r="AX27" s="1">
        <v>0.77167858802739797</v>
      </c>
      <c r="AY27" s="16">
        <v>3.4095253407043002E-2</v>
      </c>
      <c r="AZ27" s="16">
        <v>0.69143829323968498</v>
      </c>
      <c r="BA27" s="16">
        <v>0.81819030569884099</v>
      </c>
      <c r="BF27">
        <v>507.08</v>
      </c>
      <c r="BG27" t="s">
        <v>50</v>
      </c>
      <c r="BJ27" t="s">
        <v>102</v>
      </c>
      <c r="BM27" t="s">
        <v>103</v>
      </c>
      <c r="BR27">
        <v>866</v>
      </c>
      <c r="BS27">
        <v>966</v>
      </c>
      <c r="BT27">
        <v>1066</v>
      </c>
    </row>
    <row r="28" spans="1:79" s="72" customFormat="1" x14ac:dyDescent="0.25">
      <c r="A28" s="72" t="s">
        <v>38</v>
      </c>
      <c r="B28" s="72" t="s">
        <v>47</v>
      </c>
      <c r="C28" s="28" t="s">
        <v>51</v>
      </c>
      <c r="D28" s="28" t="s">
        <v>127</v>
      </c>
      <c r="E28" s="28">
        <v>13.5</v>
      </c>
      <c r="F28" s="28">
        <v>707</v>
      </c>
      <c r="G28" s="29">
        <f>F28/R28</f>
        <v>1.7456790123456789</v>
      </c>
      <c r="H28" s="29">
        <f>G28*W28</f>
        <v>0.1492620911147805</v>
      </c>
      <c r="I28" s="28" t="s">
        <v>19</v>
      </c>
      <c r="J28" s="28">
        <v>490.38366612525101</v>
      </c>
      <c r="K28" s="28">
        <v>2.8095348054524201</v>
      </c>
      <c r="L28" s="28">
        <v>484.11948641244402</v>
      </c>
      <c r="M28" s="28">
        <v>493.95522653404498</v>
      </c>
      <c r="N28" s="40">
        <v>492.49581867363497</v>
      </c>
      <c r="O28" s="40">
        <v>3.97230617737122</v>
      </c>
      <c r="P28" s="40">
        <v>483.83568602023001</v>
      </c>
      <c r="Q28" s="40">
        <v>498.98366412750102</v>
      </c>
      <c r="R28" s="119">
        <v>405</v>
      </c>
      <c r="S28" s="120">
        <v>0.05</v>
      </c>
      <c r="T28" s="122">
        <f>Q28*S28</f>
        <v>24.949183206375054</v>
      </c>
      <c r="U28" s="87">
        <f t="shared" si="31"/>
        <v>510.68861421161364</v>
      </c>
      <c r="V28" s="87">
        <f t="shared" si="32"/>
        <v>43.665788456326197</v>
      </c>
      <c r="W28" s="90">
        <f t="shared" si="33"/>
        <v>8.5503743849343852E-2</v>
      </c>
      <c r="X28" s="73"/>
      <c r="Y28" s="73"/>
      <c r="Z28" s="74"/>
      <c r="AA28" s="75"/>
      <c r="AB28" s="74"/>
      <c r="AC28" s="76"/>
      <c r="AD28" s="77"/>
      <c r="AE28" s="78"/>
      <c r="AF28" s="79"/>
      <c r="AG28" s="85">
        <v>659.39</v>
      </c>
      <c r="AH28" s="85">
        <v>63.47</v>
      </c>
      <c r="AI28" s="86">
        <f t="shared" si="13"/>
        <v>9.6255630203673087E-2</v>
      </c>
      <c r="AJ28" s="138"/>
      <c r="AK28" s="85">
        <v>696.99</v>
      </c>
      <c r="AL28" s="85">
        <v>212.5</v>
      </c>
      <c r="AM28" s="78">
        <f t="shared" si="14"/>
        <v>0.30488242299028678</v>
      </c>
      <c r="AN28" s="139"/>
      <c r="AO28" s="3" t="s">
        <v>91</v>
      </c>
      <c r="AP28" s="80">
        <f>AG28/$R28</f>
        <v>1.6281234567901235</v>
      </c>
      <c r="AQ28" s="74">
        <f>AI28+$W28</f>
        <v>0.18175937405301695</v>
      </c>
      <c r="AR28" s="81">
        <f t="shared" si="15"/>
        <v>0.63132188808534795</v>
      </c>
      <c r="AS28" s="74">
        <f t="shared" si="16"/>
        <v>0.18175937405301695</v>
      </c>
      <c r="AT28" s="80">
        <f>AK28/$R28</f>
        <v>1.720962962962963</v>
      </c>
      <c r="AU28" s="80"/>
      <c r="AV28" s="81">
        <f t="shared" si="17"/>
        <v>0.65224904223562385</v>
      </c>
      <c r="AW28" s="80"/>
      <c r="AX28" s="82">
        <v>0.54372893267484301</v>
      </c>
      <c r="AY28" s="83">
        <v>7.8236341276464894E-2</v>
      </c>
      <c r="AZ28" s="83">
        <v>0.34139999999999998</v>
      </c>
      <c r="BA28" s="83">
        <v>0.68320000000000003</v>
      </c>
      <c r="BB28" s="84"/>
      <c r="BD28" s="84"/>
      <c r="BG28" s="72" t="s">
        <v>46</v>
      </c>
      <c r="BR28" s="72">
        <v>-617</v>
      </c>
      <c r="BS28" s="72">
        <v>-517</v>
      </c>
      <c r="BT28" s="72">
        <v>-417</v>
      </c>
    </row>
    <row r="29" spans="1:79" x14ac:dyDescent="0.25">
      <c r="AX29" s="82"/>
      <c r="AY29" s="83"/>
      <c r="AZ29" s="19"/>
      <c r="BA29" s="19"/>
      <c r="BB29" s="11"/>
      <c r="BD29" s="11"/>
    </row>
    <row r="32" spans="1:79" x14ac:dyDescent="0.25">
      <c r="A32" t="s">
        <v>20</v>
      </c>
      <c r="B32" t="s">
        <v>21</v>
      </c>
      <c r="C32" s="28" t="s">
        <v>58</v>
      </c>
      <c r="D32" s="28" t="s">
        <v>130</v>
      </c>
      <c r="E32" s="28">
        <v>18</v>
      </c>
      <c r="F32" s="28">
        <v>107</v>
      </c>
      <c r="G32" s="29">
        <f t="shared" ref="G32:G38" si="34">F32/R32</f>
        <v>0.24768518518518517</v>
      </c>
      <c r="H32" s="29">
        <f t="shared" ref="H32:H38" si="35">G32*W32</f>
        <v>1.3524119430732827E-2</v>
      </c>
      <c r="I32" s="28" t="s">
        <v>18</v>
      </c>
      <c r="J32" s="28">
        <v>500.979852933367</v>
      </c>
      <c r="K32" s="28">
        <v>1.90447365228542</v>
      </c>
      <c r="L32" s="28">
        <v>496.13660883242301</v>
      </c>
      <c r="M32" s="28">
        <v>506.01299608545298</v>
      </c>
      <c r="N32" s="40">
        <v>461.30076694510001</v>
      </c>
      <c r="O32" s="40">
        <v>4.8050862710537201</v>
      </c>
      <c r="P32" s="40">
        <v>446.90561845078003</v>
      </c>
      <c r="Q32" s="40">
        <v>469.66635650882802</v>
      </c>
      <c r="R32" s="119">
        <v>432</v>
      </c>
      <c r="S32" s="120">
        <v>0.08</v>
      </c>
      <c r="T32" s="122">
        <f t="shared" ref="T32:T38" si="36">Q32*S32</f>
        <v>37.573308520706242</v>
      </c>
      <c r="U32" s="87">
        <f>AVERAGE($J$32:$J$38,$N$41:$N$48)</f>
        <v>477.6452226669615</v>
      </c>
      <c r="V32" s="87">
        <f>STDEVA($J$32:$J$38,$N$41:$N$48)</f>
        <v>26.080409419874091</v>
      </c>
      <c r="W32" s="90">
        <f>V32/U32</f>
        <v>5.4602052281089546E-2</v>
      </c>
      <c r="X32" s="1">
        <v>623.86114759729799</v>
      </c>
      <c r="Y32" s="1">
        <v>257.416084243299</v>
      </c>
      <c r="Z32" s="5">
        <f>Y32/X32</f>
        <v>0.41261759164630801</v>
      </c>
      <c r="AA32" s="6">
        <f t="shared" ref="AA32:AA37" si="37">X32/R32</f>
        <v>1.4441230268455971</v>
      </c>
      <c r="AB32" s="5">
        <f t="shared" ref="AB32:AB37" si="38">W32+Z32</f>
        <v>0.46721964392739757</v>
      </c>
      <c r="AC32" s="7">
        <f>AA32*AB32</f>
        <v>0.67472264639015544</v>
      </c>
      <c r="AD32" s="9">
        <f t="shared" ref="AD32:AD37" si="39">AA32 * ( 4 + AA32^2 )^(-0.5)</f>
        <v>0.58540492176603931</v>
      </c>
      <c r="AE32" s="3">
        <f t="shared" ref="AE32:AE37" si="40">AB32</f>
        <v>0.46721964392739757</v>
      </c>
      <c r="AF32" s="15">
        <f t="shared" ref="AF32:AF37" si="41">(AG32-X32)/X32</f>
        <v>0.13573349250683284</v>
      </c>
      <c r="AG32" s="11">
        <v>708.54</v>
      </c>
      <c r="AH32" s="11">
        <v>259.60000000000002</v>
      </c>
      <c r="AI32" s="3">
        <f t="shared" ref="AI32:AI38" si="42">AH32/AG32</f>
        <v>0.36638721878793018</v>
      </c>
      <c r="AK32" s="11">
        <v>1299.8800000000001</v>
      </c>
      <c r="AL32" s="11">
        <v>385.34</v>
      </c>
      <c r="AM32" s="3">
        <f t="shared" ref="AM32:AM38" si="43">AL32/AK32</f>
        <v>0.29644274856140562</v>
      </c>
      <c r="AO32" s="3" t="s">
        <v>91</v>
      </c>
      <c r="AP32" s="22">
        <f t="shared" ref="AP32:AP38" si="44">AG32/$R32</f>
        <v>1.6401388888888888</v>
      </c>
      <c r="AQ32" s="23">
        <f t="shared" ref="AQ32:AQ38" si="45">AI32+$W32</f>
        <v>0.42098927106901973</v>
      </c>
      <c r="AR32" s="25">
        <f t="shared" ref="AR32:AR38" si="46">AP32 * ( 4 + AP32^2 )^(-0.5)</f>
        <v>0.63411169560333303</v>
      </c>
      <c r="AS32" s="23">
        <f t="shared" ref="AS32:AS38" si="47">AQ32</f>
        <v>0.42098927106901973</v>
      </c>
      <c r="AT32" s="18">
        <f t="shared" ref="AT32:AT38" si="48">AK32/$R32</f>
        <v>3.0089814814814817</v>
      </c>
      <c r="AU32" s="18"/>
      <c r="AV32" s="17">
        <f t="shared" ref="AV32:AV38" si="49">AT32 * ( 4 + AT32^2 )^(-0.5)</f>
        <v>0.83281438333977686</v>
      </c>
      <c r="AW32" s="18"/>
      <c r="AX32" s="1">
        <v>0.95823689096031095</v>
      </c>
      <c r="AY32" s="16">
        <v>1.76839476576394E-2</v>
      </c>
      <c r="AZ32" s="16">
        <v>0.91719304965805504</v>
      </c>
      <c r="BA32" s="16">
        <v>0.99198494457244202</v>
      </c>
      <c r="BB32">
        <v>7</v>
      </c>
      <c r="BC32">
        <v>50</v>
      </c>
      <c r="BD32">
        <v>7</v>
      </c>
      <c r="BE32">
        <v>50</v>
      </c>
      <c r="BF32">
        <v>867.87</v>
      </c>
      <c r="BG32" t="s">
        <v>57</v>
      </c>
      <c r="BH32" t="s">
        <v>61</v>
      </c>
      <c r="BP32" t="s">
        <v>117</v>
      </c>
      <c r="BR32">
        <v>-600</v>
      </c>
      <c r="BS32">
        <v>600</v>
      </c>
      <c r="BT32">
        <v>540</v>
      </c>
      <c r="BV32">
        <v>-550</v>
      </c>
      <c r="BW32">
        <v>-450</v>
      </c>
      <c r="BX32">
        <v>-550</v>
      </c>
      <c r="BY32">
        <v>450</v>
      </c>
      <c r="BZ32">
        <v>550</v>
      </c>
      <c r="CA32">
        <v>500</v>
      </c>
    </row>
    <row r="33" spans="1:82" x14ac:dyDescent="0.25">
      <c r="A33" t="s">
        <v>20</v>
      </c>
      <c r="B33" t="s">
        <v>21</v>
      </c>
      <c r="C33" s="28" t="s">
        <v>56</v>
      </c>
      <c r="D33" s="28" t="s">
        <v>129</v>
      </c>
      <c r="E33" s="28">
        <v>18</v>
      </c>
      <c r="F33" s="28">
        <v>215</v>
      </c>
      <c r="G33" s="29">
        <f t="shared" si="34"/>
        <v>0.49768518518518517</v>
      </c>
      <c r="H33" s="29">
        <f t="shared" si="35"/>
        <v>2.7174632501005214E-2</v>
      </c>
      <c r="I33" s="28" t="s">
        <v>18</v>
      </c>
      <c r="J33" s="28">
        <v>489.38929510986799</v>
      </c>
      <c r="K33" s="28">
        <v>2.2481665703910201</v>
      </c>
      <c r="L33" s="28">
        <v>482.45677811841</v>
      </c>
      <c r="M33" s="28">
        <v>494.65206969682299</v>
      </c>
      <c r="N33" s="40">
        <v>455.07300748656002</v>
      </c>
      <c r="O33" s="40">
        <v>3.79383860889808</v>
      </c>
      <c r="P33" s="40">
        <v>441.63851638272598</v>
      </c>
      <c r="Q33" s="40">
        <v>460.42099847049798</v>
      </c>
      <c r="R33" s="119">
        <v>432</v>
      </c>
      <c r="S33" s="120">
        <v>0.08</v>
      </c>
      <c r="T33" s="122">
        <f t="shared" si="36"/>
        <v>36.833679877639838</v>
      </c>
      <c r="U33" s="87">
        <f t="shared" ref="U33:U38" si="50">AVERAGE($J$32:$J$38,$N$41:$N$48)</f>
        <v>477.6452226669615</v>
      </c>
      <c r="V33" s="87">
        <f t="shared" ref="V33:V38" si="51">STDEVA($J$32:$J$38,$N$41:$N$48)</f>
        <v>26.080409419874091</v>
      </c>
      <c r="W33" s="90">
        <f t="shared" ref="W33:W38" si="52">V33/U33</f>
        <v>5.4602052281089546E-2</v>
      </c>
      <c r="X33" s="1">
        <v>709.50048461346501</v>
      </c>
      <c r="Y33" s="1">
        <v>70</v>
      </c>
      <c r="Z33" s="5">
        <f t="shared" ref="Z33" si="53">Y33/X33</f>
        <v>9.8660961504678762E-2</v>
      </c>
      <c r="AA33" s="6">
        <f t="shared" si="37"/>
        <v>1.6423622329015393</v>
      </c>
      <c r="AB33" s="5">
        <f t="shared" si="38"/>
        <v>0.15326301378576832</v>
      </c>
      <c r="AC33" s="7">
        <f>AA33*AB33</f>
        <v>0.25171338554241385</v>
      </c>
      <c r="AD33" s="9">
        <f t="shared" si="39"/>
        <v>0.63462522699849133</v>
      </c>
      <c r="AE33" s="3">
        <f t="shared" si="40"/>
        <v>0.15326301378576832</v>
      </c>
      <c r="AF33" s="15">
        <f t="shared" si="41"/>
        <v>4.879420964087948E-2</v>
      </c>
      <c r="AG33" s="11">
        <v>744.12</v>
      </c>
      <c r="AH33" s="11">
        <v>66.53</v>
      </c>
      <c r="AI33" s="3">
        <f t="shared" si="42"/>
        <v>8.9407622426490349E-2</v>
      </c>
      <c r="AK33" s="11">
        <v>1402.5</v>
      </c>
      <c r="AL33" s="11">
        <v>682.97</v>
      </c>
      <c r="AM33" s="3">
        <f t="shared" si="43"/>
        <v>0.48696613190730842</v>
      </c>
      <c r="AO33" s="3" t="s">
        <v>91</v>
      </c>
      <c r="AP33" s="22">
        <f t="shared" si="44"/>
        <v>1.7224999999999999</v>
      </c>
      <c r="AQ33" s="23">
        <f t="shared" si="45"/>
        <v>0.14400967470757989</v>
      </c>
      <c r="AR33" s="25">
        <f t="shared" si="46"/>
        <v>0.65258356262371886</v>
      </c>
      <c r="AS33" s="23">
        <f t="shared" si="47"/>
        <v>0.14400967470757989</v>
      </c>
      <c r="AT33" s="18">
        <f t="shared" si="48"/>
        <v>3.2465277777777777</v>
      </c>
      <c r="AU33" s="18"/>
      <c r="AV33" s="17">
        <f t="shared" si="49"/>
        <v>0.85140809868184597</v>
      </c>
      <c r="AW33" s="18"/>
      <c r="AX33" s="1">
        <v>0.92148766881134303</v>
      </c>
      <c r="AY33" s="16">
        <v>1.63628302543554E-2</v>
      </c>
      <c r="AZ33" s="16">
        <v>0.88509344057836603</v>
      </c>
      <c r="BA33" s="16">
        <v>0.95483800549726705</v>
      </c>
      <c r="BB33">
        <v>7</v>
      </c>
      <c r="BC33">
        <v>50</v>
      </c>
      <c r="BD33">
        <v>7</v>
      </c>
      <c r="BE33">
        <v>50</v>
      </c>
      <c r="BF33">
        <v>769.44</v>
      </c>
      <c r="BG33" t="s">
        <v>57</v>
      </c>
      <c r="BR33">
        <v>-600</v>
      </c>
      <c r="BS33">
        <v>600</v>
      </c>
      <c r="BT33">
        <v>-701</v>
      </c>
      <c r="BV33">
        <v>-580</v>
      </c>
      <c r="BW33">
        <v>-400</v>
      </c>
      <c r="BX33">
        <v>-546</v>
      </c>
      <c r="BY33">
        <v>1400</v>
      </c>
      <c r="BZ33">
        <v>1775</v>
      </c>
      <c r="CA33">
        <v>1575</v>
      </c>
    </row>
    <row r="34" spans="1:82" x14ac:dyDescent="0.25">
      <c r="A34" t="s">
        <v>20</v>
      </c>
      <c r="B34" t="s">
        <v>21</v>
      </c>
      <c r="C34" s="28" t="s">
        <v>55</v>
      </c>
      <c r="D34" s="28" t="s">
        <v>131</v>
      </c>
      <c r="E34" s="28">
        <v>18</v>
      </c>
      <c r="F34" s="28">
        <v>322</v>
      </c>
      <c r="G34" s="29">
        <f t="shared" si="34"/>
        <v>0.74537037037037035</v>
      </c>
      <c r="H34" s="29">
        <f t="shared" si="35"/>
        <v>4.0698751931738039E-2</v>
      </c>
      <c r="I34" s="28" t="s">
        <v>18</v>
      </c>
      <c r="J34" s="28">
        <v>477.90511122765798</v>
      </c>
      <c r="K34" s="28">
        <v>1.81282547488014</v>
      </c>
      <c r="L34" s="28">
        <v>474.60955193258701</v>
      </c>
      <c r="M34" s="28">
        <v>482.84930257609301</v>
      </c>
      <c r="N34" s="40">
        <v>451.72007325382498</v>
      </c>
      <c r="O34" s="40">
        <v>3.6572373064808401</v>
      </c>
      <c r="P34" s="40">
        <v>446.26954536455003</v>
      </c>
      <c r="Q34" s="40">
        <v>463.68097595622902</v>
      </c>
      <c r="R34" s="119">
        <v>432</v>
      </c>
      <c r="S34" s="120">
        <v>0.08</v>
      </c>
      <c r="T34" s="122">
        <f t="shared" si="36"/>
        <v>37.094478076498319</v>
      </c>
      <c r="U34" s="87">
        <f t="shared" si="50"/>
        <v>477.6452226669615</v>
      </c>
      <c r="V34" s="87">
        <f t="shared" si="51"/>
        <v>26.080409419874091</v>
      </c>
      <c r="W34" s="90">
        <f t="shared" si="52"/>
        <v>5.4602052281089546E-2</v>
      </c>
      <c r="X34" s="1">
        <v>590.58900248673899</v>
      </c>
      <c r="Y34" s="1">
        <v>60.145800868764503</v>
      </c>
      <c r="Z34" s="5">
        <f>Y34/X34</f>
        <v>0.10184036718515599</v>
      </c>
      <c r="AA34" s="6">
        <f t="shared" si="37"/>
        <v>1.3671041724230069</v>
      </c>
      <c r="AB34" s="5">
        <f t="shared" si="38"/>
        <v>0.15644241946624554</v>
      </c>
      <c r="AC34" s="7">
        <f>AA34*AB34</f>
        <v>0.21387308439625452</v>
      </c>
      <c r="AD34" s="9">
        <f t="shared" si="39"/>
        <v>0.56431360753133164</v>
      </c>
      <c r="AE34" s="3">
        <f t="shared" si="40"/>
        <v>0.15644241946624554</v>
      </c>
      <c r="AF34" s="15">
        <f t="shared" si="41"/>
        <v>0.19863390110433876</v>
      </c>
      <c r="AG34" s="11">
        <v>707.9</v>
      </c>
      <c r="AH34" s="11">
        <v>50.8</v>
      </c>
      <c r="AI34" s="3">
        <f t="shared" si="42"/>
        <v>7.1761548241277021E-2</v>
      </c>
      <c r="AK34" s="11">
        <v>1496.4</v>
      </c>
      <c r="AL34" s="11">
        <v>792.9</v>
      </c>
      <c r="AM34" s="3">
        <f t="shared" si="43"/>
        <v>0.5298716920609462</v>
      </c>
      <c r="AO34" s="3" t="s">
        <v>91</v>
      </c>
      <c r="AP34" s="22">
        <f t="shared" si="44"/>
        <v>1.6386574074074074</v>
      </c>
      <c r="AQ34" s="23">
        <f t="shared" si="45"/>
        <v>0.12636360052236656</v>
      </c>
      <c r="AR34" s="25">
        <f t="shared" si="46"/>
        <v>0.63376904757109476</v>
      </c>
      <c r="AS34" s="23">
        <f t="shared" si="47"/>
        <v>0.12636360052236656</v>
      </c>
      <c r="AT34" s="18">
        <f t="shared" si="48"/>
        <v>3.463888888888889</v>
      </c>
      <c r="AU34" s="18"/>
      <c r="AV34" s="17">
        <f t="shared" si="49"/>
        <v>0.86601210747532242</v>
      </c>
      <c r="AW34" s="18"/>
      <c r="AX34" s="1">
        <v>0.82598056859830604</v>
      </c>
      <c r="AY34" s="16">
        <v>3.1284436653633098E-2</v>
      </c>
      <c r="AZ34" s="16">
        <v>0.69743548748097794</v>
      </c>
      <c r="BA34" s="16">
        <v>0.87253826706358095</v>
      </c>
      <c r="BB34">
        <v>7</v>
      </c>
      <c r="BC34">
        <v>1.5</v>
      </c>
      <c r="BD34">
        <v>7</v>
      </c>
      <c r="BE34">
        <v>1.5</v>
      </c>
      <c r="BF34">
        <v>566.59</v>
      </c>
      <c r="BR34">
        <v>-600</v>
      </c>
      <c r="BS34">
        <v>600</v>
      </c>
      <c r="BT34">
        <v>-429</v>
      </c>
    </row>
    <row r="35" spans="1:82" x14ac:dyDescent="0.25">
      <c r="A35" t="s">
        <v>20</v>
      </c>
      <c r="B35" t="s">
        <v>21</v>
      </c>
      <c r="C35" s="28" t="s">
        <v>23</v>
      </c>
      <c r="D35" s="28" t="s">
        <v>126</v>
      </c>
      <c r="E35" s="28">
        <v>18</v>
      </c>
      <c r="F35" s="28">
        <v>445</v>
      </c>
      <c r="G35" s="29">
        <f t="shared" si="34"/>
        <v>1.0300925925925926</v>
      </c>
      <c r="H35" s="29">
        <f t="shared" si="35"/>
        <v>5.6245169595103811E-2</v>
      </c>
      <c r="I35" s="28" t="s">
        <v>18</v>
      </c>
      <c r="J35" s="28">
        <v>480.42020794618003</v>
      </c>
      <c r="K35" s="28">
        <v>1.8351013232947899</v>
      </c>
      <c r="L35" s="28">
        <v>475.74599569816598</v>
      </c>
      <c r="M35" s="28">
        <v>485.05950015766098</v>
      </c>
      <c r="N35" s="40">
        <v>453.56584202411898</v>
      </c>
      <c r="O35" s="40">
        <v>4.3165741300650398</v>
      </c>
      <c r="P35" s="40">
        <v>427.13290688088603</v>
      </c>
      <c r="Q35" s="40">
        <v>463.27455465352699</v>
      </c>
      <c r="R35" s="119">
        <v>432</v>
      </c>
      <c r="S35" s="120">
        <v>0.08</v>
      </c>
      <c r="T35" s="122">
        <f t="shared" si="36"/>
        <v>37.061964372282162</v>
      </c>
      <c r="U35" s="87">
        <f t="shared" si="50"/>
        <v>477.6452226669615</v>
      </c>
      <c r="V35" s="87">
        <f t="shared" si="51"/>
        <v>26.080409419874091</v>
      </c>
      <c r="W35" s="90">
        <f t="shared" si="52"/>
        <v>5.4602052281089546E-2</v>
      </c>
      <c r="X35" s="1">
        <v>625.13163501563804</v>
      </c>
      <c r="Y35" s="1">
        <v>68.001793209022495</v>
      </c>
      <c r="Z35" s="5">
        <f>Y35/X35</f>
        <v>0.10877995833201017</v>
      </c>
      <c r="AA35" s="6">
        <f t="shared" si="37"/>
        <v>1.4470639699436065</v>
      </c>
      <c r="AB35" s="5">
        <f t="shared" si="38"/>
        <v>0.1633820106130997</v>
      </c>
      <c r="AC35" s="7">
        <f>AA35*AB35</f>
        <v>0.23642422089516052</v>
      </c>
      <c r="AD35" s="9">
        <f t="shared" si="39"/>
        <v>0.58618771755679433</v>
      </c>
      <c r="AE35" s="3">
        <f t="shared" si="40"/>
        <v>0.1633820106130997</v>
      </c>
      <c r="AF35" s="15">
        <f t="shared" si="41"/>
        <v>0.17800789266020464</v>
      </c>
      <c r="AG35" s="14">
        <v>736.41</v>
      </c>
      <c r="AH35" s="14">
        <v>89.44</v>
      </c>
      <c r="AI35" s="3">
        <f t="shared" si="42"/>
        <v>0.12145408128624001</v>
      </c>
      <c r="AK35" s="14">
        <v>1076.32</v>
      </c>
      <c r="AL35" s="14">
        <v>347.65</v>
      </c>
      <c r="AM35" s="3">
        <f t="shared" si="43"/>
        <v>0.32299873643526089</v>
      </c>
      <c r="AO35" s="3" t="s">
        <v>91</v>
      </c>
      <c r="AP35" s="22">
        <f t="shared" si="44"/>
        <v>1.7046527777777778</v>
      </c>
      <c r="AQ35" s="23">
        <f t="shared" si="45"/>
        <v>0.17605613356732955</v>
      </c>
      <c r="AR35" s="25">
        <f t="shared" si="46"/>
        <v>0.6486757163841137</v>
      </c>
      <c r="AS35" s="23">
        <f t="shared" si="47"/>
        <v>0.17605613356732955</v>
      </c>
      <c r="AT35" s="18">
        <f t="shared" si="48"/>
        <v>2.4914814814814812</v>
      </c>
      <c r="AU35" s="18"/>
      <c r="AV35" s="17">
        <f t="shared" si="49"/>
        <v>0.77982722904647828</v>
      </c>
      <c r="AW35" s="18"/>
      <c r="AX35" s="1">
        <v>0.73484339092964002</v>
      </c>
      <c r="AY35" s="16">
        <v>5.2369700715423302E-2</v>
      </c>
      <c r="AZ35" s="16">
        <v>0.57295809229722405</v>
      </c>
      <c r="BA35" s="16">
        <v>0.83662167292116296</v>
      </c>
      <c r="BB35">
        <v>7</v>
      </c>
      <c r="BC35">
        <v>1.5</v>
      </c>
      <c r="BD35">
        <v>7</v>
      </c>
      <c r="BE35">
        <v>1.5</v>
      </c>
      <c r="BF35">
        <v>573.69000000000005</v>
      </c>
      <c r="BR35">
        <v>-600</v>
      </c>
      <c r="BS35">
        <v>600</v>
      </c>
      <c r="BT35">
        <v>-420</v>
      </c>
    </row>
    <row r="36" spans="1:82" x14ac:dyDescent="0.25">
      <c r="A36" t="s">
        <v>20</v>
      </c>
      <c r="B36" t="s">
        <v>21</v>
      </c>
      <c r="C36" s="28" t="s">
        <v>52</v>
      </c>
      <c r="D36" s="28" t="s">
        <v>132</v>
      </c>
      <c r="E36" s="28">
        <v>18</v>
      </c>
      <c r="F36" s="28">
        <v>707</v>
      </c>
      <c r="G36" s="29">
        <f t="shared" si="34"/>
        <v>1.6365740740740742</v>
      </c>
      <c r="H36" s="29">
        <f t="shared" si="35"/>
        <v>8.9360303154468315E-2</v>
      </c>
      <c r="I36" s="28" t="s">
        <v>18</v>
      </c>
      <c r="J36" s="28">
        <v>495.17129041571297</v>
      </c>
      <c r="K36" s="28">
        <v>1.95432872949507</v>
      </c>
      <c r="L36" s="28">
        <v>488.35113536204699</v>
      </c>
      <c r="M36" s="28">
        <v>499.66179026414602</v>
      </c>
      <c r="N36" s="40">
        <v>488.86300471401802</v>
      </c>
      <c r="O36" s="40">
        <v>6.1392997811650902</v>
      </c>
      <c r="P36" s="40">
        <v>477.064297464932</v>
      </c>
      <c r="Q36" s="40">
        <v>498.77809724559597</v>
      </c>
      <c r="R36" s="119">
        <v>432</v>
      </c>
      <c r="S36" s="120">
        <v>0.08</v>
      </c>
      <c r="T36" s="122">
        <f t="shared" si="36"/>
        <v>39.902247779647681</v>
      </c>
      <c r="U36" s="87">
        <f t="shared" si="50"/>
        <v>477.6452226669615</v>
      </c>
      <c r="V36" s="87">
        <f t="shared" si="51"/>
        <v>26.080409419874091</v>
      </c>
      <c r="W36" s="90">
        <f t="shared" si="52"/>
        <v>5.4602052281089546E-2</v>
      </c>
      <c r="X36" s="1">
        <v>723.41856090170097</v>
      </c>
      <c r="Y36" s="1">
        <v>84.1623487576108</v>
      </c>
      <c r="Z36" s="5">
        <f t="shared" ref="Z36" si="54">Y36/X36</f>
        <v>0.11633976968009656</v>
      </c>
      <c r="AA36" s="6">
        <f t="shared" si="37"/>
        <v>1.6745800020872708</v>
      </c>
      <c r="AB36" s="5">
        <f t="shared" si="38"/>
        <v>0.1709418219611861</v>
      </c>
      <c r="AC36" s="7">
        <f t="shared" ref="AC36" si="55">AA36*AB36</f>
        <v>0.28625575657656488</v>
      </c>
      <c r="AD36" s="9">
        <f t="shared" si="39"/>
        <v>0.64197303247701709</v>
      </c>
      <c r="AE36" s="3">
        <f t="shared" si="40"/>
        <v>0.1709418219611861</v>
      </c>
      <c r="AF36" s="15">
        <f t="shared" si="41"/>
        <v>0.1526604998365606</v>
      </c>
      <c r="AG36" s="14">
        <v>833.85599999999999</v>
      </c>
      <c r="AH36" s="14">
        <v>79.558999999999997</v>
      </c>
      <c r="AI36" s="3">
        <f t="shared" si="42"/>
        <v>9.541095824698749E-2</v>
      </c>
      <c r="AK36" s="14">
        <v>1417.0039999999999</v>
      </c>
      <c r="AL36" s="14">
        <v>342.67899999999997</v>
      </c>
      <c r="AM36" s="3">
        <f t="shared" si="43"/>
        <v>0.24183347400571911</v>
      </c>
      <c r="AO36" s="3" t="s">
        <v>91</v>
      </c>
      <c r="AP36" s="22">
        <f t="shared" si="44"/>
        <v>1.9302222222222223</v>
      </c>
      <c r="AQ36" s="23">
        <f t="shared" si="45"/>
        <v>0.15001301052807703</v>
      </c>
      <c r="AR36" s="25">
        <f t="shared" si="46"/>
        <v>0.69444325808190599</v>
      </c>
      <c r="AS36" s="23">
        <f t="shared" si="47"/>
        <v>0.15001301052807703</v>
      </c>
      <c r="AT36" s="18">
        <f t="shared" si="48"/>
        <v>3.2801018518518514</v>
      </c>
      <c r="AU36" s="18"/>
      <c r="AV36" s="17">
        <f t="shared" si="49"/>
        <v>0.85380336126534417</v>
      </c>
      <c r="AW36" s="18"/>
      <c r="AX36" s="1">
        <v>0.62404353401212098</v>
      </c>
      <c r="AY36" s="16">
        <v>7.5192139221285897E-2</v>
      </c>
      <c r="AZ36" s="16">
        <v>0.41111159429886401</v>
      </c>
      <c r="BA36" s="16">
        <v>0.83939298973571197</v>
      </c>
      <c r="BB36">
        <v>7</v>
      </c>
      <c r="BC36">
        <v>1.5</v>
      </c>
      <c r="BD36">
        <v>7</v>
      </c>
      <c r="BE36">
        <v>1.5</v>
      </c>
      <c r="BR36">
        <v>-950</v>
      </c>
      <c r="BS36">
        <v>-850</v>
      </c>
      <c r="BT36">
        <v>-900</v>
      </c>
    </row>
    <row r="37" spans="1:82" x14ac:dyDescent="0.25">
      <c r="A37" t="s">
        <v>20</v>
      </c>
      <c r="B37" t="s">
        <v>21</v>
      </c>
      <c r="C37" s="28" t="s">
        <v>92</v>
      </c>
      <c r="D37" s="28" t="s">
        <v>130</v>
      </c>
      <c r="E37" s="28">
        <v>18</v>
      </c>
      <c r="F37" s="28">
        <v>890</v>
      </c>
      <c r="G37" s="29">
        <f t="shared" si="34"/>
        <v>2.0601851851851851</v>
      </c>
      <c r="H37" s="29">
        <f t="shared" si="35"/>
        <v>0.11249033919020762</v>
      </c>
      <c r="I37" s="28" t="s">
        <v>18</v>
      </c>
      <c r="J37" s="28">
        <v>507.72326547622202</v>
      </c>
      <c r="K37" s="28">
        <v>1.7153842460979301</v>
      </c>
      <c r="L37" s="28">
        <v>504.59404992950198</v>
      </c>
      <c r="M37" s="28">
        <v>512.33815853652095</v>
      </c>
      <c r="N37" s="40">
        <v>473.21533647430999</v>
      </c>
      <c r="O37" s="40">
        <v>5.3216655167485598</v>
      </c>
      <c r="P37" s="40">
        <v>462.71611492718</v>
      </c>
      <c r="Q37" s="40">
        <v>482.35596287182699</v>
      </c>
      <c r="R37" s="119">
        <v>432</v>
      </c>
      <c r="S37" s="120">
        <v>0.08</v>
      </c>
      <c r="T37" s="122">
        <f t="shared" si="36"/>
        <v>38.588477029746159</v>
      </c>
      <c r="U37" s="87">
        <f t="shared" si="50"/>
        <v>477.6452226669615</v>
      </c>
      <c r="V37" s="87">
        <f t="shared" si="51"/>
        <v>26.080409419874091</v>
      </c>
      <c r="W37" s="90">
        <f t="shared" si="52"/>
        <v>5.4602052281089546E-2</v>
      </c>
      <c r="X37" s="1">
        <v>696.67286020461404</v>
      </c>
      <c r="Y37" s="1">
        <v>69.120837958052604</v>
      </c>
      <c r="Z37" s="5">
        <f t="shared" ref="Z37" si="56">Y37/X37</f>
        <v>9.9215631764027229E-2</v>
      </c>
      <c r="AA37" s="6">
        <f t="shared" si="37"/>
        <v>1.612668657881051</v>
      </c>
      <c r="AB37" s="5">
        <f t="shared" si="38"/>
        <v>0.15381768404511678</v>
      </c>
      <c r="AC37" s="7">
        <f t="shared" ref="AC37" si="57">AA37*AB37</f>
        <v>0.24805695808741002</v>
      </c>
      <c r="AD37" s="9">
        <f t="shared" si="39"/>
        <v>0.62769712811965839</v>
      </c>
      <c r="AE37" s="3">
        <f t="shared" si="40"/>
        <v>0.15381768404511678</v>
      </c>
      <c r="AF37" s="15">
        <f t="shared" si="41"/>
        <v>0.1826354190947185</v>
      </c>
      <c r="AG37" s="14">
        <v>823.91</v>
      </c>
      <c r="AH37" s="14">
        <v>106.79</v>
      </c>
      <c r="AI37" s="3">
        <f t="shared" si="42"/>
        <v>0.12961367139614766</v>
      </c>
      <c r="AK37" s="14">
        <v>1066.8699999999999</v>
      </c>
      <c r="AL37" s="14">
        <v>271.70999999999998</v>
      </c>
      <c r="AM37" s="3">
        <f t="shared" si="43"/>
        <v>0.25467957670569047</v>
      </c>
      <c r="AO37" s="3" t="s">
        <v>91</v>
      </c>
      <c r="AP37" s="22">
        <f t="shared" si="44"/>
        <v>1.9071990740740741</v>
      </c>
      <c r="AQ37" s="23">
        <f t="shared" si="45"/>
        <v>0.18421572367723721</v>
      </c>
      <c r="AR37" s="25">
        <f t="shared" si="46"/>
        <v>0.69011747167725734</v>
      </c>
      <c r="AS37" s="23">
        <f t="shared" si="47"/>
        <v>0.18421572367723721</v>
      </c>
      <c r="AT37" s="18">
        <f t="shared" si="48"/>
        <v>2.4696064814814811</v>
      </c>
      <c r="AU37" s="18"/>
      <c r="AV37" s="17">
        <f t="shared" si="49"/>
        <v>0.77712255239723338</v>
      </c>
      <c r="AW37" s="18"/>
      <c r="AX37" s="1">
        <v>0.57894922282823502</v>
      </c>
      <c r="AY37" s="16">
        <v>7.9019902889314597E-2</v>
      </c>
      <c r="AZ37" s="16">
        <v>0.39284919193589202</v>
      </c>
      <c r="BA37" s="16">
        <v>0.73357563875882004</v>
      </c>
      <c r="BB37">
        <v>7</v>
      </c>
      <c r="BC37">
        <v>50</v>
      </c>
      <c r="BD37">
        <v>7</v>
      </c>
      <c r="BE37">
        <v>50</v>
      </c>
      <c r="BH37" t="s">
        <v>53</v>
      </c>
      <c r="BR37">
        <v>-1000</v>
      </c>
      <c r="BS37">
        <v>-900</v>
      </c>
      <c r="BT37">
        <v>-953</v>
      </c>
    </row>
    <row r="38" spans="1:82" x14ac:dyDescent="0.25">
      <c r="A38" t="s">
        <v>20</v>
      </c>
      <c r="B38" t="s">
        <v>21</v>
      </c>
      <c r="C38" s="28" t="s">
        <v>54</v>
      </c>
      <c r="D38" s="28" t="s">
        <v>129</v>
      </c>
      <c r="E38" s="28">
        <v>18</v>
      </c>
      <c r="F38" s="28">
        <v>1047</v>
      </c>
      <c r="G38" s="29">
        <f t="shared" si="34"/>
        <v>2.4236111111111112</v>
      </c>
      <c r="H38" s="29">
        <f t="shared" si="35"/>
        <v>0.13233414059791843</v>
      </c>
      <c r="I38" s="28" t="s">
        <v>18</v>
      </c>
      <c r="J38" s="28">
        <v>528.880026735706</v>
      </c>
      <c r="K38" s="28">
        <v>2.1737355553911502</v>
      </c>
      <c r="L38" s="28">
        <v>521.05332036788298</v>
      </c>
      <c r="M38" s="28">
        <v>536.43958245859994</v>
      </c>
      <c r="N38" s="40">
        <v>466.78489797023298</v>
      </c>
      <c r="O38" s="40">
        <v>4.3640149850442498</v>
      </c>
      <c r="P38" s="40">
        <v>452.67947929229399</v>
      </c>
      <c r="Q38" s="40">
        <v>477.38382478503001</v>
      </c>
      <c r="R38" s="119">
        <v>432</v>
      </c>
      <c r="S38" s="120">
        <v>0.08</v>
      </c>
      <c r="T38" s="122">
        <f t="shared" si="36"/>
        <v>38.190705982802399</v>
      </c>
      <c r="U38" s="87">
        <f t="shared" si="50"/>
        <v>477.6452226669615</v>
      </c>
      <c r="V38" s="87">
        <f t="shared" si="51"/>
        <v>26.080409419874091</v>
      </c>
      <c r="W38" s="90">
        <f t="shared" si="52"/>
        <v>5.4602052281089546E-2</v>
      </c>
      <c r="Z38" s="5"/>
      <c r="AA38" s="6"/>
      <c r="AB38" s="5"/>
      <c r="AC38" s="7"/>
      <c r="AG38" s="14">
        <v>823</v>
      </c>
      <c r="AH38" s="14">
        <v>114</v>
      </c>
      <c r="AI38" s="3">
        <f t="shared" si="42"/>
        <v>0.13851761846901581</v>
      </c>
      <c r="AK38" s="14">
        <v>1448</v>
      </c>
      <c r="AL38" s="14">
        <v>1059</v>
      </c>
      <c r="AM38" s="3">
        <f t="shared" si="43"/>
        <v>0.73135359116022103</v>
      </c>
      <c r="AO38" s="3" t="s">
        <v>91</v>
      </c>
      <c r="AP38" s="22">
        <f t="shared" si="44"/>
        <v>1.9050925925925926</v>
      </c>
      <c r="AQ38" s="23">
        <f t="shared" si="45"/>
        <v>0.19311967075010536</v>
      </c>
      <c r="AR38" s="25">
        <f t="shared" si="46"/>
        <v>0.6897179490899078</v>
      </c>
      <c r="AS38" s="23">
        <f t="shared" si="47"/>
        <v>0.19311967075010536</v>
      </c>
      <c r="AT38" s="18">
        <f t="shared" si="48"/>
        <v>3.3518518518518516</v>
      </c>
      <c r="AU38" s="18"/>
      <c r="AV38" s="17">
        <f t="shared" si="49"/>
        <v>0.8587462560298923</v>
      </c>
      <c r="AW38" s="18"/>
      <c r="AX38" s="1">
        <v>0.37918868754899798</v>
      </c>
      <c r="AY38" s="16">
        <v>0.102947194993941</v>
      </c>
      <c r="AZ38" s="16">
        <v>0.14896667612675399</v>
      </c>
      <c r="BA38" s="16">
        <v>0.55833813720207603</v>
      </c>
      <c r="BB38">
        <v>7</v>
      </c>
      <c r="BC38">
        <v>1.5</v>
      </c>
      <c r="BD38">
        <v>7</v>
      </c>
      <c r="BE38">
        <v>1.5</v>
      </c>
      <c r="BG38" t="s">
        <v>60</v>
      </c>
      <c r="BH38" t="s">
        <v>53</v>
      </c>
      <c r="BR38">
        <v>-1015</v>
      </c>
      <c r="BS38">
        <v>-815</v>
      </c>
      <c r="BT38">
        <v>-915</v>
      </c>
      <c r="BV38">
        <v>-8325</v>
      </c>
      <c r="BW38">
        <v>-4500</v>
      </c>
      <c r="BX38">
        <v>-5235</v>
      </c>
      <c r="BY38">
        <v>3000</v>
      </c>
      <c r="BZ38">
        <v>6235</v>
      </c>
      <c r="CA38">
        <v>5235</v>
      </c>
      <c r="CC38">
        <v>17.8</v>
      </c>
      <c r="CD38">
        <v>18.350000000000001</v>
      </c>
    </row>
    <row r="39" spans="1:82" x14ac:dyDescent="0.25">
      <c r="G39" s="29"/>
      <c r="H39" s="29"/>
      <c r="T39" s="122"/>
      <c r="V39" s="4"/>
      <c r="Z39" s="5"/>
      <c r="AA39" s="6"/>
      <c r="AB39" s="5"/>
      <c r="AC39" s="7"/>
      <c r="AP39" s="22"/>
      <c r="AQ39" s="23"/>
      <c r="AR39" s="25"/>
      <c r="AS39" s="23"/>
      <c r="AT39" s="18"/>
      <c r="AU39" s="18"/>
      <c r="AV39" s="17"/>
      <c r="AW39" s="18"/>
    </row>
    <row r="41" spans="1:82" x14ac:dyDescent="0.25">
      <c r="A41" t="s">
        <v>20</v>
      </c>
      <c r="B41" t="s">
        <v>22</v>
      </c>
      <c r="C41" s="28" t="s">
        <v>67</v>
      </c>
      <c r="D41" s="28" t="s">
        <v>130</v>
      </c>
      <c r="E41" s="28">
        <v>18</v>
      </c>
      <c r="F41" s="28">
        <v>107</v>
      </c>
      <c r="G41" s="29">
        <f t="shared" ref="G41:G48" si="58">F41/R41</f>
        <v>0.28010471204188481</v>
      </c>
      <c r="H41" s="29">
        <f t="shared" ref="H41:H48" si="59">G41*W41</f>
        <v>1.0902333985812789E-2</v>
      </c>
      <c r="I41" s="28" t="s">
        <v>19</v>
      </c>
      <c r="J41" s="28">
        <v>467.270050292777</v>
      </c>
      <c r="K41" s="28">
        <v>3.6452021890298099</v>
      </c>
      <c r="L41" s="28">
        <v>459.92499240588</v>
      </c>
      <c r="M41" s="28">
        <v>473.44257238961001</v>
      </c>
      <c r="N41" s="40">
        <v>446.79087621633499</v>
      </c>
      <c r="O41" s="40">
        <v>1.9705766724826801</v>
      </c>
      <c r="P41" s="40">
        <v>441.663468584768</v>
      </c>
      <c r="Q41" s="40">
        <v>450.463602355104</v>
      </c>
      <c r="R41" s="119">
        <v>382</v>
      </c>
      <c r="S41" s="120">
        <v>0.05</v>
      </c>
      <c r="T41" s="122">
        <f t="shared" ref="T41:T48" si="60">Q41*S41</f>
        <v>22.523180117755203</v>
      </c>
      <c r="U41" s="87">
        <f>AVERAGE($N$32:$N$38,$J$41:$J$48)</f>
        <v>466.9972602777126</v>
      </c>
      <c r="V41" s="87">
        <f>STDEVA($N$32:$N$38,$J$41:$J$48)</f>
        <v>18.176631392212503</v>
      </c>
      <c r="W41" s="90">
        <f>V41/U41</f>
        <v>3.8922351239069959E-2</v>
      </c>
      <c r="X41" s="1">
        <v>503.66399999999999</v>
      </c>
      <c r="Y41" s="1">
        <v>166.643</v>
      </c>
      <c r="Z41" s="5">
        <f t="shared" ref="Z41" si="61">Y41/X41</f>
        <v>0.3308614473140824</v>
      </c>
      <c r="AA41" s="6">
        <f t="shared" ref="AA41:AA48" si="62">X41/R41</f>
        <v>1.3184921465968586</v>
      </c>
      <c r="AB41" s="5">
        <f t="shared" ref="AB41:AB48" si="63">W41+Z41</f>
        <v>0.36978379855315235</v>
      </c>
      <c r="AC41" s="7">
        <f t="shared" ref="AC41:AC47" si="64">AA41*AB41</f>
        <v>0.48755703433108621</v>
      </c>
      <c r="AD41" s="9">
        <f t="shared" ref="AD41:AD47" si="65">AA41 * ( 4 + AA41^2 )^(-0.5)</f>
        <v>0.55040367285525305</v>
      </c>
      <c r="AE41" s="3">
        <f t="shared" ref="AE41:AE47" si="66">AB41</f>
        <v>0.36978379855315235</v>
      </c>
      <c r="AF41" s="15">
        <f t="shared" ref="AF41:AF48" si="67">(AG41-X41)/X41</f>
        <v>0.12136265446805802</v>
      </c>
      <c r="AG41" s="11">
        <v>564.79</v>
      </c>
      <c r="AH41" s="11">
        <v>101.47</v>
      </c>
      <c r="AI41" s="3">
        <f t="shared" ref="AI41:AI62" si="68">AH41/AG41</f>
        <v>0.17965969652437189</v>
      </c>
      <c r="AK41" s="11">
        <v>923.42</v>
      </c>
      <c r="AL41" s="11">
        <v>291.81</v>
      </c>
      <c r="AM41" s="3">
        <f t="shared" ref="AM41:AM48" si="69">AL41/AK41</f>
        <v>0.3160100495982327</v>
      </c>
      <c r="AO41" s="3" t="s">
        <v>91</v>
      </c>
      <c r="AP41" s="22">
        <f t="shared" ref="AP41:AP48" si="70">AG41/$R41</f>
        <v>1.4785078534031413</v>
      </c>
      <c r="AQ41" s="23">
        <f t="shared" ref="AQ41:AQ48" si="71">AI41+$W41</f>
        <v>0.21858204776344184</v>
      </c>
      <c r="AR41" s="25">
        <f t="shared" ref="AR41:AR48" si="72">AP41 * ( 4 + AP41^2 )^(-0.5)</f>
        <v>0.59445527861984104</v>
      </c>
      <c r="AS41" s="23">
        <f t="shared" ref="AS41:AS48" si="73">AQ41</f>
        <v>0.21858204776344184</v>
      </c>
      <c r="AT41" s="18">
        <f t="shared" ref="AT41:AT48" si="74">AK41/$R41</f>
        <v>2.4173298429319372</v>
      </c>
      <c r="AU41" s="18"/>
      <c r="AV41" s="17">
        <f t="shared" ref="AV41:AV48" si="75">AT41 * ( 4 + AT41^2 )^(-0.5)</f>
        <v>0.77048023668667864</v>
      </c>
      <c r="AW41" s="18"/>
      <c r="AX41" s="1">
        <v>0.90458054040923297</v>
      </c>
      <c r="AY41" s="16">
        <v>2.9332490552705998E-2</v>
      </c>
      <c r="AZ41" s="16">
        <v>0.847639308360568</v>
      </c>
      <c r="BA41" s="16">
        <v>0.97</v>
      </c>
      <c r="BB41">
        <v>7</v>
      </c>
      <c r="BC41">
        <v>50</v>
      </c>
      <c r="BD41">
        <v>7</v>
      </c>
      <c r="BE41">
        <v>50</v>
      </c>
      <c r="BF41">
        <v>769.44</v>
      </c>
      <c r="BG41" t="s">
        <v>62</v>
      </c>
      <c r="BP41" t="s">
        <v>120</v>
      </c>
      <c r="BR41">
        <v>-96</v>
      </c>
      <c r="BS41">
        <v>196</v>
      </c>
      <c r="BT41">
        <v>96</v>
      </c>
    </row>
    <row r="42" spans="1:82" x14ac:dyDescent="0.25">
      <c r="A42" t="s">
        <v>20</v>
      </c>
      <c r="B42" t="s">
        <v>22</v>
      </c>
      <c r="C42" s="28" t="s">
        <v>29</v>
      </c>
      <c r="D42" s="28" t="s">
        <v>129</v>
      </c>
      <c r="E42" s="28">
        <v>18</v>
      </c>
      <c r="F42" s="28">
        <v>215</v>
      </c>
      <c r="G42" s="29">
        <f t="shared" si="58"/>
        <v>0.56282722513089001</v>
      </c>
      <c r="H42" s="29">
        <f t="shared" si="59"/>
        <v>2.1906558943455605E-2</v>
      </c>
      <c r="I42" s="28" t="s">
        <v>19</v>
      </c>
      <c r="J42" s="28">
        <v>447.81081134475897</v>
      </c>
      <c r="K42" s="28">
        <v>2.84042090480889</v>
      </c>
      <c r="L42" s="28">
        <v>440.40743359145</v>
      </c>
      <c r="M42" s="28">
        <v>452.146714387305</v>
      </c>
      <c r="N42" s="40">
        <v>459.20710116721898</v>
      </c>
      <c r="O42" s="40">
        <v>1.1675226008817099</v>
      </c>
      <c r="P42" s="40">
        <v>455.904723734936</v>
      </c>
      <c r="Q42" s="40">
        <v>461.91996641811699</v>
      </c>
      <c r="R42" s="119">
        <v>382</v>
      </c>
      <c r="S42" s="120">
        <v>0.05</v>
      </c>
      <c r="T42" s="122">
        <f t="shared" si="60"/>
        <v>23.095998320905849</v>
      </c>
      <c r="U42" s="87">
        <f t="shared" ref="U42:U48" si="76">AVERAGE($N$32:$N$38,$J$41:$J$48)</f>
        <v>466.9972602777126</v>
      </c>
      <c r="V42" s="87">
        <f t="shared" ref="V42:V48" si="77">STDEVA($N$32:$N$38,$J$41:$J$48)</f>
        <v>18.176631392212503</v>
      </c>
      <c r="W42" s="90">
        <f t="shared" ref="W42:W48" si="78">V42/U42</f>
        <v>3.8922351239069959E-2</v>
      </c>
      <c r="X42" s="1">
        <v>821.61659999999995</v>
      </c>
      <c r="Y42" s="1">
        <v>61.98</v>
      </c>
      <c r="Z42" s="5">
        <f>Y42/X42</f>
        <v>7.5436645267391148E-2</v>
      </c>
      <c r="AA42" s="6">
        <f t="shared" si="62"/>
        <v>2.1508287958115182</v>
      </c>
      <c r="AB42" s="5">
        <f t="shared" si="63"/>
        <v>0.11435899650646111</v>
      </c>
      <c r="AC42" s="7">
        <f t="shared" si="64"/>
        <v>0.24596662274620537</v>
      </c>
      <c r="AD42" s="9">
        <f t="shared" si="65"/>
        <v>0.73231763318096255</v>
      </c>
      <c r="AE42" s="3">
        <f t="shared" si="66"/>
        <v>0.11435899650646111</v>
      </c>
      <c r="AF42" s="15">
        <f t="shared" si="67"/>
        <v>0.11740682941410883</v>
      </c>
      <c r="AG42" s="11">
        <v>918.08</v>
      </c>
      <c r="AH42" s="11">
        <v>124.45</v>
      </c>
      <c r="AI42" s="3">
        <f t="shared" si="68"/>
        <v>0.13555463576158941</v>
      </c>
      <c r="AK42" s="11">
        <v>1307.29</v>
      </c>
      <c r="AL42" s="11">
        <v>456.2</v>
      </c>
      <c r="AM42" s="3">
        <f t="shared" si="69"/>
        <v>0.34896618194891721</v>
      </c>
      <c r="AO42" s="3" t="s">
        <v>91</v>
      </c>
      <c r="AP42" s="22">
        <f t="shared" si="70"/>
        <v>2.4033507853403142</v>
      </c>
      <c r="AQ42" s="23">
        <f t="shared" si="71"/>
        <v>0.17447698700065936</v>
      </c>
      <c r="AR42" s="25">
        <f t="shared" si="72"/>
        <v>0.76866031067427076</v>
      </c>
      <c r="AS42" s="23">
        <f t="shared" si="73"/>
        <v>0.17447698700065936</v>
      </c>
      <c r="AT42" s="18">
        <f t="shared" si="74"/>
        <v>3.4222251308900522</v>
      </c>
      <c r="AU42" s="18"/>
      <c r="AV42" s="17">
        <f t="shared" si="75"/>
        <v>0.86337213094639542</v>
      </c>
      <c r="AW42" s="18"/>
      <c r="AX42" s="1">
        <v>0.918158393337558</v>
      </c>
      <c r="AY42" s="16">
        <v>1.6123204274141999E-2</v>
      </c>
      <c r="AZ42" s="16">
        <v>0.86642917402759001</v>
      </c>
      <c r="BA42" s="16">
        <v>0.94791024780718902</v>
      </c>
      <c r="BB42">
        <v>7</v>
      </c>
      <c r="BC42">
        <v>1.5</v>
      </c>
      <c r="BD42">
        <v>7</v>
      </c>
      <c r="BE42">
        <v>1.5</v>
      </c>
      <c r="BF42">
        <v>769.44</v>
      </c>
      <c r="BG42" t="s">
        <v>69</v>
      </c>
      <c r="BJ42" t="s">
        <v>121</v>
      </c>
      <c r="BR42">
        <v>-600</v>
      </c>
      <c r="BS42">
        <v>600</v>
      </c>
      <c r="BT42">
        <v>392</v>
      </c>
      <c r="BV42">
        <v>-2075</v>
      </c>
      <c r="BW42">
        <v>-900</v>
      </c>
      <c r="BX42">
        <v>-1075</v>
      </c>
      <c r="BY42">
        <v>1500</v>
      </c>
      <c r="BZ42">
        <v>2075</v>
      </c>
      <c r="CA42">
        <v>1075</v>
      </c>
      <c r="CC42">
        <v>17.920000000000002</v>
      </c>
      <c r="CD42">
        <v>18.32</v>
      </c>
    </row>
    <row r="43" spans="1:82" x14ac:dyDescent="0.25">
      <c r="A43" t="s">
        <v>20</v>
      </c>
      <c r="B43" t="s">
        <v>22</v>
      </c>
      <c r="C43" s="28" t="s">
        <v>70</v>
      </c>
      <c r="D43" s="28" t="s">
        <v>131</v>
      </c>
      <c r="E43" s="28">
        <v>18</v>
      </c>
      <c r="F43" s="28">
        <v>322</v>
      </c>
      <c r="G43" s="29">
        <f t="shared" si="58"/>
        <v>0.84293193717277481</v>
      </c>
      <c r="H43" s="29">
        <f t="shared" si="59"/>
        <v>3.2808892929268391E-2</v>
      </c>
      <c r="I43" s="28" t="s">
        <v>19</v>
      </c>
      <c r="J43" s="28">
        <v>452.31906151357799</v>
      </c>
      <c r="K43" s="28">
        <v>3.1204034268132301</v>
      </c>
      <c r="L43" s="28">
        <v>446.58431720714299</v>
      </c>
      <c r="M43" s="28">
        <v>462.83953321076598</v>
      </c>
      <c r="N43" s="40">
        <v>439.97720851527401</v>
      </c>
      <c r="O43" s="40">
        <v>1.2473787285295099</v>
      </c>
      <c r="P43" s="40">
        <v>437.90324492019897</v>
      </c>
      <c r="Q43" s="40">
        <v>444.64881629307001</v>
      </c>
      <c r="R43" s="119">
        <v>382</v>
      </c>
      <c r="S43" s="120">
        <v>0.05</v>
      </c>
      <c r="T43" s="122">
        <f t="shared" si="60"/>
        <v>22.232440814653501</v>
      </c>
      <c r="U43" s="87">
        <f t="shared" si="76"/>
        <v>466.9972602777126</v>
      </c>
      <c r="V43" s="87">
        <f t="shared" si="77"/>
        <v>18.176631392212503</v>
      </c>
      <c r="W43" s="90">
        <f t="shared" si="78"/>
        <v>3.8922351239069959E-2</v>
      </c>
      <c r="X43" s="1">
        <v>673.18</v>
      </c>
      <c r="Y43" s="1">
        <v>51.85</v>
      </c>
      <c r="Z43" s="5">
        <f>Y43/X43</f>
        <v>7.7022490270061514E-2</v>
      </c>
      <c r="AA43" s="6">
        <f t="shared" si="62"/>
        <v>1.7622513089005234</v>
      </c>
      <c r="AB43" s="5">
        <f t="shared" si="63"/>
        <v>0.11594484150913148</v>
      </c>
      <c r="AC43" s="7">
        <f t="shared" si="64"/>
        <v>0.2043239487097307</v>
      </c>
      <c r="AD43" s="9">
        <f t="shared" si="65"/>
        <v>0.66110373840921821</v>
      </c>
      <c r="AE43" s="3">
        <f t="shared" si="66"/>
        <v>0.11594484150913148</v>
      </c>
      <c r="AF43" s="13">
        <f t="shared" si="67"/>
        <v>0.17733741347039425</v>
      </c>
      <c r="AG43" s="11">
        <v>792.56</v>
      </c>
      <c r="AH43" s="11">
        <v>83.54</v>
      </c>
      <c r="AI43" s="3">
        <f t="shared" si="68"/>
        <v>0.10540526900171597</v>
      </c>
      <c r="AK43" s="11">
        <v>1406.4169999999999</v>
      </c>
      <c r="AL43" s="11">
        <v>250.43199999999999</v>
      </c>
      <c r="AM43" s="3">
        <f t="shared" si="69"/>
        <v>0.17806383170851889</v>
      </c>
      <c r="AO43" s="3" t="s">
        <v>91</v>
      </c>
      <c r="AP43" s="22">
        <f t="shared" si="70"/>
        <v>2.0747643979057591</v>
      </c>
      <c r="AQ43" s="23">
        <f t="shared" si="71"/>
        <v>0.14432762024078594</v>
      </c>
      <c r="AR43" s="25">
        <f t="shared" si="72"/>
        <v>0.71995970541629672</v>
      </c>
      <c r="AS43" s="23">
        <f t="shared" si="73"/>
        <v>0.14432762024078594</v>
      </c>
      <c r="AT43" s="18">
        <f t="shared" si="74"/>
        <v>3.6817198952879577</v>
      </c>
      <c r="AU43" s="18"/>
      <c r="AV43" s="17">
        <f t="shared" si="75"/>
        <v>0.87871809182362137</v>
      </c>
      <c r="AW43" s="18"/>
      <c r="AX43" s="1">
        <v>0.85825631810435399</v>
      </c>
      <c r="AY43" s="16">
        <v>3.3232627241961799E-2</v>
      </c>
      <c r="AZ43" s="16">
        <v>0.78669035542732602</v>
      </c>
      <c r="BA43" s="16">
        <v>0.92039444026860295</v>
      </c>
      <c r="BB43">
        <v>7</v>
      </c>
      <c r="BC43">
        <v>1.5</v>
      </c>
      <c r="BD43">
        <v>7</v>
      </c>
      <c r="BE43">
        <v>1.5</v>
      </c>
      <c r="BF43">
        <v>546.67999999999995</v>
      </c>
      <c r="BG43" t="s">
        <v>71</v>
      </c>
      <c r="BR43">
        <v>-600</v>
      </c>
      <c r="BS43">
        <v>600</v>
      </c>
      <c r="BT43">
        <v>447</v>
      </c>
    </row>
    <row r="44" spans="1:82" x14ac:dyDescent="0.25">
      <c r="A44" t="s">
        <v>20</v>
      </c>
      <c r="B44" t="s">
        <v>22</v>
      </c>
      <c r="C44" s="28" t="s">
        <v>24</v>
      </c>
      <c r="D44" s="28" t="s">
        <v>126</v>
      </c>
      <c r="E44" s="28">
        <v>18</v>
      </c>
      <c r="F44" s="28">
        <v>445</v>
      </c>
      <c r="G44" s="29">
        <f t="shared" si="58"/>
        <v>1.1649214659685865</v>
      </c>
      <c r="H44" s="29">
        <f t="shared" si="59"/>
        <v>4.5341482464361607E-2</v>
      </c>
      <c r="I44" s="28" t="s">
        <v>19</v>
      </c>
      <c r="J44" s="28">
        <v>453.01879884225502</v>
      </c>
      <c r="K44" s="28">
        <v>2.5136172477437899</v>
      </c>
      <c r="L44" s="28">
        <v>446.98050128884398</v>
      </c>
      <c r="M44" s="28">
        <v>457.62190991068002</v>
      </c>
      <c r="N44" s="40">
        <v>440.78910286911599</v>
      </c>
      <c r="O44" s="40">
        <v>1.17364042550882</v>
      </c>
      <c r="P44" s="40">
        <v>437.47837761479599</v>
      </c>
      <c r="Q44" s="40">
        <v>443.748101933356</v>
      </c>
      <c r="R44" s="119">
        <v>382</v>
      </c>
      <c r="S44" s="120">
        <v>0.05</v>
      </c>
      <c r="T44" s="122">
        <f t="shared" si="60"/>
        <v>22.187405096667803</v>
      </c>
      <c r="U44" s="87">
        <f t="shared" si="76"/>
        <v>466.9972602777126</v>
      </c>
      <c r="V44" s="87">
        <f t="shared" si="77"/>
        <v>18.176631392212503</v>
      </c>
      <c r="W44" s="90">
        <f t="shared" si="78"/>
        <v>3.8922351239069959E-2</v>
      </c>
      <c r="X44" s="1">
        <v>860.31</v>
      </c>
      <c r="Y44" s="1">
        <v>73.55</v>
      </c>
      <c r="Z44" s="5">
        <f>Y44/X44</f>
        <v>8.5492438772070536E-2</v>
      </c>
      <c r="AA44" s="6">
        <f t="shared" si="62"/>
        <v>2.2521204188481674</v>
      </c>
      <c r="AB44" s="5">
        <f t="shared" si="63"/>
        <v>0.1244147900111405</v>
      </c>
      <c r="AC44" s="7">
        <f t="shared" si="64"/>
        <v>0.28019708899079654</v>
      </c>
      <c r="AD44" s="9">
        <f t="shared" si="65"/>
        <v>0.74771996536972762</v>
      </c>
      <c r="AE44" s="3">
        <f t="shared" si="66"/>
        <v>0.1244147900111405</v>
      </c>
      <c r="AF44" s="15">
        <f t="shared" si="67"/>
        <v>0.18614220455417246</v>
      </c>
      <c r="AG44" s="14">
        <v>1020.45</v>
      </c>
      <c r="AH44" s="14">
        <v>99.74</v>
      </c>
      <c r="AI44" s="27">
        <f t="shared" si="68"/>
        <v>9.7741192611102937E-2</v>
      </c>
      <c r="AJ44" s="108"/>
      <c r="AK44" s="14">
        <v>1140.67</v>
      </c>
      <c r="AL44" s="14">
        <v>392.81</v>
      </c>
      <c r="AM44" s="3">
        <f t="shared" si="69"/>
        <v>0.34436778384633593</v>
      </c>
      <c r="AO44" s="3" t="s">
        <v>91</v>
      </c>
      <c r="AP44" s="22">
        <f t="shared" si="70"/>
        <v>2.6713350785340317</v>
      </c>
      <c r="AQ44" s="23">
        <f t="shared" si="71"/>
        <v>0.1366635438501729</v>
      </c>
      <c r="AR44" s="25">
        <f t="shared" si="72"/>
        <v>0.80050334221507768</v>
      </c>
      <c r="AS44" s="23">
        <f t="shared" si="73"/>
        <v>0.1366635438501729</v>
      </c>
      <c r="AT44" s="18">
        <f t="shared" si="74"/>
        <v>2.9860471204188483</v>
      </c>
      <c r="AU44" s="18"/>
      <c r="AV44" s="17">
        <f t="shared" si="75"/>
        <v>0.83085380364656436</v>
      </c>
      <c r="AW44" s="18"/>
      <c r="AX44" s="1">
        <v>0.82259803868417203</v>
      </c>
      <c r="AY44" s="16">
        <v>3.7250750837291798E-2</v>
      </c>
      <c r="AZ44" s="16">
        <v>0.70250427392192405</v>
      </c>
      <c r="BA44" s="16">
        <v>0.88650515521815498</v>
      </c>
      <c r="BB44">
        <v>7</v>
      </c>
      <c r="BC44">
        <v>1.5</v>
      </c>
      <c r="BD44">
        <v>7</v>
      </c>
      <c r="BE44">
        <v>1.5</v>
      </c>
      <c r="BF44">
        <v>741.61</v>
      </c>
      <c r="BR44">
        <v>-1000</v>
      </c>
      <c r="BS44">
        <v>-600</v>
      </c>
      <c r="BT44">
        <v>-731</v>
      </c>
    </row>
    <row r="45" spans="1:82" x14ac:dyDescent="0.25">
      <c r="A45" t="s">
        <v>20</v>
      </c>
      <c r="B45" t="s">
        <v>22</v>
      </c>
      <c r="C45" s="28" t="s">
        <v>68</v>
      </c>
      <c r="D45" s="28" t="s">
        <v>132</v>
      </c>
      <c r="E45" s="28">
        <v>18</v>
      </c>
      <c r="F45" s="28">
        <v>707</v>
      </c>
      <c r="G45" s="29">
        <f t="shared" si="58"/>
        <v>1.8507853403141361</v>
      </c>
      <c r="H45" s="29">
        <f t="shared" si="59"/>
        <v>7.2036917083828436E-2</v>
      </c>
      <c r="I45" s="28" t="s">
        <v>19</v>
      </c>
      <c r="J45" s="28">
        <v>487.97644344638599</v>
      </c>
      <c r="K45" s="28">
        <v>3.4763547990541599</v>
      </c>
      <c r="L45" s="28">
        <v>478.67631321830697</v>
      </c>
      <c r="M45" s="28">
        <v>495.16674247172301</v>
      </c>
      <c r="N45" s="40">
        <v>457.42466316011399</v>
      </c>
      <c r="O45" s="40">
        <v>1.81241784228769</v>
      </c>
      <c r="P45" s="40">
        <v>453.939463228465</v>
      </c>
      <c r="Q45" s="40">
        <v>463.676266108623</v>
      </c>
      <c r="R45" s="119">
        <v>382</v>
      </c>
      <c r="S45" s="120">
        <v>0.05</v>
      </c>
      <c r="T45" s="122">
        <f t="shared" si="60"/>
        <v>23.183813305431151</v>
      </c>
      <c r="U45" s="87">
        <f t="shared" si="76"/>
        <v>466.9972602777126</v>
      </c>
      <c r="V45" s="87">
        <f t="shared" si="77"/>
        <v>18.176631392212503</v>
      </c>
      <c r="W45" s="90">
        <f t="shared" si="78"/>
        <v>3.8922351239069959E-2</v>
      </c>
      <c r="X45" s="1">
        <v>940.48699999999997</v>
      </c>
      <c r="Y45" s="1">
        <v>70.504000000000005</v>
      </c>
      <c r="Z45" s="5">
        <f t="shared" ref="Z45:Z47" si="79">Y45/X45</f>
        <v>7.4965416853183517E-2</v>
      </c>
      <c r="AA45" s="6">
        <f t="shared" si="62"/>
        <v>2.4620078534031413</v>
      </c>
      <c r="AB45" s="5">
        <f t="shared" si="63"/>
        <v>0.11388776809225348</v>
      </c>
      <c r="AC45" s="7">
        <f t="shared" si="64"/>
        <v>0.28039257944968377</v>
      </c>
      <c r="AD45" s="9">
        <f t="shared" si="65"/>
        <v>0.77617284075806148</v>
      </c>
      <c r="AE45" s="3">
        <f t="shared" si="66"/>
        <v>0.11388776809225348</v>
      </c>
      <c r="AF45" s="15">
        <f t="shared" si="67"/>
        <v>0.20633990687803241</v>
      </c>
      <c r="AG45" s="14">
        <v>1134.547</v>
      </c>
      <c r="AH45" s="14">
        <v>151.1</v>
      </c>
      <c r="AI45" s="3">
        <f t="shared" si="68"/>
        <v>0.13318090832728832</v>
      </c>
      <c r="AK45" s="14">
        <v>1010.52</v>
      </c>
      <c r="AL45" s="14">
        <v>395.3</v>
      </c>
      <c r="AM45" s="3">
        <f t="shared" si="69"/>
        <v>0.39118473657127023</v>
      </c>
      <c r="AO45" s="3" t="s">
        <v>91</v>
      </c>
      <c r="AP45" s="22">
        <f t="shared" si="70"/>
        <v>2.97001832460733</v>
      </c>
      <c r="AQ45" s="23">
        <f t="shared" si="71"/>
        <v>0.17210325956635827</v>
      </c>
      <c r="AR45" s="25">
        <f t="shared" si="72"/>
        <v>0.82946493046430414</v>
      </c>
      <c r="AS45" s="23">
        <f t="shared" si="73"/>
        <v>0.17210325956635827</v>
      </c>
      <c r="AT45" s="18">
        <f t="shared" si="74"/>
        <v>2.6453403141361256</v>
      </c>
      <c r="AU45" s="18"/>
      <c r="AV45" s="17">
        <f t="shared" si="75"/>
        <v>0.7976789666306876</v>
      </c>
      <c r="AW45" s="18"/>
      <c r="AX45" s="1">
        <v>0.79294151311916505</v>
      </c>
      <c r="AY45" s="16">
        <v>4.0862670851393501E-2</v>
      </c>
      <c r="AZ45" s="16">
        <v>0.68828783652388204</v>
      </c>
      <c r="BA45" s="16">
        <v>0.85822986253603195</v>
      </c>
      <c r="BB45">
        <v>7</v>
      </c>
      <c r="BC45">
        <v>1.5</v>
      </c>
      <c r="BD45">
        <v>7</v>
      </c>
      <c r="BE45">
        <v>1.5</v>
      </c>
      <c r="BR45">
        <v>-893</v>
      </c>
      <c r="BS45">
        <v>-693</v>
      </c>
      <c r="BT45">
        <v>-793</v>
      </c>
    </row>
    <row r="46" spans="1:82" x14ac:dyDescent="0.25">
      <c r="A46" t="s">
        <v>20</v>
      </c>
      <c r="B46" t="s">
        <v>22</v>
      </c>
      <c r="C46" s="28" t="s">
        <v>25</v>
      </c>
      <c r="D46" s="28" t="s">
        <v>130</v>
      </c>
      <c r="E46" s="28">
        <v>18</v>
      </c>
      <c r="F46" s="28">
        <v>890</v>
      </c>
      <c r="G46" s="29">
        <f t="shared" si="58"/>
        <v>2.329842931937173</v>
      </c>
      <c r="H46" s="29">
        <f t="shared" si="59"/>
        <v>9.0682964928723214E-2</v>
      </c>
      <c r="I46" s="28" t="s">
        <v>19</v>
      </c>
      <c r="J46" s="28">
        <v>514.79442974835104</v>
      </c>
      <c r="K46" s="28">
        <v>3.7954225970551998</v>
      </c>
      <c r="L46" s="28">
        <v>505.91749164646899</v>
      </c>
      <c r="M46" s="28">
        <v>520.78682962857101</v>
      </c>
      <c r="N46" s="40">
        <v>463.193854172209</v>
      </c>
      <c r="O46" s="40">
        <v>2.0457366097902399</v>
      </c>
      <c r="P46" s="40">
        <v>457.43716389136699</v>
      </c>
      <c r="Q46" s="40">
        <v>467.18097487588</v>
      </c>
      <c r="R46" s="119">
        <v>382</v>
      </c>
      <c r="S46" s="120">
        <v>0.05</v>
      </c>
      <c r="T46" s="122">
        <f t="shared" si="60"/>
        <v>23.359048743794002</v>
      </c>
      <c r="U46" s="87">
        <f t="shared" si="76"/>
        <v>466.9972602777126</v>
      </c>
      <c r="V46" s="87">
        <f t="shared" si="77"/>
        <v>18.176631392212503</v>
      </c>
      <c r="W46" s="90">
        <f t="shared" si="78"/>
        <v>3.8922351239069959E-2</v>
      </c>
      <c r="X46" s="1">
        <v>840.79600000000005</v>
      </c>
      <c r="Y46" s="1">
        <v>56.530999999999999</v>
      </c>
      <c r="Z46" s="5">
        <f t="shared" si="79"/>
        <v>6.7235096265919433E-2</v>
      </c>
      <c r="AA46" s="6">
        <f t="shared" si="62"/>
        <v>2.20103664921466</v>
      </c>
      <c r="AB46" s="5">
        <f t="shared" si="63"/>
        <v>0.1061574475049894</v>
      </c>
      <c r="AC46" s="7">
        <f t="shared" si="64"/>
        <v>0.23365643254556304</v>
      </c>
      <c r="AD46" s="9">
        <f t="shared" si="65"/>
        <v>0.74009777836043555</v>
      </c>
      <c r="AE46" s="3">
        <f t="shared" si="66"/>
        <v>0.1061574475049894</v>
      </c>
      <c r="AF46" s="15">
        <f t="shared" si="67"/>
        <v>0.36455216247460726</v>
      </c>
      <c r="AG46" s="14">
        <v>1147.31</v>
      </c>
      <c r="AH46" s="14">
        <v>105.31</v>
      </c>
      <c r="AI46" s="27">
        <f t="shared" si="68"/>
        <v>9.1788618594800017E-2</v>
      </c>
      <c r="AJ46" s="108"/>
      <c r="AK46" s="14">
        <v>1068.93</v>
      </c>
      <c r="AL46" s="14">
        <v>322.14</v>
      </c>
      <c r="AM46" s="3">
        <f t="shared" si="69"/>
        <v>0.30136678734809574</v>
      </c>
      <c r="AO46" s="3" t="s">
        <v>91</v>
      </c>
      <c r="AP46" s="22">
        <f t="shared" si="70"/>
        <v>3.0034293193717274</v>
      </c>
      <c r="AQ46" s="23">
        <f t="shared" si="71"/>
        <v>0.13071096983386998</v>
      </c>
      <c r="AR46" s="25">
        <f t="shared" si="72"/>
        <v>0.83234260020613293</v>
      </c>
      <c r="AS46" s="23">
        <f t="shared" si="73"/>
        <v>0.13071096983386998</v>
      </c>
      <c r="AT46" s="18">
        <f t="shared" si="74"/>
        <v>2.7982460732984293</v>
      </c>
      <c r="AU46" s="18"/>
      <c r="AV46" s="17">
        <f t="shared" si="75"/>
        <v>0.81356115975999022</v>
      </c>
      <c r="AW46" s="18"/>
      <c r="AX46" s="1">
        <v>0.74425187372499702</v>
      </c>
      <c r="AY46" s="16">
        <v>5.3481086374629297E-2</v>
      </c>
      <c r="AZ46" s="16">
        <v>0.61180764712692204</v>
      </c>
      <c r="BA46" s="16">
        <v>0.85129322559421905</v>
      </c>
      <c r="BB46">
        <v>7</v>
      </c>
      <c r="BC46">
        <v>50</v>
      </c>
      <c r="BD46">
        <v>7</v>
      </c>
      <c r="BE46">
        <v>50</v>
      </c>
      <c r="BH46" t="s">
        <v>93</v>
      </c>
      <c r="BR46">
        <v>-600</v>
      </c>
      <c r="BS46">
        <v>600</v>
      </c>
      <c r="BT46">
        <v>-571</v>
      </c>
    </row>
    <row r="47" spans="1:82" s="28" customFormat="1" x14ac:dyDescent="0.25">
      <c r="A47" s="28" t="s">
        <v>20</v>
      </c>
      <c r="B47" s="28" t="s">
        <v>22</v>
      </c>
      <c r="C47" s="28" t="s">
        <v>34</v>
      </c>
      <c r="D47" s="28" t="s">
        <v>129</v>
      </c>
      <c r="E47" s="28">
        <v>18</v>
      </c>
      <c r="F47" s="28">
        <v>1047</v>
      </c>
      <c r="G47" s="29">
        <f t="shared" si="58"/>
        <v>2.7408376963350785</v>
      </c>
      <c r="H47" s="29">
        <f t="shared" si="59"/>
        <v>0.10667984750603729</v>
      </c>
      <c r="I47" s="28" t="s">
        <v>19</v>
      </c>
      <c r="J47" s="28">
        <v>468.14237238127902</v>
      </c>
      <c r="K47" s="28">
        <v>4.3781589960207903</v>
      </c>
      <c r="L47" s="28">
        <v>460.559371895781</v>
      </c>
      <c r="M47" s="28">
        <v>484.79626947455199</v>
      </c>
      <c r="N47" s="40">
        <v>494.60815891582399</v>
      </c>
      <c r="O47" s="40">
        <v>1.6549818167724399</v>
      </c>
      <c r="P47" s="40">
        <v>490.97431786839297</v>
      </c>
      <c r="Q47" s="40">
        <v>500.19635051977701</v>
      </c>
      <c r="R47" s="119">
        <v>382</v>
      </c>
      <c r="S47" s="120">
        <v>0.05</v>
      </c>
      <c r="T47" s="122">
        <f t="shared" si="60"/>
        <v>25.009817525988851</v>
      </c>
      <c r="U47" s="87">
        <f t="shared" si="76"/>
        <v>466.9972602777126</v>
      </c>
      <c r="V47" s="87">
        <f t="shared" si="77"/>
        <v>18.176631392212503</v>
      </c>
      <c r="W47" s="90">
        <f t="shared" si="78"/>
        <v>3.8922351239069959E-2</v>
      </c>
      <c r="X47" s="30">
        <v>721.9</v>
      </c>
      <c r="Y47" s="30">
        <v>73.91</v>
      </c>
      <c r="Z47" s="33">
        <f t="shared" si="79"/>
        <v>0.10238260146834742</v>
      </c>
      <c r="AA47" s="34">
        <f t="shared" si="62"/>
        <v>1.8897905759162303</v>
      </c>
      <c r="AB47" s="33">
        <f t="shared" si="63"/>
        <v>0.14130495270741739</v>
      </c>
      <c r="AC47" s="35">
        <f t="shared" si="64"/>
        <v>0.26703676795676601</v>
      </c>
      <c r="AD47" s="10">
        <f t="shared" si="65"/>
        <v>0.68679671627003469</v>
      </c>
      <c r="AE47" s="36">
        <f t="shared" si="66"/>
        <v>0.14130495270741739</v>
      </c>
      <c r="AF47" s="37">
        <f t="shared" si="67"/>
        <v>0.62752458789306009</v>
      </c>
      <c r="AG47" s="38">
        <v>1174.9100000000001</v>
      </c>
      <c r="AH47" s="38">
        <v>297.14</v>
      </c>
      <c r="AI47" s="36">
        <f t="shared" si="68"/>
        <v>0.25290447778978814</v>
      </c>
      <c r="AJ47" s="137"/>
      <c r="AK47" s="38">
        <v>1394.65</v>
      </c>
      <c r="AL47" s="38">
        <v>615.36500000000001</v>
      </c>
      <c r="AM47" s="36">
        <f t="shared" si="69"/>
        <v>0.4412325673107948</v>
      </c>
      <c r="AN47" s="137"/>
      <c r="AO47" s="36" t="s">
        <v>91</v>
      </c>
      <c r="AP47" s="39">
        <f t="shared" si="70"/>
        <v>3.0756806282722513</v>
      </c>
      <c r="AQ47" s="33">
        <f t="shared" si="71"/>
        <v>0.29182682902885809</v>
      </c>
      <c r="AR47" s="17">
        <f t="shared" si="72"/>
        <v>0.83834301697852787</v>
      </c>
      <c r="AS47" s="33">
        <f t="shared" si="73"/>
        <v>0.29182682902885809</v>
      </c>
      <c r="AT47" s="39">
        <f t="shared" si="74"/>
        <v>3.6509162303664926</v>
      </c>
      <c r="AU47" s="39"/>
      <c r="AV47" s="17">
        <f t="shared" si="75"/>
        <v>0.87702655847898403</v>
      </c>
      <c r="AW47" s="39"/>
      <c r="AX47" s="30">
        <v>0.68325515867998099</v>
      </c>
      <c r="AY47" s="40">
        <v>5.5665292725636799E-2</v>
      </c>
      <c r="AZ47" s="40">
        <v>0.55698966941148897</v>
      </c>
      <c r="BA47" s="40">
        <v>0.76809947247992605</v>
      </c>
      <c r="BB47" s="28">
        <v>7</v>
      </c>
      <c r="BC47" s="28">
        <v>1.5</v>
      </c>
      <c r="BD47" s="28">
        <v>7</v>
      </c>
      <c r="BE47" s="28">
        <v>1.5</v>
      </c>
      <c r="BR47">
        <v>-600</v>
      </c>
      <c r="BS47">
        <v>600</v>
      </c>
      <c r="BT47" s="28">
        <v>231</v>
      </c>
      <c r="BV47" s="28">
        <v>-7235</v>
      </c>
      <c r="BW47" s="28">
        <v>0</v>
      </c>
      <c r="BX47" s="28">
        <v>-5235</v>
      </c>
      <c r="BY47" s="28">
        <v>0</v>
      </c>
      <c r="BZ47" s="28">
        <v>7235</v>
      </c>
      <c r="CA47" s="28">
        <v>5235</v>
      </c>
      <c r="CC47" s="28">
        <v>17.95</v>
      </c>
      <c r="CD47" s="28">
        <v>18.55</v>
      </c>
    </row>
    <row r="48" spans="1:82" x14ac:dyDescent="0.25">
      <c r="A48" t="s">
        <v>20</v>
      </c>
      <c r="B48" t="s">
        <v>22</v>
      </c>
      <c r="C48" s="140" t="s">
        <v>94</v>
      </c>
      <c r="D48" s="28" t="s">
        <v>131</v>
      </c>
      <c r="E48" s="28">
        <v>18</v>
      </c>
      <c r="F48" s="28">
        <v>1335</v>
      </c>
      <c r="G48" s="29">
        <f t="shared" si="58"/>
        <v>3.494764397905759</v>
      </c>
      <c r="H48" s="29">
        <f t="shared" si="59"/>
        <v>0.13602444739308481</v>
      </c>
      <c r="I48" s="28" t="s">
        <v>19</v>
      </c>
      <c r="J48" s="28">
        <v>463.10400772814</v>
      </c>
      <c r="K48" s="28">
        <v>2.7575688676917598</v>
      </c>
      <c r="L48" s="28">
        <v>458.00135381922303</v>
      </c>
      <c r="M48" s="28">
        <v>473.03941244543</v>
      </c>
      <c r="N48" s="40">
        <v>482.21832514361802</v>
      </c>
      <c r="O48" s="40">
        <v>1.2417126344951599</v>
      </c>
      <c r="P48" s="40">
        <v>478.61234034267602</v>
      </c>
      <c r="Q48" s="40">
        <v>484.64518580585201</v>
      </c>
      <c r="R48" s="119">
        <v>382</v>
      </c>
      <c r="S48" s="120">
        <v>0.05</v>
      </c>
      <c r="T48" s="122">
        <f t="shared" si="60"/>
        <v>24.232259290292603</v>
      </c>
      <c r="U48" s="87">
        <f t="shared" si="76"/>
        <v>466.9972602777126</v>
      </c>
      <c r="V48" s="87">
        <f t="shared" si="77"/>
        <v>18.176631392212503</v>
      </c>
      <c r="W48" s="90">
        <f t="shared" si="78"/>
        <v>3.8922351239069959E-2</v>
      </c>
      <c r="X48" s="1">
        <v>721.9</v>
      </c>
      <c r="Y48" s="1">
        <v>73.91</v>
      </c>
      <c r="Z48" s="5">
        <f t="shared" ref="Z48" si="80">Y48/X48</f>
        <v>0.10238260146834742</v>
      </c>
      <c r="AA48" s="6">
        <f t="shared" si="62"/>
        <v>1.8897905759162303</v>
      </c>
      <c r="AB48" s="5">
        <f t="shared" si="63"/>
        <v>0.14130495270741739</v>
      </c>
      <c r="AC48" s="7">
        <f t="shared" ref="AC48" si="81">AA48*AB48</f>
        <v>0.26703676795676601</v>
      </c>
      <c r="AD48" s="9">
        <f t="shared" ref="AD48" si="82">AA48 * ( 4 + AA48^2 )^(-0.5)</f>
        <v>0.68679671627003469</v>
      </c>
      <c r="AE48" s="3">
        <f t="shared" ref="AE48" si="83">AB48</f>
        <v>0.14130495270741739</v>
      </c>
      <c r="AF48" s="15">
        <f t="shared" si="67"/>
        <v>0.96615874774899557</v>
      </c>
      <c r="AG48" s="14">
        <v>1419.37</v>
      </c>
      <c r="AH48" s="14">
        <v>128.07</v>
      </c>
      <c r="AI48" s="3">
        <f t="shared" si="68"/>
        <v>9.0230172541338763E-2</v>
      </c>
      <c r="AK48" s="14">
        <v>1039.6400000000001</v>
      </c>
      <c r="AL48" s="14">
        <v>175.54</v>
      </c>
      <c r="AM48" s="3">
        <f t="shared" si="69"/>
        <v>0.16884690854526566</v>
      </c>
      <c r="AO48" s="3" t="s">
        <v>91</v>
      </c>
      <c r="AP48" s="22">
        <f t="shared" si="70"/>
        <v>3.7156282722513088</v>
      </c>
      <c r="AQ48" s="23">
        <f t="shared" si="71"/>
        <v>0.12915252378040873</v>
      </c>
      <c r="AR48" s="25">
        <f t="shared" si="72"/>
        <v>0.88054260385218486</v>
      </c>
      <c r="AS48" s="23">
        <f t="shared" si="73"/>
        <v>0.12915252378040873</v>
      </c>
      <c r="AT48" s="18">
        <f t="shared" si="74"/>
        <v>2.7215706806282727</v>
      </c>
      <c r="AU48" s="18"/>
      <c r="AV48" s="17">
        <f t="shared" si="75"/>
        <v>0.80581418174551533</v>
      </c>
      <c r="AW48" s="18"/>
      <c r="AX48" s="1">
        <v>0.48367743190540102</v>
      </c>
      <c r="AY48" s="16">
        <v>6.5020648003565801E-2</v>
      </c>
      <c r="AZ48" s="16">
        <v>0.33837942841589003</v>
      </c>
      <c r="BA48" s="16">
        <v>0.62860162509846695</v>
      </c>
      <c r="BB48">
        <v>7</v>
      </c>
      <c r="BC48">
        <v>1.5</v>
      </c>
      <c r="BD48">
        <v>7</v>
      </c>
      <c r="BE48">
        <v>1.5</v>
      </c>
      <c r="BG48" t="s">
        <v>122</v>
      </c>
      <c r="BR48">
        <v>-600</v>
      </c>
      <c r="BS48">
        <v>600</v>
      </c>
      <c r="BT48" s="28">
        <v>502</v>
      </c>
      <c r="BV48">
        <v>-8675</v>
      </c>
      <c r="BW48">
        <v>0</v>
      </c>
      <c r="BX48">
        <v>-6675</v>
      </c>
      <c r="BY48">
        <v>0</v>
      </c>
      <c r="BZ48">
        <v>8675</v>
      </c>
      <c r="CA48">
        <v>10675</v>
      </c>
      <c r="CC48">
        <v>17.920000000000002</v>
      </c>
      <c r="CD48">
        <v>18.55</v>
      </c>
    </row>
    <row r="51" spans="1:72" x14ac:dyDescent="0.25">
      <c r="A51" t="s">
        <v>139</v>
      </c>
      <c r="B51" t="s">
        <v>140</v>
      </c>
      <c r="C51" s="28" t="s">
        <v>56</v>
      </c>
      <c r="D51" s="28" t="s">
        <v>143</v>
      </c>
      <c r="E51" s="28">
        <v>13.5</v>
      </c>
      <c r="F51" s="28">
        <v>215</v>
      </c>
      <c r="I51" s="28" t="s">
        <v>18</v>
      </c>
      <c r="U51" s="87">
        <f>AVERAGE($M$62,$J$54)</f>
        <v>463.34301001217295</v>
      </c>
      <c r="V51" s="87">
        <f>STDEVA($M$62,$J$54)</f>
        <v>21.460491003436715</v>
      </c>
      <c r="W51" s="90">
        <f>V51/U51</f>
        <v>4.6316639163009939E-2</v>
      </c>
      <c r="AG51" s="11">
        <v>693.03120262957896</v>
      </c>
      <c r="AH51" s="11">
        <v>74.610611663262503</v>
      </c>
      <c r="AJ51" s="134">
        <v>846.61739085376905</v>
      </c>
      <c r="AK51" s="11">
        <v>1062.43812780744</v>
      </c>
      <c r="AL51" s="11">
        <v>562.354748181113</v>
      </c>
      <c r="AN51" s="134">
        <v>2434.6896980027</v>
      </c>
      <c r="AO51" s="3" t="s">
        <v>155</v>
      </c>
      <c r="AX51" s="1">
        <v>0.90724956683326097</v>
      </c>
      <c r="AY51" s="16">
        <v>1.77704608207232E-2</v>
      </c>
      <c r="AZ51" s="16">
        <v>0.86730038021852396</v>
      </c>
      <c r="BA51" s="16">
        <v>0.94588024467537402</v>
      </c>
      <c r="BR51">
        <v>200</v>
      </c>
      <c r="BS51">
        <v>400</v>
      </c>
      <c r="BT51">
        <v>293</v>
      </c>
    </row>
    <row r="52" spans="1:72" x14ac:dyDescent="0.25">
      <c r="A52" t="s">
        <v>139</v>
      </c>
      <c r="B52" t="s">
        <v>140</v>
      </c>
      <c r="C52" s="28" t="s">
        <v>55</v>
      </c>
      <c r="D52" s="28" t="s">
        <v>143</v>
      </c>
      <c r="E52" s="28">
        <v>13.5</v>
      </c>
      <c r="F52" s="28">
        <v>322</v>
      </c>
      <c r="I52" s="28" t="s">
        <v>18</v>
      </c>
      <c r="U52" s="87">
        <f t="shared" ref="U52:U56" si="84">AVERAGE($M$62,$J$54)</f>
        <v>463.34301001217295</v>
      </c>
      <c r="V52" s="87">
        <f t="shared" ref="V52:V56" si="85">STDEVA($M$62,$J$54)</f>
        <v>21.460491003436715</v>
      </c>
      <c r="W52" s="90">
        <f t="shared" ref="W52:W56" si="86">V52/U52</f>
        <v>4.6316639163009939E-2</v>
      </c>
      <c r="AG52" s="11">
        <v>530.19801035142495</v>
      </c>
      <c r="AH52" s="11">
        <v>35.519798184028502</v>
      </c>
      <c r="AJ52" s="134">
        <v>611.88286254872696</v>
      </c>
      <c r="AK52" s="11">
        <v>1192.2866974727999</v>
      </c>
      <c r="AL52" s="11">
        <v>571.52765249474305</v>
      </c>
      <c r="AN52" s="134">
        <v>2434.6896980032798</v>
      </c>
      <c r="AO52" s="3" t="s">
        <v>155</v>
      </c>
      <c r="AX52" s="1">
        <v>0.79954102815339601</v>
      </c>
      <c r="AY52" s="16">
        <v>2.4906869276295401E-2</v>
      </c>
      <c r="AZ52" s="16">
        <v>0.71801194828500003</v>
      </c>
      <c r="BA52" s="16">
        <v>0.85020160712221504</v>
      </c>
    </row>
    <row r="53" spans="1:72" x14ac:dyDescent="0.25">
      <c r="A53" t="s">
        <v>139</v>
      </c>
      <c r="B53" t="s">
        <v>140</v>
      </c>
      <c r="C53" s="28" t="s">
        <v>52</v>
      </c>
      <c r="D53" s="28" t="s">
        <v>141</v>
      </c>
      <c r="E53" s="28">
        <v>13.5</v>
      </c>
      <c r="F53" s="28">
        <v>707</v>
      </c>
      <c r="I53" s="28" t="s">
        <v>18</v>
      </c>
      <c r="U53" s="87">
        <f t="shared" si="84"/>
        <v>463.34301001217295</v>
      </c>
      <c r="V53" s="87">
        <f t="shared" si="85"/>
        <v>21.460491003436715</v>
      </c>
      <c r="W53" s="90">
        <f t="shared" si="86"/>
        <v>4.6316639163009939E-2</v>
      </c>
      <c r="AG53" s="11">
        <v>594.25407232254599</v>
      </c>
      <c r="AH53" s="11">
        <v>56.928451093502296</v>
      </c>
      <c r="AJ53" s="134">
        <v>722.80851754102503</v>
      </c>
      <c r="AK53" s="134">
        <v>928.69073010663396</v>
      </c>
      <c r="AL53" s="11">
        <v>280.06240031528699</v>
      </c>
      <c r="AN53" s="134">
        <v>1412.7819870781</v>
      </c>
      <c r="AO53" s="3" t="s">
        <v>155</v>
      </c>
      <c r="AX53">
        <v>0.47169733438615502</v>
      </c>
      <c r="AY53" s="16">
        <v>5.5646496174030599E-2</v>
      </c>
      <c r="AZ53" s="16">
        <v>0.37331332174432902</v>
      </c>
      <c r="BA53" s="16">
        <v>0.58039038437425805</v>
      </c>
      <c r="BR53">
        <v>360</v>
      </c>
      <c r="BS53">
        <v>560</v>
      </c>
      <c r="BT53">
        <v>460</v>
      </c>
    </row>
    <row r="54" spans="1:72" x14ac:dyDescent="0.25">
      <c r="A54" t="s">
        <v>139</v>
      </c>
      <c r="B54" t="s">
        <v>140</v>
      </c>
      <c r="C54" s="28" t="s">
        <v>133</v>
      </c>
      <c r="D54" s="28" t="s">
        <v>134</v>
      </c>
      <c r="E54" s="28">
        <v>13.5</v>
      </c>
      <c r="F54" s="28">
        <v>890</v>
      </c>
      <c r="I54" s="28" t="s">
        <v>18</v>
      </c>
      <c r="J54" s="28">
        <v>448.16815129604998</v>
      </c>
      <c r="K54" s="28">
        <v>2.7997513842933799</v>
      </c>
      <c r="L54" s="28">
        <v>443.93702601178302</v>
      </c>
      <c r="M54" s="28">
        <v>456.06355870157603</v>
      </c>
      <c r="U54" s="87">
        <f t="shared" si="84"/>
        <v>463.34301001217295</v>
      </c>
      <c r="V54" s="87">
        <f t="shared" si="85"/>
        <v>21.460491003436715</v>
      </c>
      <c r="W54" s="90">
        <f t="shared" si="86"/>
        <v>4.6316639163009939E-2</v>
      </c>
      <c r="AG54" s="11">
        <v>563.75245125310198</v>
      </c>
      <c r="AH54" s="11">
        <v>60.586456342755802</v>
      </c>
      <c r="AJ54" s="134">
        <v>693.66793890817905</v>
      </c>
      <c r="AK54" s="11">
        <v>853.58756266312798</v>
      </c>
      <c r="AL54" s="11">
        <v>277.58442983964801</v>
      </c>
      <c r="AN54" s="134">
        <v>1281.72452862613</v>
      </c>
      <c r="AO54" s="3" t="s">
        <v>155</v>
      </c>
      <c r="AX54" s="1">
        <v>0.31558063352719701</v>
      </c>
      <c r="AY54" s="16">
        <v>7.1888034751727795E-2</v>
      </c>
      <c r="AZ54" s="16">
        <v>0.22225428261119801</v>
      </c>
      <c r="BA54" s="16">
        <v>0.48907642283827002</v>
      </c>
      <c r="BR54">
        <v>870</v>
      </c>
      <c r="BS54">
        <v>1070</v>
      </c>
      <c r="BT54">
        <v>970</v>
      </c>
    </row>
    <row r="55" spans="1:72" x14ac:dyDescent="0.25">
      <c r="A55" t="s">
        <v>139</v>
      </c>
      <c r="B55" t="s">
        <v>140</v>
      </c>
      <c r="C55" s="28" t="s">
        <v>54</v>
      </c>
      <c r="E55" s="28">
        <v>13.5</v>
      </c>
      <c r="F55" s="28">
        <v>1047</v>
      </c>
      <c r="U55" s="87">
        <f t="shared" si="84"/>
        <v>463.34301001217295</v>
      </c>
      <c r="V55" s="87">
        <f t="shared" si="85"/>
        <v>21.460491003436715</v>
      </c>
      <c r="W55" s="90">
        <f t="shared" si="86"/>
        <v>4.6316639163009939E-2</v>
      </c>
      <c r="AG55" s="11">
        <v>586.69085591450505</v>
      </c>
      <c r="AH55" s="11">
        <v>90.690496449373398</v>
      </c>
      <c r="AJ55" s="134">
        <v>950.32481316845599</v>
      </c>
      <c r="AK55" s="11">
        <v>651.45163186659101</v>
      </c>
      <c r="AL55" s="11">
        <v>199.03904773609599</v>
      </c>
      <c r="AN55" s="134">
        <v>1177.0431542323099</v>
      </c>
      <c r="AO55" s="3" t="s">
        <v>155</v>
      </c>
      <c r="AX55">
        <v>0.23270303091109901</v>
      </c>
      <c r="AY55" s="16">
        <v>4.5019663366614303E-2</v>
      </c>
      <c r="AZ55" s="16">
        <v>0.146116175725134</v>
      </c>
      <c r="BA55" s="16">
        <v>0.335442347366668</v>
      </c>
      <c r="BR55">
        <v>346</v>
      </c>
      <c r="BS55">
        <v>546</v>
      </c>
      <c r="BT55">
        <v>446</v>
      </c>
    </row>
    <row r="56" spans="1:72" x14ac:dyDescent="0.25">
      <c r="A56" t="s">
        <v>139</v>
      </c>
      <c r="B56" t="s">
        <v>140</v>
      </c>
      <c r="C56" s="28" t="s">
        <v>59</v>
      </c>
      <c r="E56" s="28">
        <v>13.5</v>
      </c>
      <c r="F56" s="28">
        <v>1335</v>
      </c>
      <c r="U56" s="87">
        <f t="shared" si="84"/>
        <v>463.34301001217295</v>
      </c>
      <c r="V56" s="87">
        <f t="shared" si="85"/>
        <v>21.460491003436715</v>
      </c>
      <c r="W56" s="90">
        <f t="shared" si="86"/>
        <v>4.6316639163009939E-2</v>
      </c>
      <c r="AG56" s="11">
        <v>618.65604383354605</v>
      </c>
      <c r="AH56" s="11">
        <v>169.58563865679801</v>
      </c>
      <c r="AJ56" s="134">
        <v>915.34087778260698</v>
      </c>
      <c r="AK56" s="11">
        <v>555.51681117873602</v>
      </c>
      <c r="AL56" s="11">
        <v>316.10984881087597</v>
      </c>
      <c r="AN56" s="134">
        <v>1481.00557082107</v>
      </c>
      <c r="AO56" s="3" t="s">
        <v>155</v>
      </c>
      <c r="AX56" s="28">
        <v>0.13628815086985499</v>
      </c>
      <c r="AY56" s="16">
        <v>5.4356080979659098E-2</v>
      </c>
      <c r="AZ56" s="115">
        <v>1.86710586436156E-8</v>
      </c>
      <c r="BA56" s="16">
        <v>0.22150001003689901</v>
      </c>
      <c r="BR56">
        <v>-600</v>
      </c>
      <c r="BS56">
        <v>600</v>
      </c>
      <c r="BT56">
        <v>489</v>
      </c>
    </row>
    <row r="57" spans="1:72" x14ac:dyDescent="0.25">
      <c r="AX57" s="28"/>
      <c r="AZ57" s="115"/>
    </row>
    <row r="58" spans="1:72" x14ac:dyDescent="0.25">
      <c r="A58" t="s">
        <v>139</v>
      </c>
      <c r="B58" t="s">
        <v>144</v>
      </c>
      <c r="C58" s="28" t="s">
        <v>29</v>
      </c>
      <c r="D58" s="28" t="s">
        <v>143</v>
      </c>
      <c r="E58" s="28">
        <v>13.5</v>
      </c>
      <c r="F58" s="28">
        <v>215</v>
      </c>
      <c r="I58" s="28" t="s">
        <v>19</v>
      </c>
      <c r="U58" s="87">
        <f>AVERAGE($M$54,$J$62)</f>
        <v>463.821072619407</v>
      </c>
      <c r="V58" s="87">
        <f>STDEVA($M$54,$J$62)</f>
        <v>10.970781392894612</v>
      </c>
      <c r="W58" s="90">
        <f>V58/U58</f>
        <v>2.3653046488245254E-2</v>
      </c>
      <c r="AG58" s="11">
        <v>858.26460074854697</v>
      </c>
      <c r="AH58" s="11">
        <v>401.37165007919299</v>
      </c>
      <c r="AJ58" s="134">
        <v>1522.07131262856</v>
      </c>
      <c r="AK58" s="11">
        <v>947.64227701062202</v>
      </c>
      <c r="AL58" s="11">
        <v>305.30057487006098</v>
      </c>
      <c r="AN58" s="134">
        <v>1522.07131263312</v>
      </c>
      <c r="AO58" s="3" t="s">
        <v>155</v>
      </c>
      <c r="AX58" s="28">
        <v>0.94313105736224001</v>
      </c>
      <c r="AY58" s="16">
        <v>2.4989351153697902E-2</v>
      </c>
      <c r="AZ58" s="115">
        <v>0.891129350600394</v>
      </c>
      <c r="BA58" s="16">
        <v>0.99040838116489205</v>
      </c>
      <c r="BT58">
        <v>-39</v>
      </c>
    </row>
    <row r="59" spans="1:72" x14ac:dyDescent="0.25">
      <c r="A59" t="s">
        <v>139</v>
      </c>
      <c r="B59" t="s">
        <v>144</v>
      </c>
      <c r="C59" s="28" t="s">
        <v>70</v>
      </c>
      <c r="D59" s="28" t="s">
        <v>143</v>
      </c>
      <c r="E59" s="28">
        <v>13.5</v>
      </c>
      <c r="F59" s="28">
        <v>322</v>
      </c>
      <c r="I59" s="28" t="s">
        <v>19</v>
      </c>
      <c r="U59" s="87">
        <f t="shared" ref="U59:U62" si="87">AVERAGE($M$54,$J$62)</f>
        <v>463.821072619407</v>
      </c>
      <c r="V59" s="87">
        <f t="shared" ref="V59:V62" si="88">STDEVA($M$54,$J$62)</f>
        <v>10.970781392894612</v>
      </c>
      <c r="W59" s="90">
        <f t="shared" ref="W59:W62" si="89">V59/U59</f>
        <v>2.3653046488245254E-2</v>
      </c>
      <c r="AG59" s="11">
        <v>742.60393561837998</v>
      </c>
      <c r="AH59" s="11">
        <v>162.19242671681999</v>
      </c>
      <c r="AI59" s="3">
        <f t="shared" si="68"/>
        <v>0.21841040551685115</v>
      </c>
      <c r="AJ59" s="134">
        <v>1213.28479581635</v>
      </c>
      <c r="AK59" s="11">
        <v>686.65516623273095</v>
      </c>
      <c r="AL59" s="11">
        <v>311.73608011426802</v>
      </c>
      <c r="AM59" s="3">
        <f t="shared" ref="AM59:AM62" si="90">AL59/AK59</f>
        <v>0.45399218624477661</v>
      </c>
      <c r="AN59" s="134">
        <v>1391.77254977383</v>
      </c>
      <c r="AO59" s="3" t="s">
        <v>155</v>
      </c>
      <c r="AX59" s="28">
        <v>0.85541623318415305</v>
      </c>
      <c r="AY59" s="16">
        <v>4.73350673978985E-2</v>
      </c>
      <c r="AZ59" s="115">
        <v>0.70750345529855097</v>
      </c>
      <c r="BA59" s="16">
        <v>0.94165348343340105</v>
      </c>
      <c r="BT59">
        <v>25</v>
      </c>
    </row>
    <row r="60" spans="1:72" x14ac:dyDescent="0.25">
      <c r="A60" t="s">
        <v>139</v>
      </c>
      <c r="B60" t="s">
        <v>144</v>
      </c>
      <c r="C60" s="28" t="s">
        <v>32</v>
      </c>
      <c r="D60" s="28" t="s">
        <v>146</v>
      </c>
      <c r="E60" s="28">
        <v>13.5</v>
      </c>
      <c r="F60" s="28">
        <v>707</v>
      </c>
      <c r="I60" s="28" t="s">
        <v>19</v>
      </c>
      <c r="U60" s="87">
        <f t="shared" si="87"/>
        <v>463.821072619407</v>
      </c>
      <c r="V60" s="87">
        <f t="shared" si="88"/>
        <v>10.970781392894612</v>
      </c>
      <c r="W60" s="90">
        <f t="shared" si="89"/>
        <v>2.3653046488245254E-2</v>
      </c>
      <c r="AG60" s="11">
        <v>799.19000950088798</v>
      </c>
      <c r="AH60" s="11">
        <v>229.57297052870001</v>
      </c>
      <c r="AI60" s="3">
        <f t="shared" si="68"/>
        <v>0.28725705752011771</v>
      </c>
      <c r="AJ60" s="134">
        <v>1142.0122626202301</v>
      </c>
      <c r="AK60" s="11">
        <v>697.51660497075795</v>
      </c>
      <c r="AL60" s="11">
        <v>232.23872961681801</v>
      </c>
      <c r="AM60" s="3">
        <f t="shared" si="90"/>
        <v>0.33295082577504254</v>
      </c>
      <c r="AN60" s="134">
        <v>1036.7027878280501</v>
      </c>
      <c r="AO60" s="3" t="s">
        <v>155</v>
      </c>
      <c r="AX60" s="28">
        <v>0.59659365763322203</v>
      </c>
      <c r="AY60" s="16">
        <v>0.14584793532499901</v>
      </c>
      <c r="AZ60" s="115">
        <v>0.32439880089325601</v>
      </c>
      <c r="BA60" s="16">
        <v>0.82682829663077195</v>
      </c>
    </row>
    <row r="61" spans="1:72" x14ac:dyDescent="0.25">
      <c r="A61" t="s">
        <v>139</v>
      </c>
      <c r="B61" t="s">
        <v>144</v>
      </c>
      <c r="C61" s="28" t="s">
        <v>34</v>
      </c>
      <c r="D61" s="28" t="s">
        <v>143</v>
      </c>
      <c r="E61" s="28">
        <v>13.5</v>
      </c>
      <c r="F61" s="28">
        <v>1047</v>
      </c>
      <c r="I61" s="28" t="s">
        <v>19</v>
      </c>
      <c r="U61" s="87">
        <f t="shared" si="87"/>
        <v>463.821072619407</v>
      </c>
      <c r="V61" s="87">
        <f t="shared" si="88"/>
        <v>10.970781392894612</v>
      </c>
      <c r="W61" s="90">
        <f t="shared" si="89"/>
        <v>2.3653046488245254E-2</v>
      </c>
      <c r="AG61" s="11">
        <v>916.63586292611296</v>
      </c>
      <c r="AH61" s="11">
        <v>207.88108142634499</v>
      </c>
      <c r="AI61" s="3">
        <f t="shared" si="68"/>
        <v>0.22678698252405341</v>
      </c>
      <c r="AJ61" s="134">
        <v>1286.6269033225799</v>
      </c>
      <c r="AK61" s="11">
        <v>816.29292807494596</v>
      </c>
      <c r="AL61" s="11">
        <v>243.858091995108</v>
      </c>
      <c r="AM61" s="3">
        <f t="shared" si="90"/>
        <v>0.2987384596975447</v>
      </c>
      <c r="AN61" s="134">
        <v>1384.4954075682101</v>
      </c>
      <c r="AO61" s="3" t="s">
        <v>155</v>
      </c>
      <c r="AX61" s="1">
        <v>0.35042175589137098</v>
      </c>
      <c r="AY61" s="16">
        <v>8.1508938551671906E-2</v>
      </c>
      <c r="AZ61" s="16">
        <v>0.230006281792316</v>
      </c>
      <c r="BA61" s="16">
        <v>0.53760811806195596</v>
      </c>
      <c r="BR61">
        <v>0</v>
      </c>
      <c r="BS61">
        <v>800</v>
      </c>
      <c r="BT61">
        <v>600</v>
      </c>
    </row>
    <row r="62" spans="1:72" x14ac:dyDescent="0.25">
      <c r="A62" t="s">
        <v>139</v>
      </c>
      <c r="B62" t="s">
        <v>144</v>
      </c>
      <c r="C62" s="28" t="s">
        <v>94</v>
      </c>
      <c r="D62" s="28" t="s">
        <v>145</v>
      </c>
      <c r="E62" s="28">
        <v>13.5</v>
      </c>
      <c r="F62" s="28">
        <v>1335</v>
      </c>
      <c r="I62" s="28" t="s">
        <v>19</v>
      </c>
      <c r="J62" s="28">
        <v>471.57858653723798</v>
      </c>
      <c r="K62" s="28">
        <v>2.9385528595461898</v>
      </c>
      <c r="L62" s="28">
        <v>468.08719519192101</v>
      </c>
      <c r="M62" s="28">
        <v>478.51786872829598</v>
      </c>
      <c r="U62" s="87">
        <f t="shared" si="87"/>
        <v>463.821072619407</v>
      </c>
      <c r="V62" s="87">
        <f t="shared" si="88"/>
        <v>10.970781392894612</v>
      </c>
      <c r="W62" s="90">
        <f t="shared" si="89"/>
        <v>2.3653046488245254E-2</v>
      </c>
      <c r="AG62" s="11">
        <v>1164.3827676389401</v>
      </c>
      <c r="AH62" s="11">
        <v>355.84017512116799</v>
      </c>
      <c r="AI62" s="3">
        <f t="shared" si="68"/>
        <v>0.30560412349859628</v>
      </c>
      <c r="AJ62" s="134">
        <v>1522.0713045797299</v>
      </c>
      <c r="AK62" s="11">
        <v>1042.8759215820301</v>
      </c>
      <c r="AL62" s="11">
        <v>235.709879530303</v>
      </c>
      <c r="AM62" s="3">
        <f t="shared" si="90"/>
        <v>0.22601910222717003</v>
      </c>
      <c r="AN62" s="134">
        <v>1514.4985092673401</v>
      </c>
      <c r="AO62" s="3" t="s">
        <v>155</v>
      </c>
      <c r="AX62" s="1">
        <v>0.20478569698467</v>
      </c>
      <c r="AY62" s="16">
        <v>6.7361254532081499E-2</v>
      </c>
      <c r="AZ62" s="16">
        <v>7.4020160461131496E-2</v>
      </c>
      <c r="BA62" s="16">
        <v>0.37623410021792297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Wiener-deconvolution_single_all</vt:lpstr>
      <vt:lpstr>Wiener-deconvolution_single_v2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Wodzinski</dc:creator>
  <cp:keywords/>
  <dc:description/>
  <cp:lastModifiedBy>Thomas Wodzinski</cp:lastModifiedBy>
  <cp:revision/>
  <dcterms:created xsi:type="dcterms:W3CDTF">2019-06-12T16:43:02Z</dcterms:created>
  <dcterms:modified xsi:type="dcterms:W3CDTF">2020-01-21T09:17:17Z</dcterms:modified>
  <cp:category/>
  <cp:contentStatus/>
</cp:coreProperties>
</file>