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turner.FORTLEWIS\OneDrive - Fort Lewis College\Disc\FCMS results\APSlideTether\"/>
    </mc:Choice>
  </mc:AlternateContent>
  <xr:revisionPtr revIDLastSave="71" documentId="8_{8BE17226-10C6-4511-88DB-28306471E6E9}" xr6:coauthVersionLast="45" xr6:coauthVersionMax="45" xr10:uidLastSave="{7D76E865-3864-4FD8-A162-9671AC96D71E}"/>
  <bookViews>
    <workbookView xWindow="1500" yWindow="1500" windowWidth="17280" windowHeight="9024" xr2:uid="{050CAF34-33CA-4F61-9CFE-638C50626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8" i="1" l="1"/>
  <c r="AK58" i="1"/>
  <c r="AI58" i="1"/>
  <c r="AF58" i="1"/>
  <c r="AN57" i="1"/>
  <c r="AK57" i="1"/>
  <c r="AI57" i="1"/>
  <c r="AF57" i="1"/>
  <c r="AN56" i="1"/>
  <c r="AK56" i="1"/>
  <c r="AI56" i="1"/>
  <c r="AF56" i="1"/>
  <c r="AN55" i="1"/>
  <c r="AK55" i="1"/>
  <c r="AI55" i="1"/>
  <c r="AF55" i="1"/>
  <c r="AN54" i="1"/>
  <c r="AK54" i="1"/>
  <c r="AI54" i="1"/>
  <c r="AF54" i="1"/>
  <c r="AN53" i="1"/>
  <c r="AK53" i="1"/>
  <c r="AI53" i="1"/>
  <c r="AF53" i="1"/>
  <c r="AN52" i="1"/>
  <c r="AK52" i="1"/>
  <c r="AI52" i="1"/>
  <c r="AF52" i="1"/>
  <c r="AN51" i="1"/>
  <c r="AK51" i="1"/>
  <c r="AI51" i="1"/>
  <c r="AF51" i="1"/>
  <c r="AN50" i="1"/>
  <c r="AK50" i="1"/>
  <c r="AI50" i="1"/>
  <c r="AF50" i="1"/>
  <c r="AN49" i="1"/>
  <c r="AK49" i="1"/>
  <c r="AI49" i="1"/>
  <c r="AF49" i="1"/>
  <c r="AN48" i="1"/>
  <c r="AK48" i="1"/>
  <c r="AI48" i="1"/>
  <c r="AF48" i="1"/>
  <c r="AN47" i="1"/>
  <c r="AK47" i="1"/>
  <c r="AI47" i="1"/>
  <c r="AF47" i="1"/>
  <c r="AN46" i="1"/>
  <c r="AK46" i="1"/>
  <c r="AI46" i="1"/>
  <c r="AF46" i="1"/>
  <c r="AN45" i="1"/>
  <c r="AK45" i="1"/>
  <c r="AI45" i="1"/>
  <c r="AF45" i="1"/>
  <c r="AN44" i="1"/>
  <c r="AK44" i="1"/>
  <c r="AI44" i="1"/>
  <c r="AF44" i="1"/>
  <c r="AN43" i="1"/>
  <c r="AK43" i="1"/>
  <c r="AI43" i="1"/>
  <c r="AF43" i="1"/>
  <c r="AN42" i="1"/>
  <c r="AK42" i="1"/>
  <c r="AI42" i="1"/>
  <c r="AF42" i="1"/>
  <c r="AN41" i="1"/>
  <c r="AK41" i="1"/>
  <c r="AI41" i="1"/>
  <c r="AF41" i="1"/>
  <c r="AN40" i="1"/>
  <c r="AK40" i="1"/>
  <c r="AI40" i="1"/>
  <c r="AF40" i="1"/>
  <c r="AN39" i="1"/>
  <c r="AK39" i="1"/>
  <c r="AI39" i="1"/>
  <c r="AF39" i="1"/>
  <c r="AN38" i="1"/>
  <c r="AK38" i="1"/>
  <c r="AI38" i="1"/>
  <c r="AF38" i="1"/>
  <c r="AN30" i="1"/>
  <c r="AK30" i="1"/>
  <c r="AI30" i="1"/>
  <c r="AF30" i="1"/>
  <c r="AN29" i="1"/>
  <c r="AK29" i="1"/>
  <c r="AI29" i="1"/>
  <c r="AF29" i="1"/>
  <c r="AN28" i="1"/>
  <c r="AK28" i="1"/>
  <c r="AI28" i="1"/>
  <c r="AF28" i="1"/>
  <c r="AN27" i="1"/>
  <c r="AK27" i="1"/>
  <c r="AI27" i="1"/>
  <c r="AF27" i="1"/>
  <c r="AN26" i="1"/>
  <c r="AK26" i="1"/>
  <c r="AI26" i="1"/>
  <c r="AF26" i="1"/>
  <c r="AN25" i="1"/>
  <c r="AK25" i="1"/>
  <c r="AI25" i="1"/>
  <c r="AF25" i="1"/>
  <c r="AN24" i="1"/>
  <c r="AK24" i="1"/>
  <c r="AI24" i="1"/>
  <c r="AF24" i="1"/>
  <c r="AN23" i="1"/>
  <c r="AK23" i="1"/>
  <c r="AI23" i="1"/>
  <c r="AF23" i="1"/>
  <c r="AN22" i="1"/>
  <c r="AK22" i="1"/>
  <c r="AI22" i="1"/>
  <c r="AF22" i="1"/>
  <c r="AN21" i="1"/>
  <c r="AK21" i="1"/>
  <c r="AI21" i="1"/>
  <c r="AF21" i="1"/>
  <c r="AN20" i="1"/>
  <c r="AK20" i="1"/>
  <c r="AI20" i="1"/>
  <c r="AF20" i="1"/>
  <c r="AN19" i="1"/>
  <c r="AK19" i="1"/>
  <c r="AI19" i="1"/>
  <c r="AF19" i="1"/>
  <c r="AN18" i="1"/>
  <c r="AK18" i="1"/>
  <c r="AI18" i="1"/>
  <c r="AF18" i="1"/>
  <c r="AN17" i="1"/>
  <c r="AK17" i="1"/>
  <c r="AI17" i="1"/>
  <c r="AF17" i="1"/>
  <c r="AN16" i="1"/>
  <c r="AK16" i="1"/>
  <c r="AI16" i="1"/>
  <c r="AF16" i="1"/>
  <c r="AN15" i="1"/>
  <c r="AK15" i="1"/>
  <c r="AI15" i="1"/>
  <c r="AF15" i="1"/>
  <c r="AN14" i="1"/>
  <c r="AK14" i="1"/>
  <c r="AI14" i="1"/>
  <c r="AF14" i="1"/>
  <c r="AN13" i="1"/>
  <c r="AK13" i="1"/>
  <c r="AI13" i="1"/>
  <c r="AF13" i="1"/>
  <c r="AN12" i="1"/>
  <c r="AK12" i="1"/>
  <c r="AI12" i="1"/>
  <c r="AF12" i="1"/>
  <c r="AN11" i="1"/>
  <c r="AK11" i="1"/>
  <c r="AI11" i="1"/>
  <c r="AF11" i="1"/>
  <c r="AN10" i="1"/>
  <c r="AK10" i="1"/>
  <c r="AI10" i="1"/>
  <c r="AF10" i="1"/>
  <c r="AD58" i="1"/>
  <c r="AA58" i="1"/>
  <c r="Y58" i="1"/>
  <c r="V58" i="1"/>
  <c r="T58" i="1"/>
  <c r="Q58" i="1"/>
  <c r="O58" i="1"/>
  <c r="L58" i="1"/>
  <c r="J58" i="1"/>
  <c r="G58" i="1"/>
  <c r="E58" i="1"/>
  <c r="B58" i="1"/>
  <c r="AD57" i="1"/>
  <c r="AA57" i="1"/>
  <c r="Y57" i="1"/>
  <c r="V57" i="1"/>
  <c r="T57" i="1"/>
  <c r="Q57" i="1"/>
  <c r="O57" i="1"/>
  <c r="L57" i="1"/>
  <c r="J57" i="1"/>
  <c r="G57" i="1"/>
  <c r="E57" i="1"/>
  <c r="B57" i="1"/>
  <c r="AD56" i="1"/>
  <c r="AA56" i="1"/>
  <c r="Y56" i="1"/>
  <c r="V56" i="1"/>
  <c r="T56" i="1"/>
  <c r="Q56" i="1"/>
  <c r="O56" i="1"/>
  <c r="L56" i="1"/>
  <c r="J56" i="1"/>
  <c r="G56" i="1"/>
  <c r="E56" i="1"/>
  <c r="B56" i="1"/>
  <c r="AD55" i="1"/>
  <c r="AA55" i="1"/>
  <c r="Y55" i="1"/>
  <c r="V55" i="1"/>
  <c r="T55" i="1"/>
  <c r="Q55" i="1"/>
  <c r="O55" i="1"/>
  <c r="L55" i="1"/>
  <c r="J55" i="1"/>
  <c r="G55" i="1"/>
  <c r="E55" i="1"/>
  <c r="B55" i="1"/>
  <c r="AD54" i="1"/>
  <c r="AA54" i="1"/>
  <c r="Y54" i="1"/>
  <c r="V54" i="1"/>
  <c r="T54" i="1"/>
  <c r="Q54" i="1"/>
  <c r="O54" i="1"/>
  <c r="L54" i="1"/>
  <c r="J54" i="1"/>
  <c r="G54" i="1"/>
  <c r="E54" i="1"/>
  <c r="B54" i="1"/>
  <c r="AD53" i="1"/>
  <c r="AA53" i="1"/>
  <c r="Y53" i="1"/>
  <c r="V53" i="1"/>
  <c r="T53" i="1"/>
  <c r="Q53" i="1"/>
  <c r="O53" i="1"/>
  <c r="L53" i="1"/>
  <c r="J53" i="1"/>
  <c r="G53" i="1"/>
  <c r="E53" i="1"/>
  <c r="B53" i="1"/>
  <c r="AD52" i="1"/>
  <c r="AA52" i="1"/>
  <c r="Y52" i="1"/>
  <c r="V52" i="1"/>
  <c r="T52" i="1"/>
  <c r="Q52" i="1"/>
  <c r="O52" i="1"/>
  <c r="L52" i="1"/>
  <c r="J52" i="1"/>
  <c r="G52" i="1"/>
  <c r="E52" i="1"/>
  <c r="B52" i="1"/>
  <c r="AD51" i="1"/>
  <c r="AA51" i="1"/>
  <c r="Y51" i="1"/>
  <c r="V51" i="1"/>
  <c r="T51" i="1"/>
  <c r="Q51" i="1"/>
  <c r="O51" i="1"/>
  <c r="L51" i="1"/>
  <c r="J51" i="1"/>
  <c r="G51" i="1"/>
  <c r="E51" i="1"/>
  <c r="B51" i="1"/>
  <c r="AD50" i="1"/>
  <c r="AA50" i="1"/>
  <c r="Y50" i="1"/>
  <c r="V50" i="1"/>
  <c r="T50" i="1"/>
  <c r="Q50" i="1"/>
  <c r="O50" i="1"/>
  <c r="L50" i="1"/>
  <c r="J50" i="1"/>
  <c r="G50" i="1"/>
  <c r="E50" i="1"/>
  <c r="B50" i="1"/>
  <c r="AD49" i="1"/>
  <c r="AA49" i="1"/>
  <c r="Y49" i="1"/>
  <c r="V49" i="1"/>
  <c r="T49" i="1"/>
  <c r="Q49" i="1"/>
  <c r="O49" i="1"/>
  <c r="L49" i="1"/>
  <c r="J49" i="1"/>
  <c r="G49" i="1"/>
  <c r="E49" i="1"/>
  <c r="B49" i="1"/>
  <c r="AD48" i="1"/>
  <c r="AA48" i="1"/>
  <c r="Y48" i="1"/>
  <c r="V48" i="1"/>
  <c r="T48" i="1"/>
  <c r="Q48" i="1"/>
  <c r="O48" i="1"/>
  <c r="L48" i="1"/>
  <c r="J48" i="1"/>
  <c r="G48" i="1"/>
  <c r="E48" i="1"/>
  <c r="B48" i="1"/>
  <c r="AD47" i="1"/>
  <c r="AA47" i="1"/>
  <c r="Y47" i="1"/>
  <c r="V47" i="1"/>
  <c r="T47" i="1"/>
  <c r="Q47" i="1"/>
  <c r="O47" i="1"/>
  <c r="L47" i="1"/>
  <c r="J47" i="1"/>
  <c r="G47" i="1"/>
  <c r="E47" i="1"/>
  <c r="B47" i="1"/>
  <c r="AD46" i="1"/>
  <c r="AA46" i="1"/>
  <c r="Y46" i="1"/>
  <c r="V46" i="1"/>
  <c r="T46" i="1"/>
  <c r="Q46" i="1"/>
  <c r="O46" i="1"/>
  <c r="L46" i="1"/>
  <c r="J46" i="1"/>
  <c r="G46" i="1"/>
  <c r="E46" i="1"/>
  <c r="B46" i="1"/>
  <c r="AD45" i="1"/>
  <c r="AA45" i="1"/>
  <c r="Y45" i="1"/>
  <c r="V45" i="1"/>
  <c r="T45" i="1"/>
  <c r="Q45" i="1"/>
  <c r="O45" i="1"/>
  <c r="L45" i="1"/>
  <c r="J45" i="1"/>
  <c r="G45" i="1"/>
  <c r="E45" i="1"/>
  <c r="B45" i="1"/>
  <c r="AD44" i="1"/>
  <c r="AA44" i="1"/>
  <c r="Y44" i="1"/>
  <c r="V44" i="1"/>
  <c r="T44" i="1"/>
  <c r="Q44" i="1"/>
  <c r="O44" i="1"/>
  <c r="L44" i="1"/>
  <c r="J44" i="1"/>
  <c r="G44" i="1"/>
  <c r="E44" i="1"/>
  <c r="B44" i="1"/>
  <c r="AD43" i="1"/>
  <c r="AA43" i="1"/>
  <c r="Y43" i="1"/>
  <c r="V43" i="1"/>
  <c r="T43" i="1"/>
  <c r="Q43" i="1"/>
  <c r="O43" i="1"/>
  <c r="L43" i="1"/>
  <c r="J43" i="1"/>
  <c r="G43" i="1"/>
  <c r="E43" i="1"/>
  <c r="B43" i="1"/>
  <c r="AD42" i="1"/>
  <c r="AA42" i="1"/>
  <c r="Y42" i="1"/>
  <c r="V42" i="1"/>
  <c r="T42" i="1"/>
  <c r="Q42" i="1"/>
  <c r="O42" i="1"/>
  <c r="L42" i="1"/>
  <c r="J42" i="1"/>
  <c r="G42" i="1"/>
  <c r="E42" i="1"/>
  <c r="B42" i="1"/>
  <c r="AD41" i="1"/>
  <c r="AA41" i="1"/>
  <c r="Y41" i="1"/>
  <c r="V41" i="1"/>
  <c r="T41" i="1"/>
  <c r="Q41" i="1"/>
  <c r="O41" i="1"/>
  <c r="L41" i="1"/>
  <c r="J41" i="1"/>
  <c r="G41" i="1"/>
  <c r="E41" i="1"/>
  <c r="B41" i="1"/>
  <c r="AD40" i="1"/>
  <c r="AA40" i="1"/>
  <c r="Y40" i="1"/>
  <c r="V40" i="1"/>
  <c r="T40" i="1"/>
  <c r="Q40" i="1"/>
  <c r="O40" i="1"/>
  <c r="L40" i="1"/>
  <c r="J40" i="1"/>
  <c r="G40" i="1"/>
  <c r="E40" i="1"/>
  <c r="B40" i="1"/>
  <c r="AD39" i="1"/>
  <c r="AA39" i="1"/>
  <c r="Y39" i="1"/>
  <c r="V39" i="1"/>
  <c r="T39" i="1"/>
  <c r="Q39" i="1"/>
  <c r="O39" i="1"/>
  <c r="L39" i="1"/>
  <c r="J39" i="1"/>
  <c r="G39" i="1"/>
  <c r="E39" i="1"/>
  <c r="B39" i="1"/>
  <c r="AD38" i="1"/>
  <c r="AA38" i="1"/>
  <c r="Y38" i="1"/>
  <c r="V38" i="1"/>
  <c r="T38" i="1"/>
  <c r="Q38" i="1"/>
  <c r="O38" i="1"/>
  <c r="L38" i="1"/>
  <c r="J38" i="1"/>
  <c r="G38" i="1"/>
  <c r="E38" i="1"/>
  <c r="B38" i="1"/>
  <c r="AD30" i="1"/>
  <c r="AA30" i="1"/>
  <c r="Y30" i="1"/>
  <c r="V30" i="1"/>
  <c r="T30" i="1"/>
  <c r="Q30" i="1"/>
  <c r="O30" i="1"/>
  <c r="L30" i="1"/>
  <c r="J30" i="1"/>
  <c r="G30" i="1"/>
  <c r="E30" i="1"/>
  <c r="B30" i="1"/>
  <c r="AD29" i="1"/>
  <c r="AA29" i="1"/>
  <c r="Y29" i="1"/>
  <c r="V29" i="1"/>
  <c r="T29" i="1"/>
  <c r="Q29" i="1"/>
  <c r="O29" i="1"/>
  <c r="L29" i="1"/>
  <c r="J29" i="1"/>
  <c r="G29" i="1"/>
  <c r="E29" i="1"/>
  <c r="B29" i="1"/>
  <c r="AD28" i="1"/>
  <c r="AA28" i="1"/>
  <c r="Y28" i="1"/>
  <c r="V28" i="1"/>
  <c r="T28" i="1"/>
  <c r="Q28" i="1"/>
  <c r="O28" i="1"/>
  <c r="L28" i="1"/>
  <c r="J28" i="1"/>
  <c r="G28" i="1"/>
  <c r="E28" i="1"/>
  <c r="B28" i="1"/>
  <c r="AD27" i="1"/>
  <c r="AA27" i="1"/>
  <c r="Y27" i="1"/>
  <c r="V27" i="1"/>
  <c r="T27" i="1"/>
  <c r="Q27" i="1"/>
  <c r="O27" i="1"/>
  <c r="L27" i="1"/>
  <c r="J27" i="1"/>
  <c r="G27" i="1"/>
  <c r="E27" i="1"/>
  <c r="B27" i="1"/>
  <c r="AD26" i="1"/>
  <c r="AA26" i="1"/>
  <c r="Y26" i="1"/>
  <c r="V26" i="1"/>
  <c r="T26" i="1"/>
  <c r="Q26" i="1"/>
  <c r="O26" i="1"/>
  <c r="L26" i="1"/>
  <c r="J26" i="1"/>
  <c r="G26" i="1"/>
  <c r="E26" i="1"/>
  <c r="B26" i="1"/>
  <c r="AD25" i="1"/>
  <c r="AA25" i="1"/>
  <c r="Y25" i="1"/>
  <c r="V25" i="1"/>
  <c r="T25" i="1"/>
  <c r="Q25" i="1"/>
  <c r="O25" i="1"/>
  <c r="L25" i="1"/>
  <c r="J25" i="1"/>
  <c r="G25" i="1"/>
  <c r="E25" i="1"/>
  <c r="B25" i="1"/>
  <c r="AD24" i="1"/>
  <c r="AA24" i="1"/>
  <c r="Y24" i="1"/>
  <c r="V24" i="1"/>
  <c r="T24" i="1"/>
  <c r="Q24" i="1"/>
  <c r="O24" i="1"/>
  <c r="L24" i="1"/>
  <c r="J24" i="1"/>
  <c r="G24" i="1"/>
  <c r="E24" i="1"/>
  <c r="B24" i="1"/>
  <c r="AD23" i="1"/>
  <c r="AA23" i="1"/>
  <c r="Y23" i="1"/>
  <c r="V23" i="1"/>
  <c r="T23" i="1"/>
  <c r="Q23" i="1"/>
  <c r="O23" i="1"/>
  <c r="L23" i="1"/>
  <c r="J23" i="1"/>
  <c r="G23" i="1"/>
  <c r="E23" i="1"/>
  <c r="B23" i="1"/>
  <c r="AD22" i="1"/>
  <c r="AA22" i="1"/>
  <c r="Y22" i="1"/>
  <c r="V22" i="1"/>
  <c r="T22" i="1"/>
  <c r="Q22" i="1"/>
  <c r="O22" i="1"/>
  <c r="L22" i="1"/>
  <c r="J22" i="1"/>
  <c r="G22" i="1"/>
  <c r="E22" i="1"/>
  <c r="B22" i="1"/>
  <c r="AD21" i="1"/>
  <c r="AA21" i="1"/>
  <c r="Y21" i="1"/>
  <c r="V21" i="1"/>
  <c r="T21" i="1"/>
  <c r="Q21" i="1"/>
  <c r="O21" i="1"/>
  <c r="L21" i="1"/>
  <c r="J21" i="1"/>
  <c r="G21" i="1"/>
  <c r="E21" i="1"/>
  <c r="B21" i="1"/>
  <c r="AD20" i="1"/>
  <c r="AA20" i="1"/>
  <c r="Y20" i="1"/>
  <c r="V20" i="1"/>
  <c r="T20" i="1"/>
  <c r="Q20" i="1"/>
  <c r="O20" i="1"/>
  <c r="L20" i="1"/>
  <c r="J20" i="1"/>
  <c r="G20" i="1"/>
  <c r="E20" i="1"/>
  <c r="B20" i="1"/>
  <c r="AD19" i="1"/>
  <c r="AA19" i="1"/>
  <c r="Y19" i="1"/>
  <c r="V19" i="1"/>
  <c r="T19" i="1"/>
  <c r="Q19" i="1"/>
  <c r="O19" i="1"/>
  <c r="L19" i="1"/>
  <c r="J19" i="1"/>
  <c r="G19" i="1"/>
  <c r="E19" i="1"/>
  <c r="B19" i="1"/>
  <c r="AD18" i="1"/>
  <c r="AA18" i="1"/>
  <c r="Y18" i="1"/>
  <c r="V18" i="1"/>
  <c r="T18" i="1"/>
  <c r="Q18" i="1"/>
  <c r="O18" i="1"/>
  <c r="L18" i="1"/>
  <c r="J18" i="1"/>
  <c r="G18" i="1"/>
  <c r="E18" i="1"/>
  <c r="B18" i="1"/>
  <c r="AD17" i="1"/>
  <c r="AA17" i="1"/>
  <c r="Y17" i="1"/>
  <c r="V17" i="1"/>
  <c r="T17" i="1"/>
  <c r="Q17" i="1"/>
  <c r="O17" i="1"/>
  <c r="L17" i="1"/>
  <c r="J17" i="1"/>
  <c r="G17" i="1"/>
  <c r="E17" i="1"/>
  <c r="B17" i="1"/>
  <c r="AD16" i="1"/>
  <c r="AA16" i="1"/>
  <c r="Y16" i="1"/>
  <c r="V16" i="1"/>
  <c r="T16" i="1"/>
  <c r="Q16" i="1"/>
  <c r="O16" i="1"/>
  <c r="L16" i="1"/>
  <c r="J16" i="1"/>
  <c r="G16" i="1"/>
  <c r="E16" i="1"/>
  <c r="B16" i="1"/>
  <c r="AD15" i="1"/>
  <c r="AA15" i="1"/>
  <c r="Y15" i="1"/>
  <c r="V15" i="1"/>
  <c r="T15" i="1"/>
  <c r="Q15" i="1"/>
  <c r="O15" i="1"/>
  <c r="L15" i="1"/>
  <c r="J15" i="1"/>
  <c r="G15" i="1"/>
  <c r="E15" i="1"/>
  <c r="B15" i="1"/>
  <c r="AD14" i="1"/>
  <c r="AA14" i="1"/>
  <c r="Y14" i="1"/>
  <c r="V14" i="1"/>
  <c r="T14" i="1"/>
  <c r="Q14" i="1"/>
  <c r="O14" i="1"/>
  <c r="L14" i="1"/>
  <c r="J14" i="1"/>
  <c r="G14" i="1"/>
  <c r="E14" i="1"/>
  <c r="B14" i="1"/>
  <c r="AD13" i="1"/>
  <c r="AA13" i="1"/>
  <c r="Y13" i="1"/>
  <c r="V13" i="1"/>
  <c r="T13" i="1"/>
  <c r="Q13" i="1"/>
  <c r="O13" i="1"/>
  <c r="L13" i="1"/>
  <c r="J13" i="1"/>
  <c r="G13" i="1"/>
  <c r="E13" i="1"/>
  <c r="B13" i="1"/>
  <c r="AD12" i="1"/>
  <c r="AA12" i="1"/>
  <c r="Y12" i="1"/>
  <c r="V12" i="1"/>
  <c r="T12" i="1"/>
  <c r="Q12" i="1"/>
  <c r="O12" i="1"/>
  <c r="L12" i="1"/>
  <c r="J12" i="1"/>
  <c r="G12" i="1"/>
  <c r="E12" i="1"/>
  <c r="B12" i="1"/>
  <c r="AD11" i="1"/>
  <c r="AA11" i="1"/>
  <c r="Y11" i="1"/>
  <c r="V11" i="1"/>
  <c r="T11" i="1"/>
  <c r="Q11" i="1"/>
  <c r="O11" i="1"/>
  <c r="L11" i="1"/>
  <c r="J11" i="1"/>
  <c r="G11" i="1"/>
  <c r="E11" i="1"/>
  <c r="B11" i="1"/>
  <c r="AD10" i="1"/>
  <c r="AA10" i="1"/>
  <c r="Y10" i="1"/>
  <c r="V10" i="1"/>
  <c r="T10" i="1"/>
  <c r="Q10" i="1"/>
  <c r="O10" i="1"/>
  <c r="L10" i="1"/>
  <c r="J10" i="1"/>
  <c r="G10" i="1"/>
  <c r="E10" i="1"/>
  <c r="B10" i="1"/>
</calcChain>
</file>

<file path=xl/sharedStrings.xml><?xml version="1.0" encoding="utf-8"?>
<sst xmlns="http://schemas.openxmlformats.org/spreadsheetml/2006/main" count="106" uniqueCount="20">
  <si>
    <t>facet stress = facet contact force magnitude/facet contact area</t>
  </si>
  <si>
    <t>units=</t>
  </si>
  <si>
    <t>(N/mm^2)=MPa</t>
  </si>
  <si>
    <t>6LR_7UR</t>
  </si>
  <si>
    <t>6LL_7UL</t>
  </si>
  <si>
    <t>5LR_6UR</t>
  </si>
  <si>
    <t>5LL_6UL</t>
  </si>
  <si>
    <t>4LR_5UR</t>
  </si>
  <si>
    <t>4LL_5UL</t>
  </si>
  <si>
    <t>3LR_4UR</t>
  </si>
  <si>
    <t>time</t>
  </si>
  <si>
    <t>moment</t>
  </si>
  <si>
    <t>CAREA</t>
  </si>
  <si>
    <t>CFNM</t>
  </si>
  <si>
    <t>CFNM/Total area contact</t>
  </si>
  <si>
    <t xml:space="preserve">5PN AP slide tether </t>
  </si>
  <si>
    <t xml:space="preserve">S2_5N_APSlide_Tether.odb </t>
  </si>
  <si>
    <t>S2_5P_APSlide_Tether.odb</t>
  </si>
  <si>
    <t xml:space="preserve">5P AP slide tether </t>
  </si>
  <si>
    <t>3LL_4UL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</si>
</sst>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099480-D2A2-460E-AB93-B676EDAB7456}" name="Table1" displayName="Table1" ref="A9:E30" totalsRowShown="0">
  <autoFilter ref="A9:E30" xr:uid="{FA75B0FC-D2C6-4991-9A54-D8FB2C474D6B}"/>
  <tableColumns count="5">
    <tableColumn id="1" xr3:uid="{E85441DF-DADF-441C-8C66-28140DA59116}" name="time"/>
    <tableColumn id="2" xr3:uid="{87726646-394B-4FBD-ADDE-E76097DDC529}" name="moment" dataDxfId="31">
      <calculatedColumnFormula>-(Table1[[#This Row],[time]]-2)*2</calculatedColumnFormula>
    </tableColumn>
    <tableColumn id="3" xr3:uid="{6A8F2E75-938C-443C-8F39-3445C7F5246D}" name="CAREA"/>
    <tableColumn id="4" xr3:uid="{7A382C3A-D097-4799-B4E8-9390F34789EA}" name="CFNM"/>
    <tableColumn id="5" xr3:uid="{3F9B73AC-1503-4AA6-BF8F-180F36EB45C8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E703298-D9D9-46FE-9DC0-B3D9F8925BCA}" name="Table413" displayName="Table413" ref="P37:T58" totalsRowShown="0">
  <autoFilter ref="P37:T58" xr:uid="{60635724-869E-4BC1-97C6-78B2B09CF789}"/>
  <tableColumns count="5">
    <tableColumn id="1" xr3:uid="{6AC2B75E-0264-43BB-AAA8-CAB2DB21845D}" name="time"/>
    <tableColumn id="2" xr3:uid="{A43DD2D8-AC79-4FD2-BFAA-92C8750E3C2A}" name="moment" dataDxfId="13">
      <calculatedColumnFormula>(Table413[[#This Row],[time]]-2)*2</calculatedColumnFormula>
    </tableColumn>
    <tableColumn id="3" xr3:uid="{7E2E7700-E397-495A-9B08-91D003468C93}" name="CAREA"/>
    <tableColumn id="4" xr3:uid="{13BEC0BF-1B32-4F11-B64E-32B92EA0F793}" name="CFNM"/>
    <tableColumn id="5" xr3:uid="{188FFD51-FD90-4B89-8034-A6F793E613DF}" name="CFNM/Total area contact" dataDxfId="12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B6E61D5-6046-4740-BEF0-57F4695215E5}" name="Table514" displayName="Table514" ref="U37:Y58" totalsRowShown="0">
  <autoFilter ref="U37:Y58" xr:uid="{3262ABEE-EA84-43BB-A4A5-7B2E9DDF87E5}"/>
  <tableColumns count="5">
    <tableColumn id="1" xr3:uid="{C9B25BE5-E4CC-408A-9EF4-DF09F202C5C5}" name="time"/>
    <tableColumn id="2" xr3:uid="{2D343C90-1637-4F8C-82D3-B6064D6D82DF}" name="moment" dataDxfId="11">
      <calculatedColumnFormula>(Table514[[#This Row],[time]]-2)*2</calculatedColumnFormula>
    </tableColumn>
    <tableColumn id="3" xr3:uid="{BFA01AB2-6266-40E7-BB58-661203989373}" name="CAREA"/>
    <tableColumn id="4" xr3:uid="{C02AED8C-8FD1-4329-AA7A-4B63097922D4}" name="CFNM"/>
    <tableColumn id="5" xr3:uid="{A74B7A37-8C07-41D2-A753-F2301894957E}" name="CFNM/Total area contact" dataDxfId="10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E68C64C-6C29-4CBF-B28D-3A3FA6BB81A7}" name="Table615" displayName="Table615" ref="Z37:AD58" totalsRowShown="0">
  <autoFilter ref="Z37:AD58" xr:uid="{D6C9B40C-9DC5-4653-A83A-8251966E2523}"/>
  <tableColumns count="5">
    <tableColumn id="1" xr3:uid="{3EF6AF33-C323-460C-A166-2F4F51AC0AC5}" name="time"/>
    <tableColumn id="2" xr3:uid="{AE3845DA-39C4-458D-8302-133F35832719}" name="moment" dataDxfId="9">
      <calculatedColumnFormula>(Table615[[#This Row],[time]]-2)*2</calculatedColumnFormula>
    </tableColumn>
    <tableColumn id="3" xr3:uid="{19F84624-8564-43F9-99D1-6A54B16BCC84}" name="CAREA"/>
    <tableColumn id="4" xr3:uid="{356CDB98-B222-48B5-B89B-DA0BA8AD75F3}" name="CFNM"/>
    <tableColumn id="5" xr3:uid="{6C32749D-658F-4C85-AE8E-D84C16B55F4C}" name="CFNM/Total area contact" dataDxfId="8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3AC0A11-1514-487A-8610-EE2227F6B440}" name="Table7" displayName="Table7" ref="AE9:AI30" totalsRowShown="0">
  <autoFilter ref="AE9:AI30" xr:uid="{BF08DE6F-D1E1-4254-80B1-553B5E03150B}"/>
  <tableColumns count="5">
    <tableColumn id="1" xr3:uid="{C92DF857-12AB-4F42-A397-AEEB6761B95F}" name="time"/>
    <tableColumn id="2" xr3:uid="{A78BD97F-C696-44D1-BCA7-EEDC9C720E52}" name="moment" dataDxfId="7">
      <calculatedColumnFormula>-(Table7[[#This Row],[time]]-2)*2</calculatedColumnFormula>
    </tableColumn>
    <tableColumn id="3" xr3:uid="{B082357A-CB3E-4AE3-8BB1-4901C0ED314C}" name="CAREA"/>
    <tableColumn id="4" xr3:uid="{773B3FD2-B163-44A3-9AD0-EC7E140FBC54}" name="CFNM"/>
    <tableColumn id="5" xr3:uid="{F7426FD1-F5F3-46FB-AB81-67D2576BD39C}" name="CFNM/Total area contact" dataDxfId="6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88B61E7-02B9-4C70-AE06-4724671DFC7D}" name="Table818" displayName="Table818" ref="AJ9:AN30" totalsRowShown="0">
  <autoFilter ref="AJ9:AN30" xr:uid="{5F5601F4-1D20-44F9-BAC0-52E5B5881FE7}"/>
  <tableColumns count="5">
    <tableColumn id="1" xr3:uid="{C382521C-80B3-466B-8655-1443FD8B9482}" name="time"/>
    <tableColumn id="2" xr3:uid="{0915211D-4929-4DA6-90EC-00C90B632CDE}" name="moment" dataDxfId="5">
      <calculatedColumnFormula>-(Table818[[#This Row],[time]]-2)*2</calculatedColumnFormula>
    </tableColumn>
    <tableColumn id="3" xr3:uid="{352B93B5-6C20-4041-A296-C3B0DB0B9363}" name="CAREA"/>
    <tableColumn id="4" xr3:uid="{EDAC7AEA-CAED-4E2D-BBF0-14D9B2795887}" name="CFNM"/>
    <tableColumn id="5" xr3:uid="{92DDA219-1763-457B-BA15-4A997CD4AFEA}" name="CFNM/Total area contact" dataDxfId="4">
      <calculatedColumnFormula>Table818[[#This Row],[CFNM]]/Table818[[#This Row],[CAREA]]</calculatedColumnFormula>
    </tableColumn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C066F1D-99E9-4032-BDDE-E78928C90B90}" name="Table716" displayName="Table716" ref="AE37:AI58" totalsRowShown="0">
  <autoFilter ref="AE37:AI58" xr:uid="{7EC0505C-D5E6-4BF7-A1B2-A2343D433EB3}"/>
  <tableColumns count="5">
    <tableColumn id="1" xr3:uid="{CD6B3C7D-240B-4B8D-A2F7-92ACBCA26D11}" name="time"/>
    <tableColumn id="2" xr3:uid="{6FDBF763-3EE4-4FB1-BD92-BC3123ED6E68}" name="moment" dataDxfId="3">
      <calculatedColumnFormula>(Table716[[#This Row],[time]]-2)*2</calculatedColumnFormula>
    </tableColumn>
    <tableColumn id="3" xr3:uid="{852CDAC7-28B5-425A-B670-AB25DE7EEBD6}" name="CAREA"/>
    <tableColumn id="4" xr3:uid="{CEE87010-7C94-4EE4-8485-641D0C759338}" name="CFNM"/>
    <tableColumn id="5" xr3:uid="{CE2E55CA-6917-44CA-A05C-E3F91474784C}" name="CFNM/Total area contact" dataDxfId="2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AC6A9E0-8D27-4C2A-AB3A-DB16F89ECBDD}" name="Table81719" displayName="Table81719" ref="AJ37:AN58" totalsRowShown="0">
  <autoFilter ref="AJ37:AN58" xr:uid="{ACFA1DAE-8F95-45F9-A3E8-7897B72329EF}"/>
  <tableColumns count="5">
    <tableColumn id="1" xr3:uid="{0CCBF399-3284-4899-ACDE-4CA55BFA94BF}" name="time"/>
    <tableColumn id="2" xr3:uid="{5FF070A1-F804-475C-A139-1D96F85670AE}" name="moment" dataDxfId="1">
      <calculatedColumnFormula>(Table81719[[#This Row],[time]]-2)*2</calculatedColumnFormula>
    </tableColumn>
    <tableColumn id="3" xr3:uid="{E768A9C0-FD86-4AD4-A221-310D31ED17F7}" name="CAREA"/>
    <tableColumn id="4" xr3:uid="{73B46F45-9F4B-4976-9010-6C51F1B607F2}" name="CFNM"/>
    <tableColumn id="5" xr3:uid="{313B5623-62FF-477F-AE6E-A330DE3AA70A}" name="CFNM/Total area contact" dataDxfId="0">
      <calculatedColumnFormula>Table81719[[#This Row],[CFNM]]/Table81719[[#This Row],[CAREA]]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26C175-613D-43D1-81A4-742BAB5BFD8D}" name="Table2" displayName="Table2" ref="F9:J30" totalsRowShown="0">
  <autoFilter ref="F9:J30" xr:uid="{ADE8B877-4AB7-4FDD-B85A-852FDC08EFAF}"/>
  <tableColumns count="5">
    <tableColumn id="1" xr3:uid="{136E5772-48B4-4783-ABE8-AAB2718645B7}" name="time"/>
    <tableColumn id="2" xr3:uid="{DD80F633-3711-405F-98C3-9BEA133414D7}" name="moment" dataDxfId="29">
      <calculatedColumnFormula>-(Table2[[#This Row],[time]]-2)*2</calculatedColumnFormula>
    </tableColumn>
    <tableColumn id="3" xr3:uid="{AC6A90C3-4C86-456A-A33F-E4F672E661C5}" name="CAREA"/>
    <tableColumn id="4" xr3:uid="{CA05BA27-C2DF-4704-8A2D-1249EEFA5D9C}" name="CFNM"/>
    <tableColumn id="5" xr3:uid="{0E74C008-92EC-41CC-9B30-FB9652F0F49E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C5AE24-9D44-4073-9F2B-B0E48E5DF372}" name="Table3" displayName="Table3" ref="K9:O30" totalsRowShown="0">
  <autoFilter ref="K9:O30" xr:uid="{D1CAB71C-4B15-46FF-B870-DF348A2558E6}"/>
  <tableColumns count="5">
    <tableColumn id="1" xr3:uid="{6353B048-E887-4D09-9284-B8B7C20196F5}" name="time"/>
    <tableColumn id="2" xr3:uid="{70A02B49-41EA-4D6B-B8CC-CD0B87575764}" name="moment" dataDxfId="27">
      <calculatedColumnFormula>-(Table3[[#This Row],[time]]-2)*2</calculatedColumnFormula>
    </tableColumn>
    <tableColumn id="3" xr3:uid="{4715A8BB-326B-4175-925C-941812F0CF26}" name="CAREA"/>
    <tableColumn id="4" xr3:uid="{35777970-3C72-4134-9683-9205CFCA5D4B}" name="CFNM"/>
    <tableColumn id="5" xr3:uid="{A59373FC-1232-424A-9551-D7F84360D290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25EDB0-B496-485F-8731-3F3D9D2964C1}" name="Table4" displayName="Table4" ref="P9:T30" totalsRowShown="0">
  <autoFilter ref="P9:T30" xr:uid="{DE6E2A70-AB69-4397-97BE-B107F7D633E5}"/>
  <tableColumns count="5">
    <tableColumn id="1" xr3:uid="{209FAF3C-AB73-4081-9A4A-2469C1BED952}" name="time"/>
    <tableColumn id="2" xr3:uid="{B929A694-C43F-4026-A128-C73576B1447F}" name="moment" dataDxfId="25">
      <calculatedColumnFormula>-(Table4[[#This Row],[time]]-2)*2</calculatedColumnFormula>
    </tableColumn>
    <tableColumn id="3" xr3:uid="{1859A17A-AF69-4B53-A9C9-04E068E0272F}" name="CAREA"/>
    <tableColumn id="4" xr3:uid="{5502DFC7-F0F0-47DF-8CBE-0C489B828C1E}" name="CFNM"/>
    <tableColumn id="5" xr3:uid="{941C3A24-2113-44BC-8608-9F0630117911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B7E5AC-C288-459D-A479-CA25259C3236}" name="Table5" displayName="Table5" ref="U9:Y30" totalsRowShown="0">
  <autoFilter ref="U9:Y30" xr:uid="{E30375E7-1044-4187-A3F9-66551F26A3DD}"/>
  <tableColumns count="5">
    <tableColumn id="1" xr3:uid="{558FC058-5366-4090-80C9-3990C4A37CD3}" name="time"/>
    <tableColumn id="2" xr3:uid="{B91B20B7-05DB-4E2F-B575-7FA759890849}" name="moment" dataDxfId="23">
      <calculatedColumnFormula>-(Table5[[#This Row],[time]]-2)*2</calculatedColumnFormula>
    </tableColumn>
    <tableColumn id="3" xr3:uid="{09399DF3-F540-44DA-925C-103B06DD3359}" name="CAREA"/>
    <tableColumn id="4" xr3:uid="{FA5F1AC3-0EC9-4335-8EE0-374D4CF5F1B2}" name="CFNM"/>
    <tableColumn id="5" xr3:uid="{35E56EE0-7EFB-48C9-8E48-C95E36E4F2A7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E19069-92FD-4223-83F7-A28293BC34BB}" name="Table6" displayName="Table6" ref="Z9:AD30" totalsRowShown="0">
  <autoFilter ref="Z9:AD30" xr:uid="{24836ACA-B689-4F49-944C-7D3D4D0438BE}"/>
  <tableColumns count="5">
    <tableColumn id="1" xr3:uid="{EF18461C-19A1-45EE-99C3-52EEEE3C5736}" name="time"/>
    <tableColumn id="2" xr3:uid="{5EE9D92A-FEE8-4A7A-9CF6-70E323F762A1}" name="moment" dataDxfId="21">
      <calculatedColumnFormula>-(Table6[[#This Row],[time]]-2)*2</calculatedColumnFormula>
    </tableColumn>
    <tableColumn id="3" xr3:uid="{7D605783-680F-4FA6-9242-A7D5C50CEAB9}" name="CAREA"/>
    <tableColumn id="4" xr3:uid="{9B763A37-222D-439E-83F9-3E6AA8C78468}" name="CFNM"/>
    <tableColumn id="5" xr3:uid="{6537E3FF-4B91-4D2A-B527-0E42F513402E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B6A24A-B836-49EF-A204-60D95EC3ED8C}" name="Table110" displayName="Table110" ref="A37:E58" totalsRowShown="0">
  <autoFilter ref="A37:E58" xr:uid="{75EF1C8D-24A3-4A28-8D74-556C6469DFC6}"/>
  <tableColumns count="5">
    <tableColumn id="1" xr3:uid="{5DB82E60-78BF-4223-8072-3D7151D5F326}" name="time"/>
    <tableColumn id="2" xr3:uid="{3A3D27C4-B4C7-48C5-AF6D-6A806CFB0B59}" name="moment" dataDxfId="19">
      <calculatedColumnFormula>(Table110[[#This Row],[time]]-2)*2</calculatedColumnFormula>
    </tableColumn>
    <tableColumn id="3" xr3:uid="{0F154645-04DA-44CC-8E19-B30B60FDBA8B}" name="CAREA"/>
    <tableColumn id="4" xr3:uid="{AEFBF239-78DC-42BE-BE44-D2E37A7B59B8}" name="CFNM"/>
    <tableColumn id="5" xr3:uid="{63BF352C-0E99-46DE-ABAC-4D6B946682D9}" name="CFNM/Total area contact" dataDxfId="18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1FDC4D-CCEF-45AA-8B92-D435CF9CC666}" name="Table211" displayName="Table211" ref="F37:J58" totalsRowShown="0">
  <autoFilter ref="F37:J58" xr:uid="{714BAB99-5632-464E-BB91-1E399D82C2C6}"/>
  <tableColumns count="5">
    <tableColumn id="1" xr3:uid="{5EF009FE-8BAA-47E6-B727-7FDD4A598AB4}" name="time"/>
    <tableColumn id="2" xr3:uid="{707D2A2A-6059-447D-8154-405F83AD2001}" name="moment" dataDxfId="17">
      <calculatedColumnFormula>(Table211[[#This Row],[time]]-2)*2</calculatedColumnFormula>
    </tableColumn>
    <tableColumn id="3" xr3:uid="{BCBD6F48-9016-46D4-BE36-9FCC5DD784CC}" name="CAREA"/>
    <tableColumn id="4" xr3:uid="{871182AF-0496-400F-8A47-58B3C205C7C2}" name="CFNM"/>
    <tableColumn id="5" xr3:uid="{01888E1E-13E7-4E52-B258-510325E3963D}" name="CFNM/Total area contact" dataDxfId="16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0B07D6-3E67-45A4-9C20-CC546A83C0AE}" name="Table312" displayName="Table312" ref="K37:O58" totalsRowShown="0">
  <autoFilter ref="K37:O58" xr:uid="{1249CD39-A008-48BF-8763-A9C358E0D90B}"/>
  <tableColumns count="5">
    <tableColumn id="1" xr3:uid="{A1F0E7A7-976D-41FF-BC33-8DE49FD873C8}" name="time"/>
    <tableColumn id="2" xr3:uid="{335B4F26-C9FA-4106-9BE7-8508BC88F631}" name="moment" dataDxfId="15">
      <calculatedColumnFormula>(Table312[[#This Row],[time]]-2)*2</calculatedColumnFormula>
    </tableColumn>
    <tableColumn id="3" xr3:uid="{9CD4D9E8-A845-4B12-95EA-A406B073C29B}" name="CAREA"/>
    <tableColumn id="4" xr3:uid="{29444A06-37A8-4378-A040-406E11B34ADF}" name="CFNM"/>
    <tableColumn id="5" xr3:uid="{8403FF18-990F-4634-8DF2-6F6158D58EA8}" name="CFNM/Total area contact" dataDxfId="14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A5B07-6306-4D08-A466-3B9EFA40739A}">
  <dimension ref="A1:AN58"/>
  <sheetViews>
    <sheetView tabSelected="1" topLeftCell="AC31" workbookViewId="0">
      <selection activeCell="AL38" sqref="AL38"/>
    </sheetView>
  </sheetViews>
  <sheetFormatPr defaultRowHeight="14.4" x14ac:dyDescent="0.3"/>
  <sheetData>
    <row r="1" spans="1:40" x14ac:dyDescent="0.3">
      <c r="A1" t="s">
        <v>15</v>
      </c>
    </row>
    <row r="4" spans="1:40" x14ac:dyDescent="0.3">
      <c r="A4" t="s">
        <v>16</v>
      </c>
      <c r="F4" t="s">
        <v>0</v>
      </c>
    </row>
    <row r="5" spans="1:40" x14ac:dyDescent="0.3">
      <c r="F5" t="s">
        <v>1</v>
      </c>
      <c r="G5" t="s">
        <v>2</v>
      </c>
    </row>
    <row r="8" spans="1:40" x14ac:dyDescent="0.3">
      <c r="A8" t="s">
        <v>3</v>
      </c>
      <c r="F8" t="s">
        <v>4</v>
      </c>
      <c r="K8" t="s">
        <v>5</v>
      </c>
      <c r="P8" t="s">
        <v>6</v>
      </c>
      <c r="U8" t="s">
        <v>7</v>
      </c>
      <c r="Z8" t="s">
        <v>8</v>
      </c>
      <c r="AE8" t="s">
        <v>9</v>
      </c>
      <c r="AJ8" t="s">
        <v>19</v>
      </c>
    </row>
    <row r="9" spans="1:40" x14ac:dyDescent="0.3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10</v>
      </c>
      <c r="G9" t="s">
        <v>11</v>
      </c>
      <c r="H9" t="s">
        <v>12</v>
      </c>
      <c r="I9" t="s">
        <v>13</v>
      </c>
      <c r="J9" t="s">
        <v>14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10</v>
      </c>
      <c r="Q9" t="s">
        <v>11</v>
      </c>
      <c r="R9" t="s">
        <v>12</v>
      </c>
      <c r="S9" t="s">
        <v>13</v>
      </c>
      <c r="T9" t="s">
        <v>14</v>
      </c>
      <c r="U9" t="s">
        <v>10</v>
      </c>
      <c r="V9" t="s">
        <v>11</v>
      </c>
      <c r="W9" t="s">
        <v>12</v>
      </c>
      <c r="X9" t="s">
        <v>13</v>
      </c>
      <c r="Y9" t="s">
        <v>14</v>
      </c>
      <c r="Z9" t="s">
        <v>10</v>
      </c>
      <c r="AA9" t="s">
        <v>11</v>
      </c>
      <c r="AB9" t="s">
        <v>12</v>
      </c>
      <c r="AC9" t="s">
        <v>13</v>
      </c>
      <c r="AD9" t="s">
        <v>14</v>
      </c>
      <c r="AE9" t="s">
        <v>10</v>
      </c>
      <c r="AF9" t="s">
        <v>11</v>
      </c>
      <c r="AG9" t="s">
        <v>12</v>
      </c>
      <c r="AH9" t="s">
        <v>13</v>
      </c>
      <c r="AI9" t="s">
        <v>14</v>
      </c>
      <c r="AJ9" t="s">
        <v>10</v>
      </c>
      <c r="AK9" t="s">
        <v>11</v>
      </c>
      <c r="AL9" t="s">
        <v>12</v>
      </c>
      <c r="AM9" t="s">
        <v>13</v>
      </c>
      <c r="AN9" t="s">
        <v>14</v>
      </c>
    </row>
    <row r="10" spans="1:40" x14ac:dyDescent="0.3">
      <c r="A10">
        <v>2</v>
      </c>
      <c r="B10">
        <f>-(Table1[[#This Row],[time]]-2)*2</f>
        <v>0</v>
      </c>
      <c r="C10">
        <v>80.560199999999995</v>
      </c>
      <c r="D10">
        <v>3.9786999999999999</v>
      </c>
      <c r="E10" s="1">
        <f>Table1[[#This Row],[CFNM]]/Table1[[#This Row],[CAREA]]</f>
        <v>4.9387911152157023E-2</v>
      </c>
      <c r="F10">
        <v>2</v>
      </c>
      <c r="G10">
        <f>-(Table2[[#This Row],[time]]-2)*2</f>
        <v>0</v>
      </c>
      <c r="H10">
        <v>87.831100000000006</v>
      </c>
      <c r="I10">
        <v>3.8477199999999998E-3</v>
      </c>
      <c r="J10" s="1">
        <f>Table2[[#This Row],[CFNM]]/Table2[[#This Row],[CAREA]]</f>
        <v>4.3808172731526752E-5</v>
      </c>
      <c r="K10">
        <v>2</v>
      </c>
      <c r="L10">
        <f>-(Table3[[#This Row],[time]]-2)*2</f>
        <v>0</v>
      </c>
      <c r="M10">
        <v>85.165199999999999</v>
      </c>
      <c r="N10">
        <v>3.6992800000000001E-3</v>
      </c>
      <c r="O10">
        <f>Table3[[#This Row],[CFNM]]/Table3[[#This Row],[CAREA]]</f>
        <v>4.3436521020322855E-5</v>
      </c>
      <c r="P10">
        <v>2</v>
      </c>
      <c r="Q10">
        <f>-(Table4[[#This Row],[time]]-2)*2</f>
        <v>0</v>
      </c>
      <c r="R10">
        <v>79.099999999999994</v>
      </c>
      <c r="S10">
        <v>4.5241600000000002E-3</v>
      </c>
      <c r="T10">
        <f>Table4[[#This Row],[CFNM]]/Table4[[#This Row],[CAREA]]</f>
        <v>5.7195448798988631E-5</v>
      </c>
      <c r="U10">
        <v>2</v>
      </c>
      <c r="V10">
        <f>-(Table5[[#This Row],[time]]-2)*2</f>
        <v>0</v>
      </c>
      <c r="W10">
        <v>83.228300000000004</v>
      </c>
      <c r="X10">
        <v>3.5028600000000001</v>
      </c>
      <c r="Y10">
        <f>Table5[[#This Row],[CFNM]]/Table5[[#This Row],[CAREA]]</f>
        <v>4.2087366917262517E-2</v>
      </c>
      <c r="Z10">
        <v>2</v>
      </c>
      <c r="AA10">
        <f>-(Table6[[#This Row],[time]]-2)*2</f>
        <v>0</v>
      </c>
      <c r="AB10">
        <v>84.265100000000004</v>
      </c>
      <c r="AC10">
        <v>6.2692600000000001</v>
      </c>
      <c r="AD10">
        <f>Table6[[#This Row],[CFNM]]/Table6[[#This Row],[CAREA]]</f>
        <v>7.4399247137901692E-2</v>
      </c>
      <c r="AE10">
        <v>2</v>
      </c>
      <c r="AF10">
        <f>-(Table7[[#This Row],[time]]-2)*2</f>
        <v>0</v>
      </c>
      <c r="AG10">
        <v>78.459599999999995</v>
      </c>
      <c r="AH10">
        <v>14.705299999999999</v>
      </c>
      <c r="AI10">
        <f>Table7[[#This Row],[CFNM]]/Table7[[#This Row],[CAREA]]</f>
        <v>0.18742512069906042</v>
      </c>
      <c r="AJ10">
        <v>2</v>
      </c>
      <c r="AK10">
        <f>-(Table818[[#This Row],[time]]-2)*2</f>
        <v>0</v>
      </c>
      <c r="AL10">
        <v>83.005899999999997</v>
      </c>
      <c r="AM10">
        <v>14.6465</v>
      </c>
      <c r="AN10">
        <f>Table818[[#This Row],[CFNM]]/Table818[[#This Row],[CAREA]]</f>
        <v>0.17645131249706347</v>
      </c>
    </row>
    <row r="11" spans="1:40" x14ac:dyDescent="0.3">
      <c r="A11">
        <v>2.0512600000000001</v>
      </c>
      <c r="B11">
        <f>-(Table1[[#This Row],[time]]-2)*2</f>
        <v>-0.10252000000000017</v>
      </c>
      <c r="C11">
        <v>90.140299999999996</v>
      </c>
      <c r="D11">
        <v>10.5723</v>
      </c>
      <c r="E11">
        <f>Table1[[#This Row],[CFNM]]/Table1[[#This Row],[CAREA]]</f>
        <v>0.11728716234580981</v>
      </c>
      <c r="F11">
        <v>2.0512600000000001</v>
      </c>
      <c r="G11">
        <f>-(Table2[[#This Row],[time]]-2)*2</f>
        <v>-0.10252000000000017</v>
      </c>
      <c r="H11">
        <v>94.363600000000005</v>
      </c>
      <c r="I11">
        <v>2.5727000000000002</v>
      </c>
      <c r="J11">
        <f>Table2[[#This Row],[CFNM]]/Table2[[#This Row],[CAREA]]</f>
        <v>2.7263690660381756E-2</v>
      </c>
      <c r="K11">
        <v>2.0512600000000001</v>
      </c>
      <c r="L11">
        <f>-(Table3[[#This Row],[time]]-2)*2</f>
        <v>-0.10252000000000017</v>
      </c>
      <c r="M11">
        <v>89.386799999999994</v>
      </c>
      <c r="N11">
        <v>3.8188300000000002</v>
      </c>
      <c r="O11">
        <f>Table3[[#This Row],[CFNM]]/Table3[[#This Row],[CAREA]]</f>
        <v>4.2722527263533323E-2</v>
      </c>
      <c r="P11">
        <v>2.0512600000000001</v>
      </c>
      <c r="Q11">
        <f>-(Table4[[#This Row],[time]]-2)*2</f>
        <v>-0.10252000000000017</v>
      </c>
      <c r="R11">
        <v>84.326899999999995</v>
      </c>
      <c r="S11">
        <v>5.0367899999999999</v>
      </c>
      <c r="T11">
        <f>Table4[[#This Row],[CFNM]]/Table4[[#This Row],[CAREA]]</f>
        <v>5.9729339036535198E-2</v>
      </c>
      <c r="U11">
        <v>2.0512600000000001</v>
      </c>
      <c r="V11">
        <f>-(Table5[[#This Row],[time]]-2)*2</f>
        <v>-0.10252000000000017</v>
      </c>
      <c r="W11">
        <v>82.595100000000002</v>
      </c>
      <c r="X11">
        <v>9.8749000000000002</v>
      </c>
      <c r="Y11">
        <f>Table5[[#This Row],[CFNM]]/Table5[[#This Row],[CAREA]]</f>
        <v>0.11955793987778936</v>
      </c>
      <c r="Z11">
        <v>2.0512600000000001</v>
      </c>
      <c r="AA11">
        <f>-(Table6[[#This Row],[time]]-2)*2</f>
        <v>-0.10252000000000017</v>
      </c>
      <c r="AB11">
        <v>86.810199999999995</v>
      </c>
      <c r="AC11">
        <v>12.3775</v>
      </c>
      <c r="AD11">
        <f>Table6[[#This Row],[CFNM]]/Table6[[#This Row],[CAREA]]</f>
        <v>0.14258117133700879</v>
      </c>
      <c r="AE11">
        <v>2.0512600000000001</v>
      </c>
      <c r="AF11">
        <f>-(Table7[[#This Row],[time]]-2)*2</f>
        <v>-0.10252000000000017</v>
      </c>
      <c r="AG11">
        <v>79.655299999999997</v>
      </c>
      <c r="AH11">
        <v>20.536300000000001</v>
      </c>
      <c r="AI11">
        <f>Table7[[#This Row],[CFNM]]/Table7[[#This Row],[CAREA]]</f>
        <v>0.25781460869521555</v>
      </c>
      <c r="AJ11">
        <v>2.0512600000000001</v>
      </c>
      <c r="AK11">
        <f>-(Table818[[#This Row],[time]]-2)*2</f>
        <v>-0.10252000000000017</v>
      </c>
      <c r="AL11">
        <v>82.987300000000005</v>
      </c>
      <c r="AM11">
        <v>18.310300000000002</v>
      </c>
      <c r="AN11">
        <f>Table818[[#This Row],[CFNM]]/Table818[[#This Row],[CAREA]]</f>
        <v>0.22063978464174638</v>
      </c>
    </row>
    <row r="12" spans="1:40" x14ac:dyDescent="0.3">
      <c r="A12">
        <v>2.1153300000000002</v>
      </c>
      <c r="B12">
        <f>-(Table1[[#This Row],[time]]-2)*2</f>
        <v>-0.23066000000000031</v>
      </c>
      <c r="C12">
        <v>90.654499999999999</v>
      </c>
      <c r="D12">
        <v>11.3405</v>
      </c>
      <c r="E12">
        <f>Table1[[#This Row],[CFNM]]/Table1[[#This Row],[CAREA]]</f>
        <v>0.12509583087436366</v>
      </c>
      <c r="F12">
        <v>2.1153300000000002</v>
      </c>
      <c r="G12">
        <f>-(Table2[[#This Row],[time]]-2)*2</f>
        <v>-0.23066000000000031</v>
      </c>
      <c r="H12">
        <v>92.807900000000004</v>
      </c>
      <c r="I12">
        <v>1.84474</v>
      </c>
      <c r="J12">
        <f>Table2[[#This Row],[CFNM]]/Table2[[#This Row],[CAREA]]</f>
        <v>1.9876971680212567E-2</v>
      </c>
      <c r="K12">
        <v>2.1153300000000002</v>
      </c>
      <c r="L12">
        <f>-(Table3[[#This Row],[time]]-2)*2</f>
        <v>-0.23066000000000031</v>
      </c>
      <c r="M12">
        <v>90.041499999999999</v>
      </c>
      <c r="N12">
        <v>5.0777900000000002</v>
      </c>
      <c r="O12">
        <f>Table3[[#This Row],[CFNM]]/Table3[[#This Row],[CAREA]]</f>
        <v>5.6393885041897351E-2</v>
      </c>
      <c r="P12">
        <v>2.1153300000000002</v>
      </c>
      <c r="Q12">
        <f>-(Table4[[#This Row],[time]]-2)*2</f>
        <v>-0.23066000000000031</v>
      </c>
      <c r="R12">
        <v>81.868300000000005</v>
      </c>
      <c r="S12">
        <v>4.3657300000000001</v>
      </c>
      <c r="T12">
        <f>Table4[[#This Row],[CFNM]]/Table4[[#This Row],[CAREA]]</f>
        <v>5.3326256927284432E-2</v>
      </c>
      <c r="U12">
        <v>2.1153300000000002</v>
      </c>
      <c r="V12">
        <f>-(Table5[[#This Row],[time]]-2)*2</f>
        <v>-0.23066000000000031</v>
      </c>
      <c r="W12">
        <v>83.742099999999994</v>
      </c>
      <c r="X12">
        <v>10.4892</v>
      </c>
      <c r="Y12">
        <f>Table5[[#This Row],[CFNM]]/Table5[[#This Row],[CAREA]]</f>
        <v>0.12525599429677547</v>
      </c>
      <c r="Z12">
        <v>2.1153300000000002</v>
      </c>
      <c r="AA12">
        <f>-(Table6[[#This Row],[time]]-2)*2</f>
        <v>-0.23066000000000031</v>
      </c>
      <c r="AB12">
        <v>83.865300000000005</v>
      </c>
      <c r="AC12">
        <v>8.5370699999999999</v>
      </c>
      <c r="AD12">
        <f>Table6[[#This Row],[CFNM]]/Table6[[#This Row],[CAREA]]</f>
        <v>0.10179502130201644</v>
      </c>
      <c r="AE12">
        <v>2.1153300000000002</v>
      </c>
      <c r="AF12">
        <f>-(Table7[[#This Row],[time]]-2)*2</f>
        <v>-0.23066000000000031</v>
      </c>
      <c r="AG12">
        <v>80.233099999999993</v>
      </c>
      <c r="AH12">
        <v>21.8569</v>
      </c>
      <c r="AI12">
        <f>Table7[[#This Row],[CFNM]]/Table7[[#This Row],[CAREA]]</f>
        <v>0.27241749352823214</v>
      </c>
      <c r="AJ12">
        <v>2.1153300000000002</v>
      </c>
      <c r="AK12">
        <f>-(Table818[[#This Row],[time]]-2)*2</f>
        <v>-0.23066000000000031</v>
      </c>
      <c r="AL12">
        <v>82.752700000000004</v>
      </c>
      <c r="AM12">
        <v>17.371400000000001</v>
      </c>
      <c r="AN12">
        <f>Table818[[#This Row],[CFNM]]/Table818[[#This Row],[CAREA]]</f>
        <v>0.20991943465288745</v>
      </c>
    </row>
    <row r="13" spans="1:40" x14ac:dyDescent="0.3">
      <c r="A13">
        <v>2.16533</v>
      </c>
      <c r="B13">
        <f>-(Table1[[#This Row],[time]]-2)*2</f>
        <v>-0.33065999999999995</v>
      </c>
      <c r="C13">
        <v>91.581699999999998</v>
      </c>
      <c r="D13">
        <v>12.4191</v>
      </c>
      <c r="E13">
        <f>Table1[[#This Row],[CFNM]]/Table1[[#This Row],[CAREA]]</f>
        <v>0.13560678607188992</v>
      </c>
      <c r="F13">
        <v>2.16533</v>
      </c>
      <c r="G13">
        <f>-(Table2[[#This Row],[time]]-2)*2</f>
        <v>-0.33065999999999995</v>
      </c>
      <c r="H13">
        <v>91.381100000000004</v>
      </c>
      <c r="I13">
        <v>1.7529699999999999</v>
      </c>
      <c r="J13">
        <f>Table2[[#This Row],[CFNM]]/Table2[[#This Row],[CAREA]]</f>
        <v>1.9183069584410781E-2</v>
      </c>
      <c r="K13">
        <v>2.16533</v>
      </c>
      <c r="L13">
        <f>-(Table3[[#This Row],[time]]-2)*2</f>
        <v>-0.33065999999999995</v>
      </c>
      <c r="M13">
        <v>90.448899999999995</v>
      </c>
      <c r="N13">
        <v>6.6112500000000001</v>
      </c>
      <c r="O13">
        <f>Table3[[#This Row],[CFNM]]/Table3[[#This Row],[CAREA]]</f>
        <v>7.3093757911925961E-2</v>
      </c>
      <c r="P13">
        <v>2.16533</v>
      </c>
      <c r="Q13">
        <f>-(Table4[[#This Row],[time]]-2)*2</f>
        <v>-0.33065999999999995</v>
      </c>
      <c r="R13">
        <v>81.313299999999998</v>
      </c>
      <c r="S13">
        <v>4.4963300000000004</v>
      </c>
      <c r="T13">
        <f>Table4[[#This Row],[CFNM]]/Table4[[#This Row],[CAREA]]</f>
        <v>5.5296366031141284E-2</v>
      </c>
      <c r="U13">
        <v>2.16533</v>
      </c>
      <c r="V13">
        <f>-(Table5[[#This Row],[time]]-2)*2</f>
        <v>-0.33065999999999995</v>
      </c>
      <c r="W13">
        <v>83.561700000000002</v>
      </c>
      <c r="X13">
        <v>11.5472</v>
      </c>
      <c r="Y13">
        <f>Table5[[#This Row],[CFNM]]/Table5[[#This Row],[CAREA]]</f>
        <v>0.13818771039842415</v>
      </c>
      <c r="Z13">
        <v>2.16533</v>
      </c>
      <c r="AA13">
        <f>-(Table6[[#This Row],[time]]-2)*2</f>
        <v>-0.33065999999999995</v>
      </c>
      <c r="AB13">
        <v>83.489900000000006</v>
      </c>
      <c r="AC13">
        <v>6.3114600000000003</v>
      </c>
      <c r="AD13">
        <f>Table6[[#This Row],[CFNM]]/Table6[[#This Row],[CAREA]]</f>
        <v>7.5595491191150069E-2</v>
      </c>
      <c r="AE13">
        <v>2.16533</v>
      </c>
      <c r="AF13">
        <f>-(Table7[[#This Row],[time]]-2)*2</f>
        <v>-0.33065999999999995</v>
      </c>
      <c r="AG13">
        <v>80.519099999999995</v>
      </c>
      <c r="AH13">
        <v>23.132899999999999</v>
      </c>
      <c r="AI13">
        <f>Table7[[#This Row],[CFNM]]/Table7[[#This Row],[CAREA]]</f>
        <v>0.28729705125864546</v>
      </c>
      <c r="AJ13">
        <v>2.16533</v>
      </c>
      <c r="AK13">
        <f>-(Table818[[#This Row],[time]]-2)*2</f>
        <v>-0.33065999999999995</v>
      </c>
      <c r="AL13">
        <v>82.688100000000006</v>
      </c>
      <c r="AM13">
        <v>16.6751</v>
      </c>
      <c r="AN13">
        <f>Table818[[#This Row],[CFNM]]/Table818[[#This Row],[CAREA]]</f>
        <v>0.20166263343818516</v>
      </c>
    </row>
    <row r="14" spans="1:40" x14ac:dyDescent="0.3">
      <c r="A14">
        <v>2.2246999999999999</v>
      </c>
      <c r="B14">
        <f>-(Table1[[#This Row],[time]]-2)*2</f>
        <v>-0.4493999999999998</v>
      </c>
      <c r="C14">
        <v>94.174899999999994</v>
      </c>
      <c r="D14">
        <v>14.1584</v>
      </c>
      <c r="E14">
        <f>Table1[[#This Row],[CFNM]]/Table1[[#This Row],[CAREA]]</f>
        <v>0.15034154535868902</v>
      </c>
      <c r="F14">
        <v>2.2246999999999999</v>
      </c>
      <c r="G14">
        <f>-(Table2[[#This Row],[time]]-2)*2</f>
        <v>-0.4493999999999998</v>
      </c>
      <c r="H14">
        <v>89.755899999999997</v>
      </c>
      <c r="I14">
        <v>1.5246</v>
      </c>
      <c r="J14">
        <f>Table2[[#This Row],[CFNM]]/Table2[[#This Row],[CAREA]]</f>
        <v>1.6986069996512764E-2</v>
      </c>
      <c r="K14">
        <v>2.2246999999999999</v>
      </c>
      <c r="L14">
        <f>-(Table3[[#This Row],[time]]-2)*2</f>
        <v>-0.4493999999999998</v>
      </c>
      <c r="M14">
        <v>90.565899999999999</v>
      </c>
      <c r="N14">
        <v>9.0585100000000001</v>
      </c>
      <c r="O14">
        <f>Table3[[#This Row],[CFNM]]/Table3[[#This Row],[CAREA]]</f>
        <v>0.10002120003224171</v>
      </c>
      <c r="P14">
        <v>2.2246999999999999</v>
      </c>
      <c r="Q14">
        <f>-(Table4[[#This Row],[time]]-2)*2</f>
        <v>-0.4493999999999998</v>
      </c>
      <c r="R14">
        <v>79.843100000000007</v>
      </c>
      <c r="S14">
        <v>4.7135499999999997</v>
      </c>
      <c r="T14">
        <f>Table4[[#This Row],[CFNM]]/Table4[[#This Row],[CAREA]]</f>
        <v>5.9035157703045085E-2</v>
      </c>
      <c r="U14">
        <v>2.2246999999999999</v>
      </c>
      <c r="V14">
        <f>-(Table5[[#This Row],[time]]-2)*2</f>
        <v>-0.4493999999999998</v>
      </c>
      <c r="W14">
        <v>84.360799999999998</v>
      </c>
      <c r="X14">
        <v>13.7517</v>
      </c>
      <c r="Y14">
        <f>Table5[[#This Row],[CFNM]]/Table5[[#This Row],[CAREA]]</f>
        <v>0.16301054518212249</v>
      </c>
      <c r="Z14">
        <v>2.2246999999999999</v>
      </c>
      <c r="AA14">
        <f>-(Table6[[#This Row],[time]]-2)*2</f>
        <v>-0.4493999999999998</v>
      </c>
      <c r="AB14">
        <v>82.029799999999994</v>
      </c>
      <c r="AC14">
        <v>4.77583</v>
      </c>
      <c r="AD14">
        <f>Table6[[#This Row],[CFNM]]/Table6[[#This Row],[CAREA]]</f>
        <v>5.822067102443259E-2</v>
      </c>
      <c r="AE14">
        <v>2.2246999999999999</v>
      </c>
      <c r="AF14">
        <f>-(Table7[[#This Row],[time]]-2)*2</f>
        <v>-0.4493999999999998</v>
      </c>
      <c r="AG14">
        <v>80.2577</v>
      </c>
      <c r="AH14">
        <v>25.084</v>
      </c>
      <c r="AI14">
        <f>Table7[[#This Row],[CFNM]]/Table7[[#This Row],[CAREA]]</f>
        <v>0.31254322015208508</v>
      </c>
      <c r="AJ14">
        <v>2.2246999999999999</v>
      </c>
      <c r="AK14">
        <f>-(Table818[[#This Row],[time]]-2)*2</f>
        <v>-0.4493999999999998</v>
      </c>
      <c r="AL14">
        <v>82.552199999999999</v>
      </c>
      <c r="AM14">
        <v>15.658899999999999</v>
      </c>
      <c r="AN14">
        <f>Table818[[#This Row],[CFNM]]/Table818[[#This Row],[CAREA]]</f>
        <v>0.18968482971986209</v>
      </c>
    </row>
    <row r="15" spans="1:40" x14ac:dyDescent="0.3">
      <c r="A15">
        <v>2.2668900000000001</v>
      </c>
      <c r="B15">
        <f>-(Table1[[#This Row],[time]]-2)*2</f>
        <v>-0.53378000000000014</v>
      </c>
      <c r="C15">
        <v>95.912599999999998</v>
      </c>
      <c r="D15">
        <v>16.063500000000001</v>
      </c>
      <c r="E15">
        <f>Table1[[#This Row],[CFNM]]/Table1[[#This Row],[CAREA]]</f>
        <v>0.16748060213152394</v>
      </c>
      <c r="F15">
        <v>2.2668900000000001</v>
      </c>
      <c r="G15">
        <f>-(Table2[[#This Row],[time]]-2)*2</f>
        <v>-0.53378000000000014</v>
      </c>
      <c r="H15">
        <v>88.999799999999993</v>
      </c>
      <c r="I15">
        <v>1.3022199999999999</v>
      </c>
      <c r="J15">
        <f>Table2[[#This Row],[CFNM]]/Table2[[#This Row],[CAREA]]</f>
        <v>1.463171827352421E-2</v>
      </c>
      <c r="K15">
        <v>2.2668900000000001</v>
      </c>
      <c r="L15">
        <f>-(Table3[[#This Row],[time]]-2)*2</f>
        <v>-0.53378000000000014</v>
      </c>
      <c r="M15">
        <v>90.1584</v>
      </c>
      <c r="N15">
        <v>11.096299999999999</v>
      </c>
      <c r="O15">
        <f>Table3[[#This Row],[CFNM]]/Table3[[#This Row],[CAREA]]</f>
        <v>0.123075609150118</v>
      </c>
      <c r="P15">
        <v>2.2668900000000001</v>
      </c>
      <c r="Q15">
        <f>-(Table4[[#This Row],[time]]-2)*2</f>
        <v>-0.53378000000000014</v>
      </c>
      <c r="R15">
        <v>78.709500000000006</v>
      </c>
      <c r="S15">
        <v>4.82402</v>
      </c>
      <c r="T15">
        <f>Table4[[#This Row],[CFNM]]/Table4[[#This Row],[CAREA]]</f>
        <v>6.1288916839771564E-2</v>
      </c>
      <c r="U15">
        <v>2.2668900000000001</v>
      </c>
      <c r="V15">
        <f>-(Table5[[#This Row],[time]]-2)*2</f>
        <v>-0.53378000000000014</v>
      </c>
      <c r="W15">
        <v>84.7059</v>
      </c>
      <c r="X15">
        <v>15.890499999999999</v>
      </c>
      <c r="Y15">
        <f>Table5[[#This Row],[CFNM]]/Table5[[#This Row],[CAREA]]</f>
        <v>0.18759614147302608</v>
      </c>
      <c r="Z15">
        <v>2.2668900000000001</v>
      </c>
      <c r="AA15">
        <f>-(Table6[[#This Row],[time]]-2)*2</f>
        <v>-0.53378000000000014</v>
      </c>
      <c r="AB15">
        <v>81.475499999999997</v>
      </c>
      <c r="AC15">
        <v>3.9538500000000001</v>
      </c>
      <c r="AD15">
        <f>Table6[[#This Row],[CFNM]]/Table6[[#This Row],[CAREA]]</f>
        <v>4.8528085129885677E-2</v>
      </c>
      <c r="AE15">
        <v>2.2668900000000001</v>
      </c>
      <c r="AF15">
        <f>-(Table7[[#This Row],[time]]-2)*2</f>
        <v>-0.53378000000000014</v>
      </c>
      <c r="AG15">
        <v>79.401399999999995</v>
      </c>
      <c r="AH15">
        <v>27.0639</v>
      </c>
      <c r="AI15">
        <f>Table7[[#This Row],[CFNM]]/Table7[[#This Row],[CAREA]]</f>
        <v>0.34084915379325809</v>
      </c>
      <c r="AJ15">
        <v>2.2668900000000001</v>
      </c>
      <c r="AK15">
        <f>-(Table818[[#This Row],[time]]-2)*2</f>
        <v>-0.53378000000000014</v>
      </c>
      <c r="AL15">
        <v>82.571299999999994</v>
      </c>
      <c r="AM15">
        <v>14.799899999999999</v>
      </c>
      <c r="AN15">
        <f>Table818[[#This Row],[CFNM]]/Table818[[#This Row],[CAREA]]</f>
        <v>0.17923782234262994</v>
      </c>
    </row>
    <row r="16" spans="1:40" x14ac:dyDescent="0.3">
      <c r="A16">
        <v>2.3262700000000001</v>
      </c>
      <c r="B16">
        <f>-(Table1[[#This Row],[time]]-2)*2</f>
        <v>-0.65254000000000012</v>
      </c>
      <c r="C16">
        <v>97.935699999999997</v>
      </c>
      <c r="D16">
        <v>18.588000000000001</v>
      </c>
      <c r="E16">
        <f>Table1[[#This Row],[CFNM]]/Table1[[#This Row],[CAREA]]</f>
        <v>0.18979800011640291</v>
      </c>
      <c r="F16">
        <v>2.3262700000000001</v>
      </c>
      <c r="G16">
        <f>-(Table2[[#This Row],[time]]-2)*2</f>
        <v>-0.65254000000000012</v>
      </c>
      <c r="H16">
        <v>87.854900000000001</v>
      </c>
      <c r="I16">
        <v>1.0221499999999999</v>
      </c>
      <c r="J16">
        <f>Table2[[#This Row],[CFNM]]/Table2[[#This Row],[CAREA]]</f>
        <v>1.1634524653718802E-2</v>
      </c>
      <c r="K16">
        <v>2.3262700000000001</v>
      </c>
      <c r="L16">
        <f>-(Table3[[#This Row],[time]]-2)*2</f>
        <v>-0.65254000000000012</v>
      </c>
      <c r="M16">
        <v>89.491699999999994</v>
      </c>
      <c r="N16">
        <v>13.419700000000001</v>
      </c>
      <c r="O16">
        <f>Table3[[#This Row],[CFNM]]/Table3[[#This Row],[CAREA]]</f>
        <v>0.1499546885353614</v>
      </c>
      <c r="P16">
        <v>2.3262700000000001</v>
      </c>
      <c r="Q16">
        <f>-(Table4[[#This Row],[time]]-2)*2</f>
        <v>-0.65254000000000012</v>
      </c>
      <c r="R16">
        <v>78.286799999999999</v>
      </c>
      <c r="S16">
        <v>4.94869</v>
      </c>
      <c r="T16">
        <f>Table4[[#This Row],[CFNM]]/Table4[[#This Row],[CAREA]]</f>
        <v>6.3212316763490137E-2</v>
      </c>
      <c r="U16">
        <v>2.3262700000000001</v>
      </c>
      <c r="V16">
        <f>-(Table5[[#This Row],[time]]-2)*2</f>
        <v>-0.65254000000000012</v>
      </c>
      <c r="W16">
        <v>84.602999999999994</v>
      </c>
      <c r="X16">
        <v>18.427700000000002</v>
      </c>
      <c r="Y16">
        <f>Table5[[#This Row],[CFNM]]/Table5[[#This Row],[CAREA]]</f>
        <v>0.21781378910913327</v>
      </c>
      <c r="Z16">
        <v>2.3262700000000001</v>
      </c>
      <c r="AA16">
        <f>-(Table6[[#This Row],[time]]-2)*2</f>
        <v>-0.65254000000000012</v>
      </c>
      <c r="AB16">
        <v>79.884399999999999</v>
      </c>
      <c r="AC16">
        <v>3.31107</v>
      </c>
      <c r="AD16">
        <f>Table6[[#This Row],[CFNM]]/Table6[[#This Row],[CAREA]]</f>
        <v>4.1448267746894259E-2</v>
      </c>
      <c r="AE16">
        <v>2.3262700000000001</v>
      </c>
      <c r="AF16">
        <f>-(Table7[[#This Row],[time]]-2)*2</f>
        <v>-0.65254000000000012</v>
      </c>
      <c r="AG16">
        <v>78.091499999999996</v>
      </c>
      <c r="AH16">
        <v>29.675599999999999</v>
      </c>
      <c r="AI16">
        <f>Table7[[#This Row],[CFNM]]/Table7[[#This Row],[CAREA]]</f>
        <v>0.38001062855752549</v>
      </c>
      <c r="AJ16">
        <v>2.3262700000000001</v>
      </c>
      <c r="AK16">
        <f>-(Table818[[#This Row],[time]]-2)*2</f>
        <v>-0.65254000000000012</v>
      </c>
      <c r="AL16">
        <v>82.346900000000005</v>
      </c>
      <c r="AM16">
        <v>14.0953</v>
      </c>
      <c r="AN16">
        <f>Table818[[#This Row],[CFNM]]/Table818[[#This Row],[CAREA]]</f>
        <v>0.17116977081104448</v>
      </c>
    </row>
    <row r="17" spans="1:40" x14ac:dyDescent="0.3">
      <c r="A17">
        <v>2.3684599999999998</v>
      </c>
      <c r="B17">
        <f>-(Table1[[#This Row],[time]]-2)*2</f>
        <v>-0.73691999999999958</v>
      </c>
      <c r="C17">
        <v>99.192700000000002</v>
      </c>
      <c r="D17">
        <v>21.026199999999999</v>
      </c>
      <c r="E17">
        <f>Table1[[#This Row],[CFNM]]/Table1[[#This Row],[CAREA]]</f>
        <v>0.21197326012902157</v>
      </c>
      <c r="F17">
        <v>2.3684599999999998</v>
      </c>
      <c r="G17">
        <f>-(Table2[[#This Row],[time]]-2)*2</f>
        <v>-0.73691999999999958</v>
      </c>
      <c r="H17">
        <v>86.356300000000005</v>
      </c>
      <c r="I17">
        <v>0.87992700000000001</v>
      </c>
      <c r="J17">
        <f>Table2[[#This Row],[CFNM]]/Table2[[#This Row],[CAREA]]</f>
        <v>1.0189493991752773E-2</v>
      </c>
      <c r="K17">
        <v>2.3684599999999998</v>
      </c>
      <c r="L17">
        <f>-(Table3[[#This Row],[time]]-2)*2</f>
        <v>-0.73691999999999958</v>
      </c>
      <c r="M17">
        <v>88.746499999999997</v>
      </c>
      <c r="N17">
        <v>15.5594</v>
      </c>
      <c r="O17">
        <f>Table3[[#This Row],[CFNM]]/Table3[[#This Row],[CAREA]]</f>
        <v>0.17532409728834378</v>
      </c>
      <c r="P17">
        <v>2.3684599999999998</v>
      </c>
      <c r="Q17">
        <f>-(Table4[[#This Row],[time]]-2)*2</f>
        <v>-0.73691999999999958</v>
      </c>
      <c r="R17">
        <v>76.851100000000002</v>
      </c>
      <c r="S17">
        <v>5.0676300000000003</v>
      </c>
      <c r="T17">
        <f>Table4[[#This Row],[CFNM]]/Table4[[#This Row],[CAREA]]</f>
        <v>6.5940890891607276E-2</v>
      </c>
      <c r="U17">
        <v>2.3684599999999998</v>
      </c>
      <c r="V17">
        <f>-(Table5[[#This Row],[time]]-2)*2</f>
        <v>-0.73691999999999958</v>
      </c>
      <c r="W17">
        <v>84.444299999999998</v>
      </c>
      <c r="X17">
        <v>20.817599999999999</v>
      </c>
      <c r="Y17">
        <f>Table5[[#This Row],[CFNM]]/Table5[[#This Row],[CAREA]]</f>
        <v>0.24652463221318668</v>
      </c>
      <c r="Z17">
        <v>2.3684599999999998</v>
      </c>
      <c r="AA17">
        <f>-(Table6[[#This Row],[time]]-2)*2</f>
        <v>-0.73691999999999958</v>
      </c>
      <c r="AB17">
        <v>79.111099999999993</v>
      </c>
      <c r="AC17">
        <v>2.9117799999999998</v>
      </c>
      <c r="AD17">
        <f>Table6[[#This Row],[CFNM]]/Table6[[#This Row],[CAREA]]</f>
        <v>3.6806213034580482E-2</v>
      </c>
      <c r="AE17">
        <v>2.3684599999999998</v>
      </c>
      <c r="AF17">
        <f>-(Table7[[#This Row],[time]]-2)*2</f>
        <v>-0.73691999999999958</v>
      </c>
      <c r="AG17">
        <v>76.926199999999994</v>
      </c>
      <c r="AH17">
        <v>32.078000000000003</v>
      </c>
      <c r="AI17">
        <f>Table7[[#This Row],[CFNM]]/Table7[[#This Row],[CAREA]]</f>
        <v>0.41699706991896135</v>
      </c>
      <c r="AJ17">
        <v>2.3684599999999998</v>
      </c>
      <c r="AK17">
        <f>-(Table818[[#This Row],[time]]-2)*2</f>
        <v>-0.73691999999999958</v>
      </c>
      <c r="AL17">
        <v>82.482600000000005</v>
      </c>
      <c r="AM17">
        <v>13.480399999999999</v>
      </c>
      <c r="AN17">
        <f>Table818[[#This Row],[CFNM]]/Table818[[#This Row],[CAREA]]</f>
        <v>0.16343325743853854</v>
      </c>
    </row>
    <row r="18" spans="1:40" x14ac:dyDescent="0.3">
      <c r="A18">
        <v>2.4278300000000002</v>
      </c>
      <c r="B18">
        <f>-(Table1[[#This Row],[time]]-2)*2</f>
        <v>-0.85566000000000031</v>
      </c>
      <c r="C18">
        <v>100.254</v>
      </c>
      <c r="D18">
        <v>24.678999999999998</v>
      </c>
      <c r="E18">
        <f>Table1[[#This Row],[CFNM]]/Table1[[#This Row],[CAREA]]</f>
        <v>0.2461647415564466</v>
      </c>
      <c r="F18">
        <v>2.4278300000000002</v>
      </c>
      <c r="G18">
        <f>-(Table2[[#This Row],[time]]-2)*2</f>
        <v>-0.85566000000000031</v>
      </c>
      <c r="H18">
        <v>85.231800000000007</v>
      </c>
      <c r="I18">
        <v>0.82355299999999998</v>
      </c>
      <c r="J18">
        <f>Table2[[#This Row],[CFNM]]/Table2[[#This Row],[CAREA]]</f>
        <v>9.6625085942101414E-3</v>
      </c>
      <c r="K18">
        <v>2.4278300000000002</v>
      </c>
      <c r="L18">
        <f>-(Table3[[#This Row],[time]]-2)*2</f>
        <v>-0.85566000000000031</v>
      </c>
      <c r="M18">
        <v>87.3643</v>
      </c>
      <c r="N18">
        <v>18.915700000000001</v>
      </c>
      <c r="O18">
        <f>Table3[[#This Row],[CFNM]]/Table3[[#This Row],[CAREA]]</f>
        <v>0.21651521273563687</v>
      </c>
      <c r="P18">
        <v>2.4278300000000002</v>
      </c>
      <c r="Q18">
        <f>-(Table4[[#This Row],[time]]-2)*2</f>
        <v>-0.85566000000000031</v>
      </c>
      <c r="R18">
        <v>75.437299999999993</v>
      </c>
      <c r="S18">
        <v>5.21007</v>
      </c>
      <c r="T18">
        <f>Table4[[#This Row],[CFNM]]/Table4[[#This Row],[CAREA]]</f>
        <v>6.90649055573304E-2</v>
      </c>
      <c r="U18">
        <v>2.4278300000000002</v>
      </c>
      <c r="V18">
        <f>-(Table5[[#This Row],[time]]-2)*2</f>
        <v>-0.85566000000000031</v>
      </c>
      <c r="W18">
        <v>84.548400000000001</v>
      </c>
      <c r="X18">
        <v>24.144100000000002</v>
      </c>
      <c r="Y18">
        <f>Table5[[#This Row],[CFNM]]/Table5[[#This Row],[CAREA]]</f>
        <v>0.28556542761305953</v>
      </c>
      <c r="Z18">
        <v>2.4278300000000002</v>
      </c>
      <c r="AA18">
        <f>-(Table6[[#This Row],[time]]-2)*2</f>
        <v>-0.85566000000000031</v>
      </c>
      <c r="AB18">
        <v>77.291399999999996</v>
      </c>
      <c r="AC18">
        <v>2.62575</v>
      </c>
      <c r="AD18">
        <f>Table6[[#This Row],[CFNM]]/Table6[[#This Row],[CAREA]]</f>
        <v>3.397208486325775E-2</v>
      </c>
      <c r="AE18">
        <v>2.4278300000000002</v>
      </c>
      <c r="AF18">
        <f>-(Table7[[#This Row],[time]]-2)*2</f>
        <v>-0.85566000000000031</v>
      </c>
      <c r="AG18">
        <v>75.420599999999993</v>
      </c>
      <c r="AH18">
        <v>35.4529</v>
      </c>
      <c r="AI18">
        <f>Table7[[#This Row],[CFNM]]/Table7[[#This Row],[CAREA]]</f>
        <v>0.47006918534193581</v>
      </c>
      <c r="AJ18">
        <v>2.4278300000000002</v>
      </c>
      <c r="AK18">
        <f>-(Table818[[#This Row],[time]]-2)*2</f>
        <v>-0.85566000000000031</v>
      </c>
      <c r="AL18">
        <v>82.570099999999996</v>
      </c>
      <c r="AM18">
        <v>12.532999999999999</v>
      </c>
      <c r="AN18">
        <f>Table818[[#This Row],[CFNM]]/Table818[[#This Row],[CAREA]]</f>
        <v>0.15178617925859361</v>
      </c>
    </row>
    <row r="19" spans="1:40" x14ac:dyDescent="0.3">
      <c r="A19">
        <v>2.4542000000000002</v>
      </c>
      <c r="B19">
        <f>-(Table1[[#This Row],[time]]-2)*2</f>
        <v>-0.90840000000000032</v>
      </c>
      <c r="C19">
        <v>100.855</v>
      </c>
      <c r="D19">
        <v>27.744900000000001</v>
      </c>
      <c r="E19">
        <f>Table1[[#This Row],[CFNM]]/Table1[[#This Row],[CAREA]]</f>
        <v>0.27509692132269098</v>
      </c>
      <c r="F19">
        <v>2.4542000000000002</v>
      </c>
      <c r="G19">
        <f>-(Table2[[#This Row],[time]]-2)*2</f>
        <v>-0.90840000000000032</v>
      </c>
      <c r="H19">
        <v>84.225200000000001</v>
      </c>
      <c r="I19">
        <v>0.75962099999999999</v>
      </c>
      <c r="J19">
        <f>Table2[[#This Row],[CFNM]]/Table2[[#This Row],[CAREA]]</f>
        <v>9.0189278268261747E-3</v>
      </c>
      <c r="K19">
        <v>2.4542000000000002</v>
      </c>
      <c r="L19">
        <f>-(Table3[[#This Row],[time]]-2)*2</f>
        <v>-0.90840000000000032</v>
      </c>
      <c r="M19">
        <v>86.349500000000006</v>
      </c>
      <c r="N19">
        <v>21.860199999999999</v>
      </c>
      <c r="O19">
        <f>Table3[[#This Row],[CFNM]]/Table3[[#This Row],[CAREA]]</f>
        <v>0.2531595434831701</v>
      </c>
      <c r="P19">
        <v>2.4542000000000002</v>
      </c>
      <c r="Q19">
        <f>-(Table4[[#This Row],[time]]-2)*2</f>
        <v>-0.90840000000000032</v>
      </c>
      <c r="R19">
        <v>74.420699999999997</v>
      </c>
      <c r="S19">
        <v>5.2331799999999999</v>
      </c>
      <c r="T19">
        <f>Table4[[#This Row],[CFNM]]/Table4[[#This Row],[CAREA]]</f>
        <v>7.0318876334138219E-2</v>
      </c>
      <c r="U19">
        <v>2.4542000000000002</v>
      </c>
      <c r="V19">
        <f>-(Table5[[#This Row],[time]]-2)*2</f>
        <v>-0.90840000000000032</v>
      </c>
      <c r="W19">
        <v>84.1584</v>
      </c>
      <c r="X19">
        <v>26.733599999999999</v>
      </c>
      <c r="Y19">
        <f>Table5[[#This Row],[CFNM]]/Table5[[#This Row],[CAREA]]</f>
        <v>0.3176581303827069</v>
      </c>
      <c r="Z19">
        <v>2.4542000000000002</v>
      </c>
      <c r="AA19">
        <f>-(Table6[[#This Row],[time]]-2)*2</f>
        <v>-0.90840000000000032</v>
      </c>
      <c r="AB19">
        <v>75.642499999999998</v>
      </c>
      <c r="AC19">
        <v>2.4251499999999999</v>
      </c>
      <c r="AD19">
        <f>Table6[[#This Row],[CFNM]]/Table6[[#This Row],[CAREA]]</f>
        <v>3.2060680173183066E-2</v>
      </c>
      <c r="AE19">
        <v>2.4542000000000002</v>
      </c>
      <c r="AF19">
        <f>-(Table7[[#This Row],[time]]-2)*2</f>
        <v>-0.90840000000000032</v>
      </c>
      <c r="AG19">
        <v>74.377300000000005</v>
      </c>
      <c r="AH19">
        <v>37.946399999999997</v>
      </c>
      <c r="AI19">
        <f>Table7[[#This Row],[CFNM]]/Table7[[#This Row],[CAREA]]</f>
        <v>0.51018792023910509</v>
      </c>
      <c r="AJ19">
        <v>2.4542000000000002</v>
      </c>
      <c r="AK19">
        <f>-(Table818[[#This Row],[time]]-2)*2</f>
        <v>-0.90840000000000032</v>
      </c>
      <c r="AL19">
        <v>82.0381</v>
      </c>
      <c r="AM19">
        <v>11.770799999999999</v>
      </c>
      <c r="AN19">
        <f>Table818[[#This Row],[CFNM]]/Table818[[#This Row],[CAREA]]</f>
        <v>0.14347967590668237</v>
      </c>
    </row>
    <row r="20" spans="1:40" x14ac:dyDescent="0.3">
      <c r="A20">
        <v>2.5061499999999999</v>
      </c>
      <c r="B20">
        <f>-(Table1[[#This Row],[time]]-2)*2</f>
        <v>-1.0122999999999998</v>
      </c>
      <c r="C20">
        <v>100.999</v>
      </c>
      <c r="D20">
        <v>31.264600000000002</v>
      </c>
      <c r="E20">
        <f>Table1[[#This Row],[CFNM]]/Table1[[#This Row],[CAREA]]</f>
        <v>0.30955355993623701</v>
      </c>
      <c r="F20">
        <v>2.5061499999999999</v>
      </c>
      <c r="G20">
        <f>-(Table2[[#This Row],[time]]-2)*2</f>
        <v>-1.0122999999999998</v>
      </c>
      <c r="H20">
        <v>82.898499999999999</v>
      </c>
      <c r="I20">
        <v>0.57060500000000003</v>
      </c>
      <c r="J20">
        <f>Table2[[#This Row],[CFNM]]/Table2[[#This Row],[CAREA]]</f>
        <v>6.8831764145310236E-3</v>
      </c>
      <c r="K20">
        <v>2.5061499999999999</v>
      </c>
      <c r="L20">
        <f>-(Table3[[#This Row],[time]]-2)*2</f>
        <v>-1.0122999999999998</v>
      </c>
      <c r="M20">
        <v>85.361400000000003</v>
      </c>
      <c r="N20">
        <v>24.977900000000002</v>
      </c>
      <c r="O20">
        <f>Table3[[#This Row],[CFNM]]/Table3[[#This Row],[CAREA]]</f>
        <v>0.29261352320838224</v>
      </c>
      <c r="P20">
        <v>2.5061499999999999</v>
      </c>
      <c r="Q20">
        <f>-(Table4[[#This Row],[time]]-2)*2</f>
        <v>-1.0122999999999998</v>
      </c>
      <c r="R20">
        <v>73.465000000000003</v>
      </c>
      <c r="S20">
        <v>5.2742100000000001</v>
      </c>
      <c r="T20">
        <f>Table4[[#This Row],[CFNM]]/Table4[[#This Row],[CAREA]]</f>
        <v>7.1792145919825759E-2</v>
      </c>
      <c r="U20">
        <v>2.5061499999999999</v>
      </c>
      <c r="V20">
        <f>-(Table5[[#This Row],[time]]-2)*2</f>
        <v>-1.0122999999999998</v>
      </c>
      <c r="W20">
        <v>84.145499999999998</v>
      </c>
      <c r="X20">
        <v>29.371200000000002</v>
      </c>
      <c r="Y20">
        <f>Table5[[#This Row],[CFNM]]/Table5[[#This Row],[CAREA]]</f>
        <v>0.34905253400360092</v>
      </c>
      <c r="Z20">
        <v>2.5061499999999999</v>
      </c>
      <c r="AA20">
        <f>-(Table6[[#This Row],[time]]-2)*2</f>
        <v>-1.0122999999999998</v>
      </c>
      <c r="AB20">
        <v>74.280900000000003</v>
      </c>
      <c r="AC20">
        <v>2.2110799999999999</v>
      </c>
      <c r="AD20">
        <f>Table6[[#This Row],[CFNM]]/Table6[[#This Row],[CAREA]]</f>
        <v>2.9766467557609019E-2</v>
      </c>
      <c r="AE20">
        <v>2.5061499999999999</v>
      </c>
      <c r="AF20">
        <f>-(Table7[[#This Row],[time]]-2)*2</f>
        <v>-1.0122999999999998</v>
      </c>
      <c r="AG20">
        <v>73.356399999999994</v>
      </c>
      <c r="AH20">
        <v>40.503399999999999</v>
      </c>
      <c r="AI20">
        <f>Table7[[#This Row],[CFNM]]/Table7[[#This Row],[CAREA]]</f>
        <v>0.55214541607821543</v>
      </c>
      <c r="AJ20">
        <v>2.5061499999999999</v>
      </c>
      <c r="AK20">
        <f>-(Table818[[#This Row],[time]]-2)*2</f>
        <v>-1.0122999999999998</v>
      </c>
      <c r="AL20">
        <v>81.476600000000005</v>
      </c>
      <c r="AM20">
        <v>10.9778</v>
      </c>
      <c r="AN20">
        <f>Table818[[#This Row],[CFNM]]/Table818[[#This Row],[CAREA]]</f>
        <v>0.13473561734289355</v>
      </c>
    </row>
    <row r="21" spans="1:40" x14ac:dyDescent="0.3">
      <c r="A21">
        <v>2.5507599999999999</v>
      </c>
      <c r="B21">
        <f>-(Table1[[#This Row],[time]]-2)*2</f>
        <v>-1.1015199999999998</v>
      </c>
      <c r="C21">
        <v>101.11199999999999</v>
      </c>
      <c r="D21">
        <v>35.6081</v>
      </c>
      <c r="E21">
        <f>Table1[[#This Row],[CFNM]]/Table1[[#This Row],[CAREA]]</f>
        <v>0.35216492602262839</v>
      </c>
      <c r="F21">
        <v>2.5507599999999999</v>
      </c>
      <c r="G21">
        <f>-(Table2[[#This Row],[time]]-2)*2</f>
        <v>-1.1015199999999998</v>
      </c>
      <c r="H21">
        <v>82.289100000000005</v>
      </c>
      <c r="I21">
        <v>0.429564</v>
      </c>
      <c r="J21">
        <f>Table2[[#This Row],[CFNM]]/Table2[[#This Row],[CAREA]]</f>
        <v>5.2201810446341011E-3</v>
      </c>
      <c r="K21">
        <v>2.5507599999999999</v>
      </c>
      <c r="L21">
        <f>-(Table3[[#This Row],[time]]-2)*2</f>
        <v>-1.1015199999999998</v>
      </c>
      <c r="M21">
        <v>83.966099999999997</v>
      </c>
      <c r="N21">
        <v>29.322900000000001</v>
      </c>
      <c r="O21">
        <f>Table3[[#This Row],[CFNM]]/Table3[[#This Row],[CAREA]]</f>
        <v>0.34922307931415181</v>
      </c>
      <c r="P21">
        <v>2.5507599999999999</v>
      </c>
      <c r="Q21">
        <f>-(Table4[[#This Row],[time]]-2)*2</f>
        <v>-1.1015199999999998</v>
      </c>
      <c r="R21">
        <v>72.433700000000002</v>
      </c>
      <c r="S21">
        <v>5.1449400000000001</v>
      </c>
      <c r="T21">
        <f>Table4[[#This Row],[CFNM]]/Table4[[#This Row],[CAREA]]</f>
        <v>7.1029645040913275E-2</v>
      </c>
      <c r="U21">
        <v>2.5507599999999999</v>
      </c>
      <c r="V21">
        <f>-(Table5[[#This Row],[time]]-2)*2</f>
        <v>-1.1015199999999998</v>
      </c>
      <c r="W21">
        <v>83.731099999999998</v>
      </c>
      <c r="X21">
        <v>32.821800000000003</v>
      </c>
      <c r="Y21">
        <f>Table5[[#This Row],[CFNM]]/Table5[[#This Row],[CAREA]]</f>
        <v>0.39199055070338268</v>
      </c>
      <c r="Z21">
        <v>2.5507599999999999</v>
      </c>
      <c r="AA21">
        <f>-(Table6[[#This Row],[time]]-2)*2</f>
        <v>-1.1015199999999998</v>
      </c>
      <c r="AB21">
        <v>72.928200000000004</v>
      </c>
      <c r="AC21">
        <v>1.8795900000000001</v>
      </c>
      <c r="AD21">
        <f>Table6[[#This Row],[CFNM]]/Table6[[#This Row],[CAREA]]</f>
        <v>2.5773157708540727E-2</v>
      </c>
      <c r="AE21">
        <v>2.5507599999999999</v>
      </c>
      <c r="AF21">
        <f>-(Table7[[#This Row],[time]]-2)*2</f>
        <v>-1.1015199999999998</v>
      </c>
      <c r="AG21">
        <v>72.169399999999996</v>
      </c>
      <c r="AH21">
        <v>44.033099999999997</v>
      </c>
      <c r="AI21">
        <f>Table7[[#This Row],[CFNM]]/Table7[[#This Row],[CAREA]]</f>
        <v>0.61013532050980057</v>
      </c>
      <c r="AJ21">
        <v>2.5507599999999999</v>
      </c>
      <c r="AK21">
        <f>-(Table818[[#This Row],[time]]-2)*2</f>
        <v>-1.1015199999999998</v>
      </c>
      <c r="AL21">
        <v>80.772999999999996</v>
      </c>
      <c r="AM21">
        <v>9.9932700000000008</v>
      </c>
      <c r="AN21">
        <f>Table818[[#This Row],[CFNM]]/Table818[[#This Row],[CAREA]]</f>
        <v>0.12372042638010228</v>
      </c>
    </row>
    <row r="22" spans="1:40" x14ac:dyDescent="0.3">
      <c r="A22">
        <v>2.60453</v>
      </c>
      <c r="B22">
        <f>-(Table1[[#This Row],[time]]-2)*2</f>
        <v>-1.20906</v>
      </c>
      <c r="C22">
        <v>101.117</v>
      </c>
      <c r="D22">
        <v>38.5548</v>
      </c>
      <c r="E22">
        <f>Table1[[#This Row],[CFNM]]/Table1[[#This Row],[CAREA]]</f>
        <v>0.38128900184934283</v>
      </c>
      <c r="F22">
        <v>2.60453</v>
      </c>
      <c r="G22">
        <f>-(Table2[[#This Row],[time]]-2)*2</f>
        <v>-1.20906</v>
      </c>
      <c r="H22">
        <v>81.664900000000003</v>
      </c>
      <c r="I22">
        <v>0.34990399999999999</v>
      </c>
      <c r="J22">
        <f>Table2[[#This Row],[CFNM]]/Table2[[#This Row],[CAREA]]</f>
        <v>4.2846314634561481E-3</v>
      </c>
      <c r="K22">
        <v>2.60453</v>
      </c>
      <c r="L22">
        <f>-(Table3[[#This Row],[time]]-2)*2</f>
        <v>-1.20906</v>
      </c>
      <c r="M22">
        <v>83.184600000000003</v>
      </c>
      <c r="N22">
        <v>32.680900000000001</v>
      </c>
      <c r="O22">
        <f>Table3[[#This Row],[CFNM]]/Table3[[#This Row],[CAREA]]</f>
        <v>0.39287199794192673</v>
      </c>
      <c r="P22">
        <v>2.60453</v>
      </c>
      <c r="Q22">
        <f>-(Table4[[#This Row],[time]]-2)*2</f>
        <v>-1.20906</v>
      </c>
      <c r="R22">
        <v>71.715999999999994</v>
      </c>
      <c r="S22">
        <v>4.8341900000000004</v>
      </c>
      <c r="T22">
        <f>Table4[[#This Row],[CFNM]]/Table4[[#This Row],[CAREA]]</f>
        <v>6.7407412571811043E-2</v>
      </c>
      <c r="U22">
        <v>2.60453</v>
      </c>
      <c r="V22">
        <f>-(Table5[[#This Row],[time]]-2)*2</f>
        <v>-1.20906</v>
      </c>
      <c r="W22">
        <v>83.276899999999998</v>
      </c>
      <c r="X22">
        <v>35.302900000000001</v>
      </c>
      <c r="Y22">
        <f>Table5[[#This Row],[CFNM]]/Table5[[#This Row],[CAREA]]</f>
        <v>0.42392187989706631</v>
      </c>
      <c r="Z22">
        <v>2.60453</v>
      </c>
      <c r="AA22">
        <f>-(Table6[[#This Row],[time]]-2)*2</f>
        <v>-1.20906</v>
      </c>
      <c r="AB22">
        <v>71.150599999999997</v>
      </c>
      <c r="AC22">
        <v>1.64354</v>
      </c>
      <c r="AD22">
        <f>Table6[[#This Row],[CFNM]]/Table6[[#This Row],[CAREA]]</f>
        <v>2.3099453834542507E-2</v>
      </c>
      <c r="AE22">
        <v>2.60453</v>
      </c>
      <c r="AF22">
        <f>-(Table7[[#This Row],[time]]-2)*2</f>
        <v>-1.20906</v>
      </c>
      <c r="AG22">
        <v>71.321899999999999</v>
      </c>
      <c r="AH22">
        <v>46.641100000000002</v>
      </c>
      <c r="AI22">
        <f>Table7[[#This Row],[CFNM]]/Table7[[#This Row],[CAREA]]</f>
        <v>0.65395201193462316</v>
      </c>
      <c r="AJ22">
        <v>2.60453</v>
      </c>
      <c r="AK22">
        <f>-(Table818[[#This Row],[time]]-2)*2</f>
        <v>-1.20906</v>
      </c>
      <c r="AL22">
        <v>80.793700000000001</v>
      </c>
      <c r="AM22">
        <v>9.2570700000000006</v>
      </c>
      <c r="AN22">
        <f>Table818[[#This Row],[CFNM]]/Table818[[#This Row],[CAREA]]</f>
        <v>0.11457663159380002</v>
      </c>
    </row>
    <row r="23" spans="1:40" x14ac:dyDescent="0.3">
      <c r="A23">
        <v>2.65273</v>
      </c>
      <c r="B23">
        <f>-(Table1[[#This Row],[time]]-2)*2</f>
        <v>-1.3054600000000001</v>
      </c>
      <c r="C23">
        <v>100.735</v>
      </c>
      <c r="D23">
        <v>41.959600000000002</v>
      </c>
      <c r="E23">
        <f>Table1[[#This Row],[CFNM]]/Table1[[#This Row],[CAREA]]</f>
        <v>0.41653447163349383</v>
      </c>
      <c r="F23">
        <v>2.65273</v>
      </c>
      <c r="G23">
        <f>-(Table2[[#This Row],[time]]-2)*2</f>
        <v>-1.3054600000000001</v>
      </c>
      <c r="H23">
        <v>79.427499999999995</v>
      </c>
      <c r="I23">
        <v>0.248394</v>
      </c>
      <c r="J23">
        <f>Table2[[#This Row],[CFNM]]/Table2[[#This Row],[CAREA]]</f>
        <v>3.1273047747946243E-3</v>
      </c>
      <c r="K23">
        <v>2.65273</v>
      </c>
      <c r="L23">
        <f>-(Table3[[#This Row],[time]]-2)*2</f>
        <v>-1.3054600000000001</v>
      </c>
      <c r="M23">
        <v>82.268799999999999</v>
      </c>
      <c r="N23">
        <v>36.572699999999998</v>
      </c>
      <c r="O23">
        <f>Table3[[#This Row],[CFNM]]/Table3[[#This Row],[CAREA]]</f>
        <v>0.44455127581780696</v>
      </c>
      <c r="P23">
        <v>2.65273</v>
      </c>
      <c r="Q23">
        <f>-(Table4[[#This Row],[time]]-2)*2</f>
        <v>-1.3054600000000001</v>
      </c>
      <c r="R23">
        <v>68.578000000000003</v>
      </c>
      <c r="S23">
        <v>4.4678399999999998</v>
      </c>
      <c r="T23">
        <f>Table4[[#This Row],[CFNM]]/Table4[[#This Row],[CAREA]]</f>
        <v>6.5149756481670498E-2</v>
      </c>
      <c r="U23">
        <v>2.65273</v>
      </c>
      <c r="V23">
        <f>-(Table5[[#This Row],[time]]-2)*2</f>
        <v>-1.3054600000000001</v>
      </c>
      <c r="W23">
        <v>82.838300000000004</v>
      </c>
      <c r="X23">
        <v>38.238700000000001</v>
      </c>
      <c r="Y23">
        <f>Table5[[#This Row],[CFNM]]/Table5[[#This Row],[CAREA]]</f>
        <v>0.46160652741545877</v>
      </c>
      <c r="Z23">
        <v>2.65273</v>
      </c>
      <c r="AA23">
        <f>-(Table6[[#This Row],[time]]-2)*2</f>
        <v>-1.3054600000000001</v>
      </c>
      <c r="AB23">
        <v>69.541300000000007</v>
      </c>
      <c r="AC23">
        <v>1.3742000000000001</v>
      </c>
      <c r="AD23">
        <f>Table6[[#This Row],[CFNM]]/Table6[[#This Row],[CAREA]]</f>
        <v>1.9760919050981214E-2</v>
      </c>
      <c r="AE23">
        <v>2.65273</v>
      </c>
      <c r="AF23">
        <f>-(Table7[[#This Row],[time]]-2)*2</f>
        <v>-1.3054600000000001</v>
      </c>
      <c r="AG23">
        <v>70.365200000000002</v>
      </c>
      <c r="AH23">
        <v>49.6661</v>
      </c>
      <c r="AI23">
        <f>Table7[[#This Row],[CFNM]]/Table7[[#This Row],[CAREA]]</f>
        <v>0.70583328122424149</v>
      </c>
      <c r="AJ23">
        <v>2.65273</v>
      </c>
      <c r="AK23">
        <f>-(Table818[[#This Row],[time]]-2)*2</f>
        <v>-1.3054600000000001</v>
      </c>
      <c r="AL23">
        <v>79.8279</v>
      </c>
      <c r="AM23">
        <v>8.3484800000000003</v>
      </c>
      <c r="AN23">
        <f>Table818[[#This Row],[CFNM]]/Table818[[#This Row],[CAREA]]</f>
        <v>0.10458097983286546</v>
      </c>
    </row>
    <row r="24" spans="1:40" x14ac:dyDescent="0.3">
      <c r="A24">
        <v>2.7006199999999998</v>
      </c>
      <c r="B24">
        <f>-(Table1[[#This Row],[time]]-2)*2</f>
        <v>-1.4012399999999996</v>
      </c>
      <c r="C24">
        <v>100.286</v>
      </c>
      <c r="D24">
        <v>45.952199999999998</v>
      </c>
      <c r="E24">
        <f>Table1[[#This Row],[CFNM]]/Table1[[#This Row],[CAREA]]</f>
        <v>0.4582115150669086</v>
      </c>
      <c r="F24">
        <v>2.7006199999999998</v>
      </c>
      <c r="G24">
        <f>-(Table2[[#This Row],[time]]-2)*2</f>
        <v>-1.4012399999999996</v>
      </c>
      <c r="H24">
        <v>77.890199999999993</v>
      </c>
      <c r="I24">
        <v>0.11804099999999999</v>
      </c>
      <c r="J24">
        <f>Table2[[#This Row],[CFNM]]/Table2[[#This Row],[CAREA]]</f>
        <v>1.5154794826563547E-3</v>
      </c>
      <c r="K24">
        <v>2.7006199999999998</v>
      </c>
      <c r="L24">
        <f>-(Table3[[#This Row],[time]]-2)*2</f>
        <v>-1.4012399999999996</v>
      </c>
      <c r="M24">
        <v>81.230599999999995</v>
      </c>
      <c r="N24">
        <v>41.080100000000002</v>
      </c>
      <c r="O24">
        <f>Table3[[#This Row],[CFNM]]/Table3[[#This Row],[CAREA]]</f>
        <v>0.50572198161776483</v>
      </c>
      <c r="P24">
        <v>2.7006199999999998</v>
      </c>
      <c r="Q24">
        <f>-(Table4[[#This Row],[time]]-2)*2</f>
        <v>-1.4012399999999996</v>
      </c>
      <c r="R24">
        <v>68.313100000000006</v>
      </c>
      <c r="S24">
        <v>4.0510799999999998</v>
      </c>
      <c r="T24">
        <f>Table4[[#This Row],[CFNM]]/Table4[[#This Row],[CAREA]]</f>
        <v>5.9301656636867595E-2</v>
      </c>
      <c r="U24">
        <v>2.7006199999999998</v>
      </c>
      <c r="V24">
        <f>-(Table5[[#This Row],[time]]-2)*2</f>
        <v>-1.4012399999999996</v>
      </c>
      <c r="W24">
        <v>82.213999999999999</v>
      </c>
      <c r="X24">
        <v>41.706200000000003</v>
      </c>
      <c r="Y24">
        <f>Table5[[#This Row],[CFNM]]/Table5[[#This Row],[CAREA]]</f>
        <v>0.50728829639720729</v>
      </c>
      <c r="Z24">
        <v>2.7006199999999998</v>
      </c>
      <c r="AA24">
        <f>-(Table6[[#This Row],[time]]-2)*2</f>
        <v>-1.4012399999999996</v>
      </c>
      <c r="AB24">
        <v>68.151700000000005</v>
      </c>
      <c r="AC24">
        <v>1.0757699999999999</v>
      </c>
      <c r="AD24">
        <f>Table6[[#This Row],[CFNM]]/Table6[[#This Row],[CAREA]]</f>
        <v>1.5784932730951683E-2</v>
      </c>
      <c r="AE24">
        <v>2.7006199999999998</v>
      </c>
      <c r="AF24">
        <f>-(Table7[[#This Row],[time]]-2)*2</f>
        <v>-1.4012399999999996</v>
      </c>
      <c r="AG24">
        <v>69.225499999999997</v>
      </c>
      <c r="AH24">
        <v>53.2209</v>
      </c>
      <c r="AI24">
        <f>Table7[[#This Row],[CFNM]]/Table7[[#This Row],[CAREA]]</f>
        <v>0.76880484792453652</v>
      </c>
      <c r="AJ24">
        <v>2.7006199999999998</v>
      </c>
      <c r="AK24">
        <f>-(Table818[[#This Row],[time]]-2)*2</f>
        <v>-1.4012399999999996</v>
      </c>
      <c r="AL24">
        <v>79.094499999999996</v>
      </c>
      <c r="AM24">
        <v>7.24214</v>
      </c>
      <c r="AN24">
        <f>Table818[[#This Row],[CFNM]]/Table818[[#This Row],[CAREA]]</f>
        <v>9.156313017972173E-2</v>
      </c>
    </row>
    <row r="25" spans="1:40" x14ac:dyDescent="0.3">
      <c r="A25">
        <v>2.75176</v>
      </c>
      <c r="B25">
        <f>-(Table1[[#This Row],[time]]-2)*2</f>
        <v>-1.50352</v>
      </c>
      <c r="C25">
        <v>99.909000000000006</v>
      </c>
      <c r="D25">
        <v>48.0319</v>
      </c>
      <c r="E25">
        <f>Table1[[#This Row],[CFNM]]/Table1[[#This Row],[CAREA]]</f>
        <v>0.48075648840444801</v>
      </c>
      <c r="F25">
        <v>2.75176</v>
      </c>
      <c r="G25">
        <f>-(Table2[[#This Row],[time]]-2)*2</f>
        <v>-1.50352</v>
      </c>
      <c r="H25">
        <v>77.843400000000003</v>
      </c>
      <c r="I25">
        <v>5.3655399999999999E-2</v>
      </c>
      <c r="J25">
        <f>Table2[[#This Row],[CFNM]]/Table2[[#This Row],[CAREA]]</f>
        <v>6.8927359288006428E-4</v>
      </c>
      <c r="K25">
        <v>2.75176</v>
      </c>
      <c r="L25">
        <f>-(Table3[[#This Row],[time]]-2)*2</f>
        <v>-1.50352</v>
      </c>
      <c r="M25">
        <v>80.724699999999999</v>
      </c>
      <c r="N25">
        <v>43.4193</v>
      </c>
      <c r="O25">
        <f>Table3[[#This Row],[CFNM]]/Table3[[#This Row],[CAREA]]</f>
        <v>0.53786883072962799</v>
      </c>
      <c r="P25">
        <v>2.75176</v>
      </c>
      <c r="Q25">
        <f>-(Table4[[#This Row],[time]]-2)*2</f>
        <v>-1.50352</v>
      </c>
      <c r="R25">
        <v>66.962900000000005</v>
      </c>
      <c r="S25">
        <v>3.84483</v>
      </c>
      <c r="T25">
        <f>Table4[[#This Row],[CFNM]]/Table4[[#This Row],[CAREA]]</f>
        <v>5.7417316155662312E-2</v>
      </c>
      <c r="U25">
        <v>2.75176</v>
      </c>
      <c r="V25">
        <f>-(Table5[[#This Row],[time]]-2)*2</f>
        <v>-1.50352</v>
      </c>
      <c r="W25">
        <v>81.892700000000005</v>
      </c>
      <c r="X25">
        <v>43.523400000000002</v>
      </c>
      <c r="Y25">
        <f>Table5[[#This Row],[CFNM]]/Table5[[#This Row],[CAREA]]</f>
        <v>0.53146861686084357</v>
      </c>
      <c r="Z25">
        <v>2.75176</v>
      </c>
      <c r="AA25">
        <f>-(Table6[[#This Row],[time]]-2)*2</f>
        <v>-1.50352</v>
      </c>
      <c r="AB25">
        <v>67.298299999999998</v>
      </c>
      <c r="AC25">
        <v>0.93276800000000004</v>
      </c>
      <c r="AD25">
        <f>Table6[[#This Row],[CFNM]]/Table6[[#This Row],[CAREA]]</f>
        <v>1.3860201520692204E-2</v>
      </c>
      <c r="AE25">
        <v>2.75176</v>
      </c>
      <c r="AF25">
        <f>-(Table7[[#This Row],[time]]-2)*2</f>
        <v>-1.50352</v>
      </c>
      <c r="AG25">
        <v>68.713099999999997</v>
      </c>
      <c r="AH25">
        <v>55.067599999999999</v>
      </c>
      <c r="AI25">
        <f>Table7[[#This Row],[CFNM]]/Table7[[#This Row],[CAREA]]</f>
        <v>0.80141341316284664</v>
      </c>
      <c r="AJ25">
        <v>2.75176</v>
      </c>
      <c r="AK25">
        <f>-(Table818[[#This Row],[time]]-2)*2</f>
        <v>-1.50352</v>
      </c>
      <c r="AL25">
        <v>78.547799999999995</v>
      </c>
      <c r="AM25">
        <v>6.6545800000000002</v>
      </c>
      <c r="AN25">
        <f>Table818[[#This Row],[CFNM]]/Table818[[#This Row],[CAREA]]</f>
        <v>8.4720132199756076E-2</v>
      </c>
    </row>
    <row r="26" spans="1:40" x14ac:dyDescent="0.3">
      <c r="A26">
        <v>2.80444</v>
      </c>
      <c r="B26">
        <f>-(Table1[[#This Row],[time]]-2)*2</f>
        <v>-1.6088800000000001</v>
      </c>
      <c r="C26">
        <v>99.1173</v>
      </c>
      <c r="D26">
        <v>51.317</v>
      </c>
      <c r="E26">
        <f>Table1[[#This Row],[CFNM]]/Table1[[#This Row],[CAREA]]</f>
        <v>0.51774009179023239</v>
      </c>
      <c r="F26">
        <v>2.80444</v>
      </c>
      <c r="G26">
        <f>-(Table2[[#This Row],[time]]-2)*2</f>
        <v>-1.6088800000000001</v>
      </c>
      <c r="H26">
        <v>74.152799999999999</v>
      </c>
      <c r="I26">
        <v>3.6705900000000001E-3</v>
      </c>
      <c r="J26">
        <f>Table2[[#This Row],[CFNM]]/Table2[[#This Row],[CAREA]]</f>
        <v>4.9500356021620222E-5</v>
      </c>
      <c r="K26">
        <v>2.80444</v>
      </c>
      <c r="L26">
        <f>-(Table3[[#This Row],[time]]-2)*2</f>
        <v>-1.6088800000000001</v>
      </c>
      <c r="M26">
        <v>79.909000000000006</v>
      </c>
      <c r="N26">
        <v>47.101700000000001</v>
      </c>
      <c r="O26">
        <f>Table3[[#This Row],[CFNM]]/Table3[[#This Row],[CAREA]]</f>
        <v>0.58944173997922633</v>
      </c>
      <c r="P26">
        <v>2.80444</v>
      </c>
      <c r="Q26">
        <f>-(Table4[[#This Row],[time]]-2)*2</f>
        <v>-1.6088800000000001</v>
      </c>
      <c r="R26">
        <v>65.668599999999998</v>
      </c>
      <c r="S26">
        <v>3.5135100000000001</v>
      </c>
      <c r="T26">
        <f>Table4[[#This Row],[CFNM]]/Table4[[#This Row],[CAREA]]</f>
        <v>5.3503653191936486E-2</v>
      </c>
      <c r="U26">
        <v>2.80444</v>
      </c>
      <c r="V26">
        <f>-(Table5[[#This Row],[time]]-2)*2</f>
        <v>-1.6088800000000001</v>
      </c>
      <c r="W26">
        <v>81.311999999999998</v>
      </c>
      <c r="X26">
        <v>46.450099999999999</v>
      </c>
      <c r="Y26">
        <f>Table5[[#This Row],[CFNM]]/Table5[[#This Row],[CAREA]]</f>
        <v>0.57125762495080679</v>
      </c>
      <c r="Z26">
        <v>2.80444</v>
      </c>
      <c r="AA26">
        <f>-(Table6[[#This Row],[time]]-2)*2</f>
        <v>-1.6088800000000001</v>
      </c>
      <c r="AB26">
        <v>63.419600000000003</v>
      </c>
      <c r="AC26">
        <v>0.72228800000000004</v>
      </c>
      <c r="AD26">
        <f>Table6[[#This Row],[CFNM]]/Table6[[#This Row],[CAREA]]</f>
        <v>1.1389034304852127E-2</v>
      </c>
      <c r="AE26">
        <v>2.80444</v>
      </c>
      <c r="AF26">
        <f>-(Table7[[#This Row],[time]]-2)*2</f>
        <v>-1.6088800000000001</v>
      </c>
      <c r="AG26">
        <v>67.762699999999995</v>
      </c>
      <c r="AH26">
        <v>58.022500000000001</v>
      </c>
      <c r="AI26">
        <f>Table7[[#This Row],[CFNM]]/Table7[[#This Row],[CAREA]]</f>
        <v>0.85626015492298868</v>
      </c>
      <c r="AJ26">
        <v>2.80444</v>
      </c>
      <c r="AK26">
        <f>-(Table818[[#This Row],[time]]-2)*2</f>
        <v>-1.6088800000000001</v>
      </c>
      <c r="AL26">
        <v>77.598100000000002</v>
      </c>
      <c r="AM26">
        <v>5.7633999999999999</v>
      </c>
      <c r="AN26">
        <f>Table818[[#This Row],[CFNM]]/Table818[[#This Row],[CAREA]]</f>
        <v>7.427243708286671E-2</v>
      </c>
    </row>
    <row r="27" spans="1:40" x14ac:dyDescent="0.3">
      <c r="A27">
        <v>2.8583699999999999</v>
      </c>
      <c r="B27">
        <f>-(Table1[[#This Row],[time]]-2)*2</f>
        <v>-1.7167399999999997</v>
      </c>
      <c r="C27">
        <v>98.034599999999998</v>
      </c>
      <c r="D27">
        <v>55.182499999999997</v>
      </c>
      <c r="E27">
        <f>Table1[[#This Row],[CFNM]]/Table1[[#This Row],[CAREA]]</f>
        <v>0.56288800076707612</v>
      </c>
      <c r="F27">
        <v>2.8583699999999999</v>
      </c>
      <c r="G27">
        <f>-(Table2[[#This Row],[time]]-2)*2</f>
        <v>-1.7167399999999997</v>
      </c>
      <c r="H27">
        <v>70.509900000000002</v>
      </c>
      <c r="I27">
        <v>3.2400699999999998E-3</v>
      </c>
      <c r="J27">
        <f>Table2[[#This Row],[CFNM]]/Table2[[#This Row],[CAREA]]</f>
        <v>4.5951986884111304E-5</v>
      </c>
      <c r="K27">
        <v>2.8583699999999999</v>
      </c>
      <c r="L27">
        <f>-(Table3[[#This Row],[time]]-2)*2</f>
        <v>-1.7167399999999997</v>
      </c>
      <c r="M27">
        <v>79.095500000000001</v>
      </c>
      <c r="N27">
        <v>51.454999999999998</v>
      </c>
      <c r="O27">
        <f>Table3[[#This Row],[CFNM]]/Table3[[#This Row],[CAREA]]</f>
        <v>0.65054269838359957</v>
      </c>
      <c r="P27">
        <v>2.8583699999999999</v>
      </c>
      <c r="Q27">
        <f>-(Table4[[#This Row],[time]]-2)*2</f>
        <v>-1.7167399999999997</v>
      </c>
      <c r="R27">
        <v>65.422799999999995</v>
      </c>
      <c r="S27">
        <v>3.1212499999999999</v>
      </c>
      <c r="T27">
        <f>Table4[[#This Row],[CFNM]]/Table4[[#This Row],[CAREA]]</f>
        <v>4.7708902706701639E-2</v>
      </c>
      <c r="U27">
        <v>2.8583699999999999</v>
      </c>
      <c r="V27">
        <f>-(Table5[[#This Row],[time]]-2)*2</f>
        <v>-1.7167399999999997</v>
      </c>
      <c r="W27">
        <v>80.602999999999994</v>
      </c>
      <c r="X27">
        <v>49.980899999999998</v>
      </c>
      <c r="Y27">
        <f>Table5[[#This Row],[CFNM]]/Table5[[#This Row],[CAREA]]</f>
        <v>0.62008734166222101</v>
      </c>
      <c r="Z27">
        <v>2.8583699999999999</v>
      </c>
      <c r="AA27">
        <f>-(Table6[[#This Row],[time]]-2)*2</f>
        <v>-1.7167399999999997</v>
      </c>
      <c r="AB27">
        <v>62.335000000000001</v>
      </c>
      <c r="AC27">
        <v>0.51163899999999995</v>
      </c>
      <c r="AD27">
        <f>Table6[[#This Row],[CFNM]]/Table6[[#This Row],[CAREA]]</f>
        <v>8.2078928370899161E-3</v>
      </c>
      <c r="AE27">
        <v>2.8583699999999999</v>
      </c>
      <c r="AF27">
        <f>-(Table7[[#This Row],[time]]-2)*2</f>
        <v>-1.7167399999999997</v>
      </c>
      <c r="AG27">
        <v>66.744100000000003</v>
      </c>
      <c r="AH27">
        <v>61.548499999999997</v>
      </c>
      <c r="AI27">
        <f>Table7[[#This Row],[CFNM]]/Table7[[#This Row],[CAREA]]</f>
        <v>0.9221564153236016</v>
      </c>
      <c r="AJ27">
        <v>2.8583699999999999</v>
      </c>
      <c r="AK27">
        <f>-(Table818[[#This Row],[time]]-2)*2</f>
        <v>-1.7167399999999997</v>
      </c>
      <c r="AL27">
        <v>74.751000000000005</v>
      </c>
      <c r="AM27">
        <v>4.7192299999999996</v>
      </c>
      <c r="AN27">
        <f>Table818[[#This Row],[CFNM]]/Table818[[#This Row],[CAREA]]</f>
        <v>6.3132667121510069E-2</v>
      </c>
    </row>
    <row r="28" spans="1:40" x14ac:dyDescent="0.3">
      <c r="A28">
        <v>2.9134199999999999</v>
      </c>
      <c r="B28">
        <f>-(Table1[[#This Row],[time]]-2)*2</f>
        <v>-1.8268399999999998</v>
      </c>
      <c r="C28">
        <v>97.443399999999997</v>
      </c>
      <c r="D28">
        <v>57.104999999999997</v>
      </c>
      <c r="E28">
        <f>Table1[[#This Row],[CFNM]]/Table1[[#This Row],[CAREA]]</f>
        <v>0.58603250707590249</v>
      </c>
      <c r="F28">
        <v>2.9134199999999999</v>
      </c>
      <c r="G28">
        <f>-(Table2[[#This Row],[time]]-2)*2</f>
        <v>-1.8268399999999998</v>
      </c>
      <c r="H28">
        <v>70.024900000000002</v>
      </c>
      <c r="I28">
        <v>3.1427899999999999E-3</v>
      </c>
      <c r="J28">
        <f>Table2[[#This Row],[CFNM]]/Table2[[#This Row],[CAREA]]</f>
        <v>4.4881035174630738E-5</v>
      </c>
      <c r="K28">
        <v>2.9134199999999999</v>
      </c>
      <c r="L28">
        <f>-(Table3[[#This Row],[time]]-2)*2</f>
        <v>-1.8268399999999998</v>
      </c>
      <c r="M28">
        <v>78.725999999999999</v>
      </c>
      <c r="N28">
        <v>53.621400000000001</v>
      </c>
      <c r="O28">
        <f>Table3[[#This Row],[CFNM]]/Table3[[#This Row],[CAREA]]</f>
        <v>0.68111424434113255</v>
      </c>
      <c r="P28">
        <v>2.9134199999999999</v>
      </c>
      <c r="Q28">
        <f>-(Table4[[#This Row],[time]]-2)*2</f>
        <v>-1.8268399999999998</v>
      </c>
      <c r="R28">
        <v>64.081000000000003</v>
      </c>
      <c r="S28">
        <v>2.94367</v>
      </c>
      <c r="T28">
        <f>Table4[[#This Row],[CFNM]]/Table4[[#This Row],[CAREA]]</f>
        <v>4.5936705107598196E-2</v>
      </c>
      <c r="U28">
        <v>2.9134199999999999</v>
      </c>
      <c r="V28">
        <f>-(Table5[[#This Row],[time]]-2)*2</f>
        <v>-1.8268399999999998</v>
      </c>
      <c r="W28">
        <v>80.214799999999997</v>
      </c>
      <c r="X28">
        <v>51.777099999999997</v>
      </c>
      <c r="Y28">
        <f>Table5[[#This Row],[CFNM]]/Table5[[#This Row],[CAREA]]</f>
        <v>0.64548063449637727</v>
      </c>
      <c r="Z28">
        <v>2.9134199999999999</v>
      </c>
      <c r="AA28">
        <f>-(Table6[[#This Row],[time]]-2)*2</f>
        <v>-1.8268399999999998</v>
      </c>
      <c r="AB28">
        <v>61.174900000000001</v>
      </c>
      <c r="AC28">
        <v>0.41369099999999998</v>
      </c>
      <c r="AD28">
        <f>Table6[[#This Row],[CFNM]]/Table6[[#This Row],[CAREA]]</f>
        <v>6.7624303431636171E-3</v>
      </c>
      <c r="AE28">
        <v>2.9134199999999999</v>
      </c>
      <c r="AF28">
        <f>-(Table7[[#This Row],[time]]-2)*2</f>
        <v>-1.8268399999999998</v>
      </c>
      <c r="AG28">
        <v>66.307199999999995</v>
      </c>
      <c r="AH28">
        <v>63.290999999999997</v>
      </c>
      <c r="AI28">
        <f>Table7[[#This Row],[CFNM]]/Table7[[#This Row],[CAREA]]</f>
        <v>0.95451172723324162</v>
      </c>
      <c r="AJ28">
        <v>2.9134199999999999</v>
      </c>
      <c r="AK28">
        <f>-(Table818[[#This Row],[time]]-2)*2</f>
        <v>-1.8268399999999998</v>
      </c>
      <c r="AL28">
        <v>74.098699999999994</v>
      </c>
      <c r="AM28">
        <v>4.1921900000000001</v>
      </c>
      <c r="AN28">
        <f>Table818[[#This Row],[CFNM]]/Table818[[#This Row],[CAREA]]</f>
        <v>5.657575638978822E-2</v>
      </c>
    </row>
    <row r="29" spans="1:40" x14ac:dyDescent="0.3">
      <c r="A29">
        <v>2.9619599999999999</v>
      </c>
      <c r="B29">
        <f>-(Table1[[#This Row],[time]]-2)*2</f>
        <v>-1.9239199999999999</v>
      </c>
      <c r="C29">
        <v>96.0077</v>
      </c>
      <c r="D29">
        <v>61.913400000000003</v>
      </c>
      <c r="E29">
        <f>Table1[[#This Row],[CFNM]]/Table1[[#This Row],[CAREA]]</f>
        <v>0.64487952528807591</v>
      </c>
      <c r="F29">
        <v>2.9619599999999999</v>
      </c>
      <c r="G29">
        <f>-(Table2[[#This Row],[time]]-2)*2</f>
        <v>-1.9239199999999999</v>
      </c>
      <c r="H29">
        <v>66.723100000000002</v>
      </c>
      <c r="I29">
        <v>2.9202799999999999E-3</v>
      </c>
      <c r="J29">
        <f>Table2[[#This Row],[CFNM]]/Table2[[#This Row],[CAREA]]</f>
        <v>4.3767151106588271E-5</v>
      </c>
      <c r="K29">
        <v>2.9619599999999999</v>
      </c>
      <c r="L29">
        <f>-(Table3[[#This Row],[time]]-2)*2</f>
        <v>-1.9239199999999999</v>
      </c>
      <c r="M29">
        <v>77.794200000000004</v>
      </c>
      <c r="N29">
        <v>58.984299999999998</v>
      </c>
      <c r="O29">
        <f>Table3[[#This Row],[CFNM]]/Table3[[#This Row],[CAREA]]</f>
        <v>0.75820948091245866</v>
      </c>
      <c r="P29">
        <v>2.9619599999999999</v>
      </c>
      <c r="Q29">
        <f>-(Table4[[#This Row],[time]]-2)*2</f>
        <v>-1.9239199999999999</v>
      </c>
      <c r="R29">
        <v>62.991500000000002</v>
      </c>
      <c r="S29">
        <v>2.58975</v>
      </c>
      <c r="T29">
        <f>Table4[[#This Row],[CFNM]]/Table4[[#This Row],[CAREA]]</f>
        <v>4.1112689807354962E-2</v>
      </c>
      <c r="U29">
        <v>2.9619599999999999</v>
      </c>
      <c r="V29">
        <f>-(Table5[[#This Row],[time]]-2)*2</f>
        <v>-1.9239199999999999</v>
      </c>
      <c r="W29">
        <v>79.503299999999996</v>
      </c>
      <c r="X29">
        <v>56.248800000000003</v>
      </c>
      <c r="Y29">
        <f>Table5[[#This Row],[CFNM]]/Table5[[#This Row],[CAREA]]</f>
        <v>0.70750270743478583</v>
      </c>
      <c r="Z29">
        <v>2.9619599999999999</v>
      </c>
      <c r="AA29">
        <f>-(Table6[[#This Row],[time]]-2)*2</f>
        <v>-1.9239199999999999</v>
      </c>
      <c r="AB29">
        <v>58.442999999999998</v>
      </c>
      <c r="AC29">
        <v>0.18936</v>
      </c>
      <c r="AD29">
        <f>Table6[[#This Row],[CFNM]]/Table6[[#This Row],[CAREA]]</f>
        <v>3.2400800780247423E-3</v>
      </c>
      <c r="AE29">
        <v>2.9619599999999999</v>
      </c>
      <c r="AF29">
        <f>-(Table7[[#This Row],[time]]-2)*2</f>
        <v>-1.9239199999999999</v>
      </c>
      <c r="AG29">
        <v>65.281000000000006</v>
      </c>
      <c r="AH29">
        <v>67.688900000000004</v>
      </c>
      <c r="AI29">
        <f>Table7[[#This Row],[CFNM]]/Table7[[#This Row],[CAREA]]</f>
        <v>1.0368851580092215</v>
      </c>
      <c r="AJ29">
        <v>2.9619599999999999</v>
      </c>
      <c r="AK29">
        <f>-(Table818[[#This Row],[time]]-2)*2</f>
        <v>-1.9239199999999999</v>
      </c>
      <c r="AL29">
        <v>71.787700000000001</v>
      </c>
      <c r="AM29">
        <v>3.0506199999999999</v>
      </c>
      <c r="AN29">
        <f>Table818[[#This Row],[CFNM]]/Table818[[#This Row],[CAREA]]</f>
        <v>4.2495023520742407E-2</v>
      </c>
    </row>
    <row r="30" spans="1:40" x14ac:dyDescent="0.3">
      <c r="A30">
        <v>3</v>
      </c>
      <c r="B30">
        <f>-(Table1[[#This Row],[time]]-2)*2</f>
        <v>-2</v>
      </c>
      <c r="C30">
        <v>95.7667</v>
      </c>
      <c r="D30">
        <v>62.7149</v>
      </c>
      <c r="E30">
        <f>Table1[[#This Row],[CFNM]]/Table1[[#This Row],[CAREA]]</f>
        <v>0.65487168295451337</v>
      </c>
      <c r="F30">
        <v>3</v>
      </c>
      <c r="G30">
        <f>-(Table2[[#This Row],[time]]-2)*2</f>
        <v>-2</v>
      </c>
      <c r="H30">
        <v>66.227500000000006</v>
      </c>
      <c r="I30">
        <v>2.8887100000000001E-3</v>
      </c>
      <c r="J30">
        <f>Table2[[#This Row],[CFNM]]/Table2[[#This Row],[CAREA]]</f>
        <v>4.3617983466082815E-5</v>
      </c>
      <c r="K30">
        <v>3</v>
      </c>
      <c r="L30">
        <f>-(Table3[[#This Row],[time]]-2)*2</f>
        <v>-2</v>
      </c>
      <c r="M30">
        <v>77.6404</v>
      </c>
      <c r="N30">
        <v>59.880200000000002</v>
      </c>
      <c r="O30">
        <f>Table3[[#This Row],[CFNM]]/Table3[[#This Row],[CAREA]]</f>
        <v>0.77125053451553571</v>
      </c>
      <c r="P30">
        <v>3</v>
      </c>
      <c r="Q30">
        <f>-(Table4[[#This Row],[time]]-2)*2</f>
        <v>-2</v>
      </c>
      <c r="R30">
        <v>62.948700000000002</v>
      </c>
      <c r="S30">
        <v>2.5408599999999999</v>
      </c>
      <c r="T30">
        <f>Table4[[#This Row],[CFNM]]/Table4[[#This Row],[CAREA]]</f>
        <v>4.0363978922519445E-2</v>
      </c>
      <c r="U30">
        <v>3</v>
      </c>
      <c r="V30">
        <f>-(Table5[[#This Row],[time]]-2)*2</f>
        <v>-2</v>
      </c>
      <c r="W30">
        <v>79.323700000000002</v>
      </c>
      <c r="X30">
        <v>56.9908</v>
      </c>
      <c r="Y30">
        <f>Table5[[#This Row],[CFNM]]/Table5[[#This Row],[CAREA]]</f>
        <v>0.71845866998135488</v>
      </c>
      <c r="Z30">
        <v>3</v>
      </c>
      <c r="AA30">
        <f>-(Table6[[#This Row],[time]]-2)*2</f>
        <v>-2</v>
      </c>
      <c r="AB30">
        <v>58.395600000000002</v>
      </c>
      <c r="AC30">
        <v>0.15581</v>
      </c>
      <c r="AD30">
        <f>Table6[[#This Row],[CFNM]]/Table6[[#This Row],[CAREA]]</f>
        <v>2.6681804793511838E-3</v>
      </c>
      <c r="AE30">
        <v>3</v>
      </c>
      <c r="AF30">
        <f>-(Table7[[#This Row],[time]]-2)*2</f>
        <v>-2</v>
      </c>
      <c r="AG30">
        <v>65.126800000000003</v>
      </c>
      <c r="AH30">
        <v>68.434700000000007</v>
      </c>
      <c r="AI30">
        <f>Table7[[#This Row],[CFNM]]/Table7[[#This Row],[CAREA]]</f>
        <v>1.0507916863718163</v>
      </c>
      <c r="AJ30">
        <v>3</v>
      </c>
      <c r="AK30">
        <f>-(Table818[[#This Row],[time]]-2)*2</f>
        <v>-2</v>
      </c>
      <c r="AL30">
        <v>71.148399999999995</v>
      </c>
      <c r="AM30">
        <v>2.9029400000000001</v>
      </c>
      <c r="AN30">
        <f>Table818[[#This Row],[CFNM]]/Table818[[#This Row],[CAREA]]</f>
        <v>4.080119862147287E-2</v>
      </c>
    </row>
    <row r="33" spans="1:40" x14ac:dyDescent="0.3">
      <c r="A33" t="s">
        <v>18</v>
      </c>
      <c r="E33" t="s">
        <v>0</v>
      </c>
    </row>
    <row r="34" spans="1:40" x14ac:dyDescent="0.3">
      <c r="A34" t="s">
        <v>17</v>
      </c>
      <c r="E34" t="s">
        <v>1</v>
      </c>
      <c r="F34" t="s">
        <v>2</v>
      </c>
    </row>
    <row r="36" spans="1:40" x14ac:dyDescent="0.3">
      <c r="A36" t="s">
        <v>3</v>
      </c>
      <c r="F36" t="s">
        <v>4</v>
      </c>
      <c r="K36" t="s">
        <v>5</v>
      </c>
      <c r="P36" t="s">
        <v>6</v>
      </c>
      <c r="U36" t="s">
        <v>7</v>
      </c>
      <c r="Z36" t="s">
        <v>8</v>
      </c>
      <c r="AE36" t="s">
        <v>9</v>
      </c>
      <c r="AJ36" t="s">
        <v>19</v>
      </c>
    </row>
    <row r="37" spans="1:40" x14ac:dyDescent="0.3">
      <c r="A37" t="s">
        <v>10</v>
      </c>
      <c r="B37" t="s">
        <v>11</v>
      </c>
      <c r="C37" t="s">
        <v>12</v>
      </c>
      <c r="D37" t="s">
        <v>13</v>
      </c>
      <c r="E37" t="s">
        <v>14</v>
      </c>
      <c r="F37" t="s">
        <v>10</v>
      </c>
      <c r="G37" t="s">
        <v>11</v>
      </c>
      <c r="H37" t="s">
        <v>12</v>
      </c>
      <c r="I37" t="s">
        <v>13</v>
      </c>
      <c r="J37" t="s">
        <v>14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10</v>
      </c>
      <c r="Q37" t="s">
        <v>11</v>
      </c>
      <c r="R37" t="s">
        <v>12</v>
      </c>
      <c r="S37" t="s">
        <v>13</v>
      </c>
      <c r="T37" t="s">
        <v>14</v>
      </c>
      <c r="U37" t="s">
        <v>10</v>
      </c>
      <c r="V37" t="s">
        <v>11</v>
      </c>
      <c r="W37" t="s">
        <v>12</v>
      </c>
      <c r="X37" t="s">
        <v>13</v>
      </c>
      <c r="Y37" t="s">
        <v>14</v>
      </c>
      <c r="Z37" t="s">
        <v>10</v>
      </c>
      <c r="AA37" t="s">
        <v>11</v>
      </c>
      <c r="AB37" t="s">
        <v>12</v>
      </c>
      <c r="AC37" t="s">
        <v>13</v>
      </c>
      <c r="AD37" t="s">
        <v>14</v>
      </c>
      <c r="AE37" t="s">
        <v>10</v>
      </c>
      <c r="AF37" t="s">
        <v>11</v>
      </c>
      <c r="AG37" t="s">
        <v>12</v>
      </c>
      <c r="AH37" t="s">
        <v>13</v>
      </c>
      <c r="AI37" t="s">
        <v>14</v>
      </c>
      <c r="AJ37" t="s">
        <v>10</v>
      </c>
      <c r="AK37" t="s">
        <v>11</v>
      </c>
      <c r="AL37" t="s">
        <v>12</v>
      </c>
      <c r="AM37" t="s">
        <v>13</v>
      </c>
      <c r="AN37" t="s">
        <v>14</v>
      </c>
    </row>
    <row r="38" spans="1:40" x14ac:dyDescent="0.3">
      <c r="A38">
        <v>2</v>
      </c>
      <c r="B38">
        <f>(Table110[[#This Row],[time]]-2)*2</f>
        <v>0</v>
      </c>
      <c r="C38">
        <v>80.560199999999995</v>
      </c>
      <c r="D38">
        <v>3.9786999999999999</v>
      </c>
      <c r="E38" s="1">
        <f>Table110[[#This Row],[CFNM]]/Table110[[#This Row],[CAREA]]</f>
        <v>4.9387911152157023E-2</v>
      </c>
      <c r="F38">
        <v>2</v>
      </c>
      <c r="G38">
        <f>(Table211[[#This Row],[time]]-2)*2</f>
        <v>0</v>
      </c>
      <c r="H38">
        <v>87.831100000000006</v>
      </c>
      <c r="I38">
        <v>3.8477199999999998E-3</v>
      </c>
      <c r="J38" s="1">
        <f>Table211[[#This Row],[CFNM]]/Table211[[#This Row],[CAREA]]</f>
        <v>4.3808172731526752E-5</v>
      </c>
      <c r="K38">
        <v>2</v>
      </c>
      <c r="L38">
        <f>(Table312[[#This Row],[time]]-2)*2</f>
        <v>0</v>
      </c>
      <c r="M38">
        <v>85.165199999999999</v>
      </c>
      <c r="N38">
        <v>3.6992800000000001E-3</v>
      </c>
      <c r="O38">
        <f>Table312[[#This Row],[CFNM]]/Table312[[#This Row],[CAREA]]</f>
        <v>4.3436521020322855E-5</v>
      </c>
      <c r="P38">
        <v>2</v>
      </c>
      <c r="Q38">
        <f>(Table413[[#This Row],[time]]-2)*2</f>
        <v>0</v>
      </c>
      <c r="R38">
        <v>79.099999999999994</v>
      </c>
      <c r="S38">
        <v>4.5241600000000002E-3</v>
      </c>
      <c r="T38">
        <f>Table413[[#This Row],[CFNM]]/Table413[[#This Row],[CAREA]]</f>
        <v>5.7195448798988631E-5</v>
      </c>
      <c r="U38">
        <v>2</v>
      </c>
      <c r="V38">
        <f>(Table514[[#This Row],[time]]-2)*2</f>
        <v>0</v>
      </c>
      <c r="W38">
        <v>83.228300000000004</v>
      </c>
      <c r="X38">
        <v>3.5028600000000001</v>
      </c>
      <c r="Y38">
        <f>Table514[[#This Row],[CFNM]]/Table514[[#This Row],[CAREA]]</f>
        <v>4.2087366917262517E-2</v>
      </c>
      <c r="Z38">
        <v>2</v>
      </c>
      <c r="AA38">
        <f>(Table615[[#This Row],[time]]-2)*2</f>
        <v>0</v>
      </c>
      <c r="AB38">
        <v>84.265100000000004</v>
      </c>
      <c r="AC38">
        <v>6.2692600000000001</v>
      </c>
      <c r="AD38">
        <f>Table615[[#This Row],[CFNM]]/Table615[[#This Row],[CAREA]]</f>
        <v>7.4399247137901692E-2</v>
      </c>
      <c r="AE38">
        <v>2</v>
      </c>
      <c r="AF38">
        <f>(Table716[[#This Row],[time]]-2)*2</f>
        <v>0</v>
      </c>
      <c r="AG38">
        <v>78.459599999999995</v>
      </c>
      <c r="AH38">
        <v>14.705299999999999</v>
      </c>
      <c r="AI38">
        <f>Table716[[#This Row],[CFNM]]/Table716[[#This Row],[CAREA]]</f>
        <v>0.18742512069906042</v>
      </c>
      <c r="AJ38">
        <v>2</v>
      </c>
      <c r="AK38">
        <f>(Table81719[[#This Row],[time]]-2)*2</f>
        <v>0</v>
      </c>
      <c r="AL38" s="2">
        <v>83.005899999999997</v>
      </c>
      <c r="AM38">
        <v>14.6465</v>
      </c>
      <c r="AN38">
        <f>Table81719[[#This Row],[CFNM]]/Table81719[[#This Row],[CAREA]]</f>
        <v>0.17645131249706347</v>
      </c>
    </row>
    <row r="39" spans="1:40" x14ac:dyDescent="0.3">
      <c r="A39">
        <v>2.0512600000000001</v>
      </c>
      <c r="B39">
        <f>(Table110[[#This Row],[time]]-2)*2</f>
        <v>0.10252000000000017</v>
      </c>
      <c r="C39">
        <v>88.778999999999996</v>
      </c>
      <c r="D39">
        <v>9.6479099999999995</v>
      </c>
      <c r="E39">
        <f>Table110[[#This Row],[CFNM]]/Table110[[#This Row],[CAREA]]</f>
        <v>0.10867333491028283</v>
      </c>
      <c r="F39">
        <v>2.0512600000000001</v>
      </c>
      <c r="G39">
        <f>(Table211[[#This Row],[time]]-2)*2</f>
        <v>0.10252000000000017</v>
      </c>
      <c r="H39">
        <v>96.201300000000003</v>
      </c>
      <c r="I39">
        <v>3.88863</v>
      </c>
      <c r="J39">
        <f>Table211[[#This Row],[CFNM]]/Table211[[#This Row],[CAREA]]</f>
        <v>4.0421803031767761E-2</v>
      </c>
      <c r="K39">
        <v>2.0512600000000001</v>
      </c>
      <c r="L39">
        <f>(Table312[[#This Row],[time]]-2)*2</f>
        <v>0.10252000000000017</v>
      </c>
      <c r="M39">
        <v>86.738900000000001</v>
      </c>
      <c r="N39">
        <v>2.59531</v>
      </c>
      <c r="O39">
        <f>Table312[[#This Row],[CFNM]]/Table312[[#This Row],[CAREA]]</f>
        <v>2.9920946657151521E-2</v>
      </c>
      <c r="P39">
        <v>2.0512600000000001</v>
      </c>
      <c r="Q39">
        <f>(Table413[[#This Row],[time]]-2)*2</f>
        <v>0.10252000000000017</v>
      </c>
      <c r="R39">
        <v>87.936700000000002</v>
      </c>
      <c r="S39">
        <v>8.0667799999999996</v>
      </c>
      <c r="T39">
        <f>Table413[[#This Row],[CFNM]]/Table413[[#This Row],[CAREA]]</f>
        <v>9.1733940436700481E-2</v>
      </c>
      <c r="U39">
        <v>2.0512600000000001</v>
      </c>
      <c r="V39">
        <f>(Table514[[#This Row],[time]]-2)*2</f>
        <v>0.10252000000000017</v>
      </c>
      <c r="W39">
        <v>81.172700000000006</v>
      </c>
      <c r="X39">
        <v>7.0114999999999998</v>
      </c>
      <c r="Y39">
        <f>Table514[[#This Row],[CFNM]]/Table514[[#This Row],[CAREA]]</f>
        <v>8.6377562899841928E-2</v>
      </c>
      <c r="Z39">
        <v>2.0512600000000001</v>
      </c>
      <c r="AA39">
        <f>(Table615[[#This Row],[time]]-2)*2</f>
        <v>0.10252000000000017</v>
      </c>
      <c r="AB39">
        <v>89.614099999999993</v>
      </c>
      <c r="AC39">
        <v>19.003699999999998</v>
      </c>
      <c r="AD39">
        <f>Table615[[#This Row],[CFNM]]/Table615[[#This Row],[CAREA]]</f>
        <v>0.21206149478709266</v>
      </c>
      <c r="AE39">
        <v>2.0512600000000001</v>
      </c>
      <c r="AF39">
        <f>(Table716[[#This Row],[time]]-2)*2</f>
        <v>0.10252000000000017</v>
      </c>
      <c r="AG39">
        <v>78.351500000000001</v>
      </c>
      <c r="AH39">
        <v>19.404800000000002</v>
      </c>
      <c r="AI39">
        <f>Table716[[#This Row],[CFNM]]/Table716[[#This Row],[CAREA]]</f>
        <v>0.24766341422946594</v>
      </c>
      <c r="AJ39">
        <v>2.0512600000000001</v>
      </c>
      <c r="AK39">
        <f>(Table81719[[#This Row],[time]]-2)*2</f>
        <v>0.10252000000000017</v>
      </c>
      <c r="AL39">
        <v>83.392200000000003</v>
      </c>
      <c r="AM39">
        <v>21.232099999999999</v>
      </c>
      <c r="AN39">
        <f>Table81719[[#This Row],[CFNM]]/Table81719[[#This Row],[CAREA]]</f>
        <v>0.25460534678303243</v>
      </c>
    </row>
    <row r="40" spans="1:40" x14ac:dyDescent="0.3">
      <c r="A40">
        <v>2.1153300000000002</v>
      </c>
      <c r="B40">
        <f>(Table110[[#This Row],[time]]-2)*2</f>
        <v>0.23066000000000031</v>
      </c>
      <c r="C40">
        <v>86.465699999999998</v>
      </c>
      <c r="D40">
        <v>9.8890100000000007</v>
      </c>
      <c r="E40">
        <f>Table110[[#This Row],[CFNM]]/Table110[[#This Row],[CAREA]]</f>
        <v>0.11436916603925025</v>
      </c>
      <c r="F40">
        <v>2.1153300000000002</v>
      </c>
      <c r="G40">
        <f>(Table211[[#This Row],[time]]-2)*2</f>
        <v>0.23066000000000031</v>
      </c>
      <c r="H40">
        <v>97.383799999999994</v>
      </c>
      <c r="I40">
        <v>5.3710199999999997</v>
      </c>
      <c r="J40">
        <f>Table211[[#This Row],[CFNM]]/Table211[[#This Row],[CAREA]]</f>
        <v>5.5153115815977607E-2</v>
      </c>
      <c r="K40">
        <v>2.1153300000000002</v>
      </c>
      <c r="L40">
        <f>(Table312[[#This Row],[time]]-2)*2</f>
        <v>0.23066000000000031</v>
      </c>
      <c r="M40">
        <v>85.143900000000002</v>
      </c>
      <c r="N40">
        <v>2.7648700000000002</v>
      </c>
      <c r="O40">
        <f>Table312[[#This Row],[CFNM]]/Table312[[#This Row],[CAREA]]</f>
        <v>3.2472907630493791E-2</v>
      </c>
      <c r="P40">
        <v>2.1153300000000002</v>
      </c>
      <c r="Q40">
        <f>(Table413[[#This Row],[time]]-2)*2</f>
        <v>0.23066000000000031</v>
      </c>
      <c r="R40">
        <v>88.998800000000003</v>
      </c>
      <c r="S40">
        <v>9.6808399999999999</v>
      </c>
      <c r="T40">
        <f>Table413[[#This Row],[CFNM]]/Table413[[#This Row],[CAREA]]</f>
        <v>0.1087749497746037</v>
      </c>
      <c r="U40">
        <v>2.1153300000000002</v>
      </c>
      <c r="V40">
        <f>(Table514[[#This Row],[time]]-2)*2</f>
        <v>0.23066000000000031</v>
      </c>
      <c r="W40">
        <v>79.354299999999995</v>
      </c>
      <c r="X40">
        <v>6.2889600000000003</v>
      </c>
      <c r="Y40">
        <f>Table514[[#This Row],[CFNM]]/Table514[[#This Row],[CAREA]]</f>
        <v>7.9251659960455842E-2</v>
      </c>
      <c r="Z40">
        <v>2.1153300000000002</v>
      </c>
      <c r="AA40">
        <f>(Table615[[#This Row],[time]]-2)*2</f>
        <v>0.23066000000000031</v>
      </c>
      <c r="AB40">
        <v>92.395099999999999</v>
      </c>
      <c r="AC40">
        <v>21.450600000000001</v>
      </c>
      <c r="AD40">
        <f>Table615[[#This Row],[CFNM]]/Table615[[#This Row],[CAREA]]</f>
        <v>0.23216166225265195</v>
      </c>
      <c r="AE40">
        <v>2.1153300000000002</v>
      </c>
      <c r="AF40">
        <f>(Table716[[#This Row],[time]]-2)*2</f>
        <v>0.23066000000000031</v>
      </c>
      <c r="AG40">
        <v>77.714200000000005</v>
      </c>
      <c r="AH40">
        <v>19.230399999999999</v>
      </c>
      <c r="AI40">
        <f>Table716[[#This Row],[CFNM]]/Table716[[#This Row],[CAREA]]</f>
        <v>0.2474502729230951</v>
      </c>
      <c r="AJ40">
        <v>2.1153300000000002</v>
      </c>
      <c r="AK40">
        <f>(Table81719[[#This Row],[time]]-2)*2</f>
        <v>0.23066000000000031</v>
      </c>
      <c r="AL40">
        <v>83.421499999999995</v>
      </c>
      <c r="AM40">
        <v>23.077400000000001</v>
      </c>
      <c r="AN40">
        <f>Table81719[[#This Row],[CFNM]]/Table81719[[#This Row],[CAREA]]</f>
        <v>0.27663611898611273</v>
      </c>
    </row>
    <row r="41" spans="1:40" x14ac:dyDescent="0.3">
      <c r="A41">
        <v>2.16533</v>
      </c>
      <c r="B41">
        <f>(Table110[[#This Row],[time]]-2)*2</f>
        <v>0.33065999999999995</v>
      </c>
      <c r="C41">
        <v>85.035399999999996</v>
      </c>
      <c r="D41">
        <v>10.0101</v>
      </c>
      <c r="E41">
        <f>Table110[[#This Row],[CFNM]]/Table110[[#This Row],[CAREA]]</f>
        <v>0.11771685674436765</v>
      </c>
      <c r="F41">
        <v>2.16533</v>
      </c>
      <c r="G41">
        <f>(Table211[[#This Row],[time]]-2)*2</f>
        <v>0.33065999999999995</v>
      </c>
      <c r="H41">
        <v>99.246499999999997</v>
      </c>
      <c r="I41">
        <v>7.7132699999999996</v>
      </c>
      <c r="J41">
        <f>Table211[[#This Row],[CFNM]]/Table211[[#This Row],[CAREA]]</f>
        <v>7.7718307446610208E-2</v>
      </c>
      <c r="K41">
        <v>2.16533</v>
      </c>
      <c r="L41">
        <f>(Table312[[#This Row],[time]]-2)*2</f>
        <v>0.33065999999999995</v>
      </c>
      <c r="M41">
        <v>83.443100000000001</v>
      </c>
      <c r="N41">
        <v>2.87527</v>
      </c>
      <c r="O41">
        <f>Table312[[#This Row],[CFNM]]/Table312[[#This Row],[CAREA]]</f>
        <v>3.4457852117191233E-2</v>
      </c>
      <c r="P41">
        <v>2.16533</v>
      </c>
      <c r="Q41">
        <f>(Table413[[#This Row],[time]]-2)*2</f>
        <v>0.33065999999999995</v>
      </c>
      <c r="R41">
        <v>89.849500000000006</v>
      </c>
      <c r="S41">
        <v>12.0817</v>
      </c>
      <c r="T41">
        <f>Table413[[#This Row],[CFNM]]/Table413[[#This Row],[CAREA]]</f>
        <v>0.13446596809108563</v>
      </c>
      <c r="U41">
        <v>2.16533</v>
      </c>
      <c r="V41">
        <f>(Table514[[#This Row],[time]]-2)*2</f>
        <v>0.33065999999999995</v>
      </c>
      <c r="W41">
        <v>76.7072</v>
      </c>
      <c r="X41">
        <v>6.2227199999999998</v>
      </c>
      <c r="Y41">
        <f>Table514[[#This Row],[CFNM]]/Table514[[#This Row],[CAREA]]</f>
        <v>8.1123023653581414E-2</v>
      </c>
      <c r="Z41">
        <v>2.16533</v>
      </c>
      <c r="AA41">
        <f>(Table615[[#This Row],[time]]-2)*2</f>
        <v>0.33065999999999995</v>
      </c>
      <c r="AB41">
        <v>92.382800000000003</v>
      </c>
      <c r="AC41">
        <v>25.559799999999999</v>
      </c>
      <c r="AD41">
        <f>Table615[[#This Row],[CFNM]]/Table615[[#This Row],[CAREA]]</f>
        <v>0.27667271396840104</v>
      </c>
      <c r="AE41">
        <v>2.16533</v>
      </c>
      <c r="AF41">
        <f>(Table716[[#This Row],[time]]-2)*2</f>
        <v>0.33065999999999995</v>
      </c>
      <c r="AG41">
        <v>77.603999999999999</v>
      </c>
      <c r="AH41">
        <v>19.003599999999999</v>
      </c>
      <c r="AI41">
        <f>Table716[[#This Row],[CFNM]]/Table716[[#This Row],[CAREA]]</f>
        <v>0.24487912994175556</v>
      </c>
      <c r="AJ41">
        <v>2.16533</v>
      </c>
      <c r="AK41">
        <f>(Table81719[[#This Row],[time]]-2)*2</f>
        <v>0.33065999999999995</v>
      </c>
      <c r="AL41">
        <v>83.0334</v>
      </c>
      <c r="AM41">
        <v>25.488800000000001</v>
      </c>
      <c r="AN41">
        <f>Table81719[[#This Row],[CFNM]]/Table81719[[#This Row],[CAREA]]</f>
        <v>0.30697044803657325</v>
      </c>
    </row>
    <row r="42" spans="1:40" x14ac:dyDescent="0.3">
      <c r="A42">
        <v>2.2246999999999999</v>
      </c>
      <c r="B42">
        <f>(Table110[[#This Row],[time]]-2)*2</f>
        <v>0.4493999999999998</v>
      </c>
      <c r="C42">
        <v>83.516499999999994</v>
      </c>
      <c r="D42">
        <v>10.069100000000001</v>
      </c>
      <c r="E42">
        <f>Table110[[#This Row],[CFNM]]/Table110[[#This Row],[CAREA]]</f>
        <v>0.12056419988864478</v>
      </c>
      <c r="F42">
        <v>2.2246999999999999</v>
      </c>
      <c r="G42">
        <f>(Table211[[#This Row],[time]]-2)*2</f>
        <v>0.4493999999999998</v>
      </c>
      <c r="H42">
        <v>100.81699999999999</v>
      </c>
      <c r="I42">
        <v>9.59206</v>
      </c>
      <c r="J42">
        <f>Table211[[#This Row],[CFNM]]/Table211[[#This Row],[CAREA]]</f>
        <v>9.5143279407242834E-2</v>
      </c>
      <c r="K42">
        <v>2.2246999999999999</v>
      </c>
      <c r="L42">
        <f>(Table312[[#This Row],[time]]-2)*2</f>
        <v>0.4493999999999998</v>
      </c>
      <c r="M42">
        <v>83.013099999999994</v>
      </c>
      <c r="N42">
        <v>2.9463400000000002</v>
      </c>
      <c r="O42">
        <f>Table312[[#This Row],[CFNM]]/Table312[[#This Row],[CAREA]]</f>
        <v>3.5492470465504848E-2</v>
      </c>
      <c r="P42">
        <v>2.2246999999999999</v>
      </c>
      <c r="Q42">
        <f>(Table413[[#This Row],[time]]-2)*2</f>
        <v>0.4493999999999998</v>
      </c>
      <c r="R42">
        <v>89.89</v>
      </c>
      <c r="S42">
        <v>13.902699999999999</v>
      </c>
      <c r="T42">
        <f>Table413[[#This Row],[CFNM]]/Table413[[#This Row],[CAREA]]</f>
        <v>0.15466347758371343</v>
      </c>
      <c r="U42">
        <v>2.2246999999999999</v>
      </c>
      <c r="V42">
        <f>(Table514[[#This Row],[time]]-2)*2</f>
        <v>0.4493999999999998</v>
      </c>
      <c r="W42">
        <v>75.580699999999993</v>
      </c>
      <c r="X42">
        <v>6.29732</v>
      </c>
      <c r="Y42">
        <f>Table514[[#This Row],[CFNM]]/Table514[[#This Row],[CAREA]]</f>
        <v>8.3319154228526607E-2</v>
      </c>
      <c r="Z42">
        <v>2.2246999999999999</v>
      </c>
      <c r="AA42">
        <f>(Table615[[#This Row],[time]]-2)*2</f>
        <v>0.4493999999999998</v>
      </c>
      <c r="AB42">
        <v>93.204400000000007</v>
      </c>
      <c r="AC42">
        <v>28.627300000000002</v>
      </c>
      <c r="AD42">
        <f>Table615[[#This Row],[CFNM]]/Table615[[#This Row],[CAREA]]</f>
        <v>0.30714537081940335</v>
      </c>
      <c r="AE42">
        <v>2.2246999999999999</v>
      </c>
      <c r="AF42">
        <f>(Table716[[#This Row],[time]]-2)*2</f>
        <v>0.4493999999999998</v>
      </c>
      <c r="AG42">
        <v>77.607799999999997</v>
      </c>
      <c r="AH42">
        <v>18.834700000000002</v>
      </c>
      <c r="AI42">
        <f>Table716[[#This Row],[CFNM]]/Table716[[#This Row],[CAREA]]</f>
        <v>0.24269081200600973</v>
      </c>
      <c r="AJ42">
        <v>2.2246999999999999</v>
      </c>
      <c r="AK42">
        <f>(Table81719[[#This Row],[time]]-2)*2</f>
        <v>0.4493999999999998</v>
      </c>
      <c r="AL42">
        <v>82.452600000000004</v>
      </c>
      <c r="AM42">
        <v>27.331</v>
      </c>
      <c r="AN42">
        <f>Table81719[[#This Row],[CFNM]]/Table81719[[#This Row],[CAREA]]</f>
        <v>0.33147529610952231</v>
      </c>
    </row>
    <row r="43" spans="1:40" x14ac:dyDescent="0.3">
      <c r="A43">
        <v>2.2668900000000001</v>
      </c>
      <c r="B43">
        <f>(Table110[[#This Row],[time]]-2)*2</f>
        <v>0.53378000000000014</v>
      </c>
      <c r="C43">
        <v>79.184100000000001</v>
      </c>
      <c r="D43">
        <v>10.1287</v>
      </c>
      <c r="E43">
        <f>Table110[[#This Row],[CFNM]]/Table110[[#This Row],[CAREA]]</f>
        <v>0.12791330582781138</v>
      </c>
      <c r="F43">
        <v>2.2668900000000001</v>
      </c>
      <c r="G43">
        <f>(Table211[[#This Row],[time]]-2)*2</f>
        <v>0.53378000000000014</v>
      </c>
      <c r="H43">
        <v>104.556</v>
      </c>
      <c r="I43">
        <v>12.9358</v>
      </c>
      <c r="J43">
        <f>Table211[[#This Row],[CFNM]]/Table211[[#This Row],[CAREA]]</f>
        <v>0.12372125942078886</v>
      </c>
      <c r="K43">
        <v>2.2668900000000001</v>
      </c>
      <c r="L43">
        <f>(Table312[[#This Row],[time]]-2)*2</f>
        <v>0.53378000000000014</v>
      </c>
      <c r="M43">
        <v>82.3018</v>
      </c>
      <c r="N43">
        <v>3.1312000000000002</v>
      </c>
      <c r="O43">
        <f>Table312[[#This Row],[CFNM]]/Table312[[#This Row],[CAREA]]</f>
        <v>3.8045340442128851E-2</v>
      </c>
      <c r="P43">
        <v>2.2668900000000001</v>
      </c>
      <c r="Q43">
        <f>(Table413[[#This Row],[time]]-2)*2</f>
        <v>0.53378000000000014</v>
      </c>
      <c r="R43">
        <v>89.998900000000006</v>
      </c>
      <c r="S43">
        <v>16.869399999999999</v>
      </c>
      <c r="T43">
        <f>Table413[[#This Row],[CFNM]]/Table413[[#This Row],[CAREA]]</f>
        <v>0.1874400687119509</v>
      </c>
      <c r="U43">
        <v>2.2668900000000001</v>
      </c>
      <c r="V43">
        <f>(Table514[[#This Row],[time]]-2)*2</f>
        <v>0.53378000000000014</v>
      </c>
      <c r="W43">
        <v>72.9375</v>
      </c>
      <c r="X43">
        <v>6.24533</v>
      </c>
      <c r="Y43">
        <f>Table514[[#This Row],[CFNM]]/Table514[[#This Row],[CAREA]]</f>
        <v>8.5625775492716369E-2</v>
      </c>
      <c r="Z43">
        <v>2.2668900000000001</v>
      </c>
      <c r="AA43">
        <f>(Table615[[#This Row],[time]]-2)*2</f>
        <v>0.53378000000000014</v>
      </c>
      <c r="AB43">
        <v>94.648499999999999</v>
      </c>
      <c r="AC43">
        <v>33.457299999999996</v>
      </c>
      <c r="AD43">
        <f>Table615[[#This Row],[CFNM]]/Table615[[#This Row],[CAREA]]</f>
        <v>0.35349001833098248</v>
      </c>
      <c r="AE43">
        <v>2.2668900000000001</v>
      </c>
      <c r="AF43">
        <f>(Table716[[#This Row],[time]]-2)*2</f>
        <v>0.53378000000000014</v>
      </c>
      <c r="AG43">
        <v>77.318399999999997</v>
      </c>
      <c r="AH43">
        <v>18.569900000000001</v>
      </c>
      <c r="AI43">
        <f>Table716[[#This Row],[CFNM]]/Table716[[#This Row],[CAREA]]</f>
        <v>0.24017439574538532</v>
      </c>
      <c r="AJ43">
        <v>2.2668900000000001</v>
      </c>
      <c r="AK43">
        <f>(Table81719[[#This Row],[time]]-2)*2</f>
        <v>0.53378000000000014</v>
      </c>
      <c r="AL43">
        <v>81.842299999999994</v>
      </c>
      <c r="AM43">
        <v>30.514500000000002</v>
      </c>
      <c r="AN43">
        <f>Table81719[[#This Row],[CFNM]]/Table81719[[#This Row],[CAREA]]</f>
        <v>0.37284509355186746</v>
      </c>
    </row>
    <row r="44" spans="1:40" x14ac:dyDescent="0.3">
      <c r="A44">
        <v>2.3262700000000001</v>
      </c>
      <c r="B44">
        <f>(Table110[[#This Row],[time]]-2)*2</f>
        <v>0.65254000000000012</v>
      </c>
      <c r="C44">
        <v>77.2376</v>
      </c>
      <c r="D44">
        <v>10.011100000000001</v>
      </c>
      <c r="E44">
        <f>Table110[[#This Row],[CFNM]]/Table110[[#This Row],[CAREA]]</f>
        <v>0.12961433291557481</v>
      </c>
      <c r="F44">
        <v>2.3262700000000001</v>
      </c>
      <c r="G44">
        <f>(Table211[[#This Row],[time]]-2)*2</f>
        <v>0.65254000000000012</v>
      </c>
      <c r="H44">
        <v>106.575</v>
      </c>
      <c r="I44">
        <v>15.5839</v>
      </c>
      <c r="J44">
        <f>Table211[[#This Row],[CFNM]]/Table211[[#This Row],[CAREA]]</f>
        <v>0.14622472437250761</v>
      </c>
      <c r="K44">
        <v>2.3262700000000001</v>
      </c>
      <c r="L44">
        <f>(Table312[[#This Row],[time]]-2)*2</f>
        <v>0.65254000000000012</v>
      </c>
      <c r="M44">
        <v>81.361699999999999</v>
      </c>
      <c r="N44">
        <v>3.2727400000000002</v>
      </c>
      <c r="O44">
        <f>Table312[[#This Row],[CFNM]]/Table312[[#This Row],[CAREA]]</f>
        <v>4.0224577411730585E-2</v>
      </c>
      <c r="P44">
        <v>2.3262700000000001</v>
      </c>
      <c r="Q44">
        <f>(Table413[[#This Row],[time]]-2)*2</f>
        <v>0.65254000000000012</v>
      </c>
      <c r="R44">
        <v>89.937799999999996</v>
      </c>
      <c r="S44">
        <v>19.299099999999999</v>
      </c>
      <c r="T44">
        <f>Table413[[#This Row],[CFNM]]/Table413[[#This Row],[CAREA]]</f>
        <v>0.21458274496374161</v>
      </c>
      <c r="U44">
        <v>2.3262700000000001</v>
      </c>
      <c r="V44">
        <f>(Table514[[#This Row],[time]]-2)*2</f>
        <v>0.65254000000000012</v>
      </c>
      <c r="W44">
        <v>71.867400000000004</v>
      </c>
      <c r="X44">
        <v>6.0812799999999996</v>
      </c>
      <c r="Y44">
        <f>Table514[[#This Row],[CFNM]]/Table514[[#This Row],[CAREA]]</f>
        <v>8.4618060483612867E-2</v>
      </c>
      <c r="Z44">
        <v>2.3262700000000001</v>
      </c>
      <c r="AA44">
        <f>(Table615[[#This Row],[time]]-2)*2</f>
        <v>0.65254000000000012</v>
      </c>
      <c r="AB44">
        <v>94.599599999999995</v>
      </c>
      <c r="AC44">
        <v>37.159300000000002</v>
      </c>
      <c r="AD44">
        <f>Table615[[#This Row],[CFNM]]/Table615[[#This Row],[CAREA]]</f>
        <v>0.39280610066004512</v>
      </c>
      <c r="AE44">
        <v>2.3262700000000001</v>
      </c>
      <c r="AF44">
        <f>(Table716[[#This Row],[time]]-2)*2</f>
        <v>0.65254000000000012</v>
      </c>
      <c r="AG44">
        <v>76.819999999999993</v>
      </c>
      <c r="AH44">
        <v>18.3202</v>
      </c>
      <c r="AI44">
        <f>Table716[[#This Row],[CFNM]]/Table716[[#This Row],[CAREA]]</f>
        <v>0.23848216610257747</v>
      </c>
      <c r="AJ44">
        <v>2.3262700000000001</v>
      </c>
      <c r="AK44">
        <f>(Table81719[[#This Row],[time]]-2)*2</f>
        <v>0.65254000000000012</v>
      </c>
      <c r="AL44">
        <v>81.381399999999999</v>
      </c>
      <c r="AM44">
        <v>33.113799999999998</v>
      </c>
      <c r="AN44">
        <f>Table81719[[#This Row],[CFNM]]/Table81719[[#This Row],[CAREA]]</f>
        <v>0.40689641613439925</v>
      </c>
    </row>
    <row r="45" spans="1:40" x14ac:dyDescent="0.3">
      <c r="A45">
        <v>2.3684599999999998</v>
      </c>
      <c r="B45">
        <f>(Table110[[#This Row],[time]]-2)*2</f>
        <v>0.73691999999999958</v>
      </c>
      <c r="C45">
        <v>73.613399999999999</v>
      </c>
      <c r="D45">
        <v>9.8029299999999999</v>
      </c>
      <c r="E45">
        <f>Table110[[#This Row],[CFNM]]/Table110[[#This Row],[CAREA]]</f>
        <v>0.13316773848239588</v>
      </c>
      <c r="F45">
        <v>2.3684599999999998</v>
      </c>
      <c r="G45">
        <f>(Table211[[#This Row],[time]]-2)*2</f>
        <v>0.73691999999999958</v>
      </c>
      <c r="H45">
        <v>106.42100000000001</v>
      </c>
      <c r="I45">
        <v>18.412199999999999</v>
      </c>
      <c r="J45">
        <f>Table211[[#This Row],[CFNM]]/Table211[[#This Row],[CAREA]]</f>
        <v>0.17301284520912225</v>
      </c>
      <c r="K45">
        <v>2.3684599999999998</v>
      </c>
      <c r="L45">
        <f>(Table312[[#This Row],[time]]-2)*2</f>
        <v>0.73691999999999958</v>
      </c>
      <c r="M45">
        <v>80.698700000000002</v>
      </c>
      <c r="N45">
        <v>3.3764400000000001</v>
      </c>
      <c r="O45">
        <f>Table312[[#This Row],[CFNM]]/Table312[[#This Row],[CAREA]]</f>
        <v>4.1840079208215253E-2</v>
      </c>
      <c r="P45">
        <v>2.3684599999999998</v>
      </c>
      <c r="Q45">
        <f>(Table413[[#This Row],[time]]-2)*2</f>
        <v>0.73691999999999958</v>
      </c>
      <c r="R45">
        <v>89.522800000000004</v>
      </c>
      <c r="S45">
        <v>22.1008</v>
      </c>
      <c r="T45">
        <f>Table413[[#This Row],[CFNM]]/Table413[[#This Row],[CAREA]]</f>
        <v>0.24687342218965447</v>
      </c>
      <c r="U45">
        <v>2.3684599999999998</v>
      </c>
      <c r="V45">
        <f>(Table514[[#This Row],[time]]-2)*2</f>
        <v>0.73691999999999958</v>
      </c>
      <c r="W45">
        <v>70.927599999999998</v>
      </c>
      <c r="X45">
        <v>5.7994199999999996</v>
      </c>
      <c r="Y45">
        <f>Table514[[#This Row],[CFNM]]/Table514[[#This Row],[CAREA]]</f>
        <v>8.1765349454937145E-2</v>
      </c>
      <c r="Z45">
        <v>2.3684599999999998</v>
      </c>
      <c r="AA45">
        <f>(Table615[[#This Row],[time]]-2)*2</f>
        <v>0.73691999999999958</v>
      </c>
      <c r="AB45">
        <v>94.262799999999999</v>
      </c>
      <c r="AC45">
        <v>41.175699999999999</v>
      </c>
      <c r="AD45">
        <f>Table615[[#This Row],[CFNM]]/Table615[[#This Row],[CAREA]]</f>
        <v>0.43681812973940937</v>
      </c>
      <c r="AE45">
        <v>2.3684599999999998</v>
      </c>
      <c r="AF45">
        <f>(Table716[[#This Row],[time]]-2)*2</f>
        <v>0.73691999999999958</v>
      </c>
      <c r="AG45">
        <v>76.864099999999993</v>
      </c>
      <c r="AH45">
        <v>18.0486</v>
      </c>
      <c r="AI45">
        <f>Table716[[#This Row],[CFNM]]/Table716[[#This Row],[CAREA]]</f>
        <v>0.23481183023023755</v>
      </c>
      <c r="AJ45">
        <v>2.3684599999999998</v>
      </c>
      <c r="AK45">
        <f>(Table81719[[#This Row],[time]]-2)*2</f>
        <v>0.73691999999999958</v>
      </c>
      <c r="AL45">
        <v>80.852400000000003</v>
      </c>
      <c r="AM45">
        <v>36.161999999999999</v>
      </c>
      <c r="AN45">
        <f>Table81719[[#This Row],[CFNM]]/Table81719[[#This Row],[CAREA]]</f>
        <v>0.44725945055434346</v>
      </c>
    </row>
    <row r="46" spans="1:40" x14ac:dyDescent="0.3">
      <c r="A46">
        <v>2.4278300000000002</v>
      </c>
      <c r="B46">
        <f>(Table110[[#This Row],[time]]-2)*2</f>
        <v>0.85566000000000031</v>
      </c>
      <c r="C46">
        <v>70.027100000000004</v>
      </c>
      <c r="D46">
        <v>9.6215200000000003</v>
      </c>
      <c r="E46">
        <f>Table110[[#This Row],[CFNM]]/Table110[[#This Row],[CAREA]]</f>
        <v>0.13739709341097947</v>
      </c>
      <c r="F46">
        <v>2.4278300000000002</v>
      </c>
      <c r="G46">
        <f>(Table211[[#This Row],[time]]-2)*2</f>
        <v>0.85566000000000031</v>
      </c>
      <c r="H46">
        <v>104.36499999999999</v>
      </c>
      <c r="I46">
        <v>21.229700000000001</v>
      </c>
      <c r="J46">
        <f>Table211[[#This Row],[CFNM]]/Table211[[#This Row],[CAREA]]</f>
        <v>0.20341781248502852</v>
      </c>
      <c r="K46">
        <v>2.4278300000000002</v>
      </c>
      <c r="L46">
        <f>(Table312[[#This Row],[time]]-2)*2</f>
        <v>0.85566000000000031</v>
      </c>
      <c r="M46">
        <v>79.885099999999994</v>
      </c>
      <c r="N46">
        <v>3.4186100000000001</v>
      </c>
      <c r="O46">
        <f>Table312[[#This Row],[CFNM]]/Table312[[#This Row],[CAREA]]</f>
        <v>4.2794088008902789E-2</v>
      </c>
      <c r="P46">
        <v>2.4278300000000002</v>
      </c>
      <c r="Q46">
        <f>(Table413[[#This Row],[time]]-2)*2</f>
        <v>0.85566000000000031</v>
      </c>
      <c r="R46">
        <v>89.206599999999995</v>
      </c>
      <c r="S46">
        <v>24.840299999999999</v>
      </c>
      <c r="T46">
        <f>Table413[[#This Row],[CFNM]]/Table413[[#This Row],[CAREA]]</f>
        <v>0.27845809614983646</v>
      </c>
      <c r="U46">
        <v>2.4278300000000002</v>
      </c>
      <c r="V46">
        <f>(Table514[[#This Row],[time]]-2)*2</f>
        <v>0.85566000000000031</v>
      </c>
      <c r="W46">
        <v>69.980099999999993</v>
      </c>
      <c r="X46">
        <v>5.4529899999999998</v>
      </c>
      <c r="Y46">
        <f>Table514[[#This Row],[CFNM]]/Table514[[#This Row],[CAREA]]</f>
        <v>7.7922009256917335E-2</v>
      </c>
      <c r="Z46">
        <v>2.4278300000000002</v>
      </c>
      <c r="AA46">
        <f>(Table615[[#This Row],[time]]-2)*2</f>
        <v>0.85566000000000031</v>
      </c>
      <c r="AB46">
        <v>94.488200000000006</v>
      </c>
      <c r="AC46">
        <v>44.869500000000002</v>
      </c>
      <c r="AD46">
        <f>Table615[[#This Row],[CFNM]]/Table615[[#This Row],[CAREA]]</f>
        <v>0.47486881959863769</v>
      </c>
      <c r="AE46">
        <v>2.4278300000000002</v>
      </c>
      <c r="AF46">
        <f>(Table716[[#This Row],[time]]-2)*2</f>
        <v>0.85566000000000031</v>
      </c>
      <c r="AG46">
        <v>76.627300000000005</v>
      </c>
      <c r="AH46">
        <v>17.708500000000001</v>
      </c>
      <c r="AI46">
        <f>Table716[[#This Row],[CFNM]]/Table716[[#This Row],[CAREA]]</f>
        <v>0.23109909914612678</v>
      </c>
      <c r="AJ46">
        <v>2.4278300000000002</v>
      </c>
      <c r="AK46">
        <f>(Table81719[[#This Row],[time]]-2)*2</f>
        <v>0.85566000000000031</v>
      </c>
      <c r="AL46">
        <v>80.350999999999999</v>
      </c>
      <c r="AM46">
        <v>39.029200000000003</v>
      </c>
      <c r="AN46">
        <f>Table81719[[#This Row],[CFNM]]/Table81719[[#This Row],[CAREA]]</f>
        <v>0.48573384276486919</v>
      </c>
    </row>
    <row r="47" spans="1:40" x14ac:dyDescent="0.3">
      <c r="A47">
        <v>2.4542000000000002</v>
      </c>
      <c r="B47">
        <f>(Table110[[#This Row],[time]]-2)*2</f>
        <v>0.90840000000000032</v>
      </c>
      <c r="C47">
        <v>68.003399999999999</v>
      </c>
      <c r="D47">
        <v>9.1843699999999995</v>
      </c>
      <c r="E47">
        <f>Table110[[#This Row],[CFNM]]/Table110[[#This Row],[CAREA]]</f>
        <v>0.13505751183029083</v>
      </c>
      <c r="F47">
        <v>2.4542000000000002</v>
      </c>
      <c r="G47">
        <f>(Table211[[#This Row],[time]]-2)*2</f>
        <v>0.90840000000000032</v>
      </c>
      <c r="H47">
        <v>101.83</v>
      </c>
      <c r="I47">
        <v>25.257300000000001</v>
      </c>
      <c r="J47">
        <f>Table211[[#This Row],[CFNM]]/Table211[[#This Row],[CAREA]]</f>
        <v>0.24803397819895906</v>
      </c>
      <c r="K47">
        <v>2.4542000000000002</v>
      </c>
      <c r="L47">
        <f>(Table312[[#This Row],[time]]-2)*2</f>
        <v>0.90840000000000032</v>
      </c>
      <c r="M47">
        <v>79.187100000000001</v>
      </c>
      <c r="N47">
        <v>3.2873999999999999</v>
      </c>
      <c r="O47">
        <f>Table312[[#This Row],[CFNM]]/Table312[[#This Row],[CAREA]]</f>
        <v>4.1514337562557534E-2</v>
      </c>
      <c r="P47">
        <v>2.4542000000000002</v>
      </c>
      <c r="Q47">
        <f>(Table413[[#This Row],[time]]-2)*2</f>
        <v>0.90840000000000032</v>
      </c>
      <c r="R47">
        <v>88.525599999999997</v>
      </c>
      <c r="S47">
        <v>28.664400000000001</v>
      </c>
      <c r="T47">
        <f>Table413[[#This Row],[CFNM]]/Table413[[#This Row],[CAREA]]</f>
        <v>0.32379786186142767</v>
      </c>
      <c r="U47">
        <v>2.4542000000000002</v>
      </c>
      <c r="V47">
        <f>(Table514[[#This Row],[time]]-2)*2</f>
        <v>0.90840000000000032</v>
      </c>
      <c r="W47">
        <v>68.923100000000005</v>
      </c>
      <c r="X47">
        <v>4.9250999999999996</v>
      </c>
      <c r="Y47">
        <f>Table514[[#This Row],[CFNM]]/Table514[[#This Row],[CAREA]]</f>
        <v>7.145790018150662E-2</v>
      </c>
      <c r="Z47">
        <v>2.4542000000000002</v>
      </c>
      <c r="AA47">
        <f>(Table615[[#This Row],[time]]-2)*2</f>
        <v>0.90840000000000032</v>
      </c>
      <c r="AB47">
        <v>94.041399999999996</v>
      </c>
      <c r="AC47">
        <v>49.278300000000002</v>
      </c>
      <c r="AD47">
        <f>Table615[[#This Row],[CFNM]]/Table615[[#This Row],[CAREA]]</f>
        <v>0.52400644822386744</v>
      </c>
      <c r="AE47">
        <v>2.4542000000000002</v>
      </c>
      <c r="AF47">
        <f>(Table716[[#This Row],[time]]-2)*2</f>
        <v>0.90840000000000032</v>
      </c>
      <c r="AG47">
        <v>76.599000000000004</v>
      </c>
      <c r="AH47">
        <v>17.250399999999999</v>
      </c>
      <c r="AI47">
        <f>Table716[[#This Row],[CFNM]]/Table716[[#This Row],[CAREA]]</f>
        <v>0.22520398438621911</v>
      </c>
      <c r="AJ47">
        <v>2.4542000000000002</v>
      </c>
      <c r="AK47">
        <f>(Table81719[[#This Row],[time]]-2)*2</f>
        <v>0.90840000000000032</v>
      </c>
      <c r="AL47">
        <v>79.763000000000005</v>
      </c>
      <c r="AM47">
        <v>42.6708</v>
      </c>
      <c r="AN47">
        <f>Table81719[[#This Row],[CFNM]]/Table81719[[#This Row],[CAREA]]</f>
        <v>0.53496984817521909</v>
      </c>
    </row>
    <row r="48" spans="1:40" x14ac:dyDescent="0.3">
      <c r="A48">
        <v>2.5061499999999999</v>
      </c>
      <c r="B48">
        <f>(Table110[[#This Row],[time]]-2)*2</f>
        <v>1.0122999999999998</v>
      </c>
      <c r="C48">
        <v>65.6447</v>
      </c>
      <c r="D48">
        <v>8.6695899999999995</v>
      </c>
      <c r="E48">
        <f>Table110[[#This Row],[CFNM]]/Table110[[#This Row],[CAREA]]</f>
        <v>0.13206839242162732</v>
      </c>
      <c r="F48">
        <v>2.5061499999999999</v>
      </c>
      <c r="G48">
        <f>(Table211[[#This Row],[time]]-2)*2</f>
        <v>1.0122999999999998</v>
      </c>
      <c r="H48">
        <v>99.970600000000005</v>
      </c>
      <c r="I48">
        <v>29.462700000000002</v>
      </c>
      <c r="J48">
        <f>Table211[[#This Row],[CFNM]]/Table211[[#This Row],[CAREA]]</f>
        <v>0.29471364581186871</v>
      </c>
      <c r="K48">
        <v>2.5061499999999999</v>
      </c>
      <c r="L48">
        <f>(Table312[[#This Row],[time]]-2)*2</f>
        <v>1.0122999999999998</v>
      </c>
      <c r="M48">
        <v>77.957599999999999</v>
      </c>
      <c r="N48">
        <v>3.0705</v>
      </c>
      <c r="O48">
        <f>Table312[[#This Row],[CFNM]]/Table312[[#This Row],[CAREA]]</f>
        <v>3.938679487311051E-2</v>
      </c>
      <c r="P48">
        <v>2.5061499999999999</v>
      </c>
      <c r="Q48">
        <f>(Table413[[#This Row],[time]]-2)*2</f>
        <v>1.0122999999999998</v>
      </c>
      <c r="R48">
        <v>87.780799999999999</v>
      </c>
      <c r="S48">
        <v>32.731999999999999</v>
      </c>
      <c r="T48">
        <f>Table413[[#This Row],[CFNM]]/Table413[[#This Row],[CAREA]]</f>
        <v>0.37288336401582123</v>
      </c>
      <c r="U48">
        <v>2.5061499999999999</v>
      </c>
      <c r="V48">
        <f>(Table514[[#This Row],[time]]-2)*2</f>
        <v>1.0122999999999998</v>
      </c>
      <c r="W48">
        <v>67.818200000000004</v>
      </c>
      <c r="X48">
        <v>4.2910500000000003</v>
      </c>
      <c r="Y48">
        <f>Table514[[#This Row],[CFNM]]/Table514[[#This Row],[CAREA]]</f>
        <v>6.3272838264654616E-2</v>
      </c>
      <c r="Z48">
        <v>2.5061499999999999</v>
      </c>
      <c r="AA48">
        <f>(Table615[[#This Row],[time]]-2)*2</f>
        <v>1.0122999999999998</v>
      </c>
      <c r="AB48">
        <v>93.871399999999994</v>
      </c>
      <c r="AC48">
        <v>53.553600000000003</v>
      </c>
      <c r="AD48">
        <f>Table615[[#This Row],[CFNM]]/Table615[[#This Row],[CAREA]]</f>
        <v>0.57049964099821682</v>
      </c>
      <c r="AE48">
        <v>2.5061499999999999</v>
      </c>
      <c r="AF48">
        <f>(Table716[[#This Row],[time]]-2)*2</f>
        <v>1.0122999999999998</v>
      </c>
      <c r="AG48">
        <v>75.709100000000007</v>
      </c>
      <c r="AH48">
        <v>16.810199999999998</v>
      </c>
      <c r="AI48">
        <f>Table716[[#This Row],[CFNM]]/Table716[[#This Row],[CAREA]]</f>
        <v>0.22203671685438073</v>
      </c>
      <c r="AJ48">
        <v>2.5061499999999999</v>
      </c>
      <c r="AK48">
        <f>(Table81719[[#This Row],[time]]-2)*2</f>
        <v>1.0122999999999998</v>
      </c>
      <c r="AL48">
        <v>79.347499999999997</v>
      </c>
      <c r="AM48">
        <v>46.473100000000002</v>
      </c>
      <c r="AN48">
        <f>Table81719[[#This Row],[CFNM]]/Table81719[[#This Row],[CAREA]]</f>
        <v>0.58569079051009809</v>
      </c>
    </row>
    <row r="49" spans="1:40" x14ac:dyDescent="0.3">
      <c r="A49">
        <v>2.5507599999999999</v>
      </c>
      <c r="B49">
        <f>(Table110[[#This Row],[time]]-2)*2</f>
        <v>1.1015199999999998</v>
      </c>
      <c r="C49">
        <v>64.834900000000005</v>
      </c>
      <c r="D49">
        <v>8.2767499999999998</v>
      </c>
      <c r="E49">
        <f>Table110[[#This Row],[CFNM]]/Table110[[#This Row],[CAREA]]</f>
        <v>0.12765886891165096</v>
      </c>
      <c r="F49">
        <v>2.5507599999999999</v>
      </c>
      <c r="G49">
        <f>(Table211[[#This Row],[time]]-2)*2</f>
        <v>1.1015199999999998</v>
      </c>
      <c r="H49">
        <v>99.0929</v>
      </c>
      <c r="I49">
        <v>32.146299999999997</v>
      </c>
      <c r="J49">
        <f>Table211[[#This Row],[CFNM]]/Table211[[#This Row],[CAREA]]</f>
        <v>0.32440568395919384</v>
      </c>
      <c r="K49">
        <v>2.5507599999999999</v>
      </c>
      <c r="L49">
        <f>(Table312[[#This Row],[time]]-2)*2</f>
        <v>1.1015199999999998</v>
      </c>
      <c r="M49">
        <v>76.782700000000006</v>
      </c>
      <c r="N49">
        <v>2.9590100000000001</v>
      </c>
      <c r="O49">
        <f>Table312[[#This Row],[CFNM]]/Table312[[#This Row],[CAREA]]</f>
        <v>3.8537457005288954E-2</v>
      </c>
      <c r="P49">
        <v>2.5507599999999999</v>
      </c>
      <c r="Q49">
        <f>(Table413[[#This Row],[time]]-2)*2</f>
        <v>1.1015199999999998</v>
      </c>
      <c r="R49">
        <v>86.963700000000003</v>
      </c>
      <c r="S49">
        <v>35.331400000000002</v>
      </c>
      <c r="T49">
        <f>Table413[[#This Row],[CFNM]]/Table413[[#This Row],[CAREA]]</f>
        <v>0.40627756178727448</v>
      </c>
      <c r="U49">
        <v>2.5507599999999999</v>
      </c>
      <c r="V49">
        <f>(Table514[[#This Row],[time]]-2)*2</f>
        <v>1.1015199999999998</v>
      </c>
      <c r="W49">
        <v>67.285399999999996</v>
      </c>
      <c r="X49">
        <v>3.8149199999999999</v>
      </c>
      <c r="Y49">
        <f>Table514[[#This Row],[CFNM]]/Table514[[#This Row],[CAREA]]</f>
        <v>5.6697589670270221E-2</v>
      </c>
      <c r="Z49">
        <v>2.5507599999999999</v>
      </c>
      <c r="AA49">
        <f>(Table615[[#This Row],[time]]-2)*2</f>
        <v>1.1015199999999998</v>
      </c>
      <c r="AB49">
        <v>93.473399999999998</v>
      </c>
      <c r="AC49">
        <v>56.186199999999999</v>
      </c>
      <c r="AD49">
        <f>Table615[[#This Row],[CFNM]]/Table615[[#This Row],[CAREA]]</f>
        <v>0.60109293125102969</v>
      </c>
      <c r="AE49">
        <v>2.5507599999999999</v>
      </c>
      <c r="AF49">
        <f>(Table716[[#This Row],[time]]-2)*2</f>
        <v>1.1015199999999998</v>
      </c>
      <c r="AG49">
        <v>75.581599999999995</v>
      </c>
      <c r="AH49">
        <v>16.466100000000001</v>
      </c>
      <c r="AI49">
        <f>Table716[[#This Row],[CFNM]]/Table716[[#This Row],[CAREA]]</f>
        <v>0.21785857933676983</v>
      </c>
      <c r="AJ49">
        <v>2.5507599999999999</v>
      </c>
      <c r="AK49">
        <f>(Table81719[[#This Row],[time]]-2)*2</f>
        <v>1.1015199999999998</v>
      </c>
      <c r="AL49">
        <v>78.907399999999996</v>
      </c>
      <c r="AM49">
        <v>48.918300000000002</v>
      </c>
      <c r="AN49">
        <f>Table81719[[#This Row],[CFNM]]/Table81719[[#This Row],[CAREA]]</f>
        <v>0.61994565782169997</v>
      </c>
    </row>
    <row r="50" spans="1:40" x14ac:dyDescent="0.3">
      <c r="A50">
        <v>2.60453</v>
      </c>
      <c r="B50">
        <f>(Table110[[#This Row],[time]]-2)*2</f>
        <v>1.20906</v>
      </c>
      <c r="C50">
        <v>63.640999999999998</v>
      </c>
      <c r="D50">
        <v>7.7711399999999999</v>
      </c>
      <c r="E50">
        <f>Table110[[#This Row],[CFNM]]/Table110[[#This Row],[CAREA]]</f>
        <v>0.12210901777156236</v>
      </c>
      <c r="F50">
        <v>2.60453</v>
      </c>
      <c r="G50">
        <f>(Table211[[#This Row],[time]]-2)*2</f>
        <v>1.20906</v>
      </c>
      <c r="H50">
        <v>98.102599999999995</v>
      </c>
      <c r="I50">
        <v>35.700899999999997</v>
      </c>
      <c r="J50">
        <f>Table211[[#This Row],[CFNM]]/Table211[[#This Row],[CAREA]]</f>
        <v>0.36391390238383081</v>
      </c>
      <c r="K50">
        <v>2.60453</v>
      </c>
      <c r="L50">
        <f>(Table312[[#This Row],[time]]-2)*2</f>
        <v>1.20906</v>
      </c>
      <c r="M50">
        <v>76.016300000000001</v>
      </c>
      <c r="N50">
        <v>2.5365700000000002</v>
      </c>
      <c r="O50">
        <f>Table312[[#This Row],[CFNM]]/Table312[[#This Row],[CAREA]]</f>
        <v>3.3368764330808001E-2</v>
      </c>
      <c r="P50">
        <v>2.60453</v>
      </c>
      <c r="Q50">
        <f>(Table413[[#This Row],[time]]-2)*2</f>
        <v>1.20906</v>
      </c>
      <c r="R50">
        <v>86.264099999999999</v>
      </c>
      <c r="S50">
        <v>39.093800000000002</v>
      </c>
      <c r="T50">
        <f>Table413[[#This Row],[CFNM]]/Table413[[#This Row],[CAREA]]</f>
        <v>0.45318736299341211</v>
      </c>
      <c r="U50">
        <v>2.60453</v>
      </c>
      <c r="V50">
        <f>(Table514[[#This Row],[time]]-2)*2</f>
        <v>1.20906</v>
      </c>
      <c r="W50">
        <v>66.388400000000004</v>
      </c>
      <c r="X50">
        <v>3.0918199999999998</v>
      </c>
      <c r="Y50">
        <f>Table514[[#This Row],[CFNM]]/Table514[[#This Row],[CAREA]]</f>
        <v>4.6571690235041055E-2</v>
      </c>
      <c r="Z50">
        <v>2.60453</v>
      </c>
      <c r="AA50">
        <f>(Table615[[#This Row],[time]]-2)*2</f>
        <v>1.20906</v>
      </c>
      <c r="AB50">
        <v>92.869600000000005</v>
      </c>
      <c r="AC50">
        <v>59.783200000000001</v>
      </c>
      <c r="AD50">
        <f>Table615[[#This Row],[CFNM]]/Table615[[#This Row],[CAREA]]</f>
        <v>0.64373271770310192</v>
      </c>
      <c r="AE50">
        <v>2.60453</v>
      </c>
      <c r="AF50">
        <f>(Table716[[#This Row],[time]]-2)*2</f>
        <v>1.20906</v>
      </c>
      <c r="AG50">
        <v>74.882900000000006</v>
      </c>
      <c r="AH50">
        <v>15.9049</v>
      </c>
      <c r="AI50">
        <f>Table716[[#This Row],[CFNM]]/Table716[[#This Row],[CAREA]]</f>
        <v>0.21239695578029161</v>
      </c>
      <c r="AJ50">
        <v>2.60453</v>
      </c>
      <c r="AK50">
        <f>(Table81719[[#This Row],[time]]-2)*2</f>
        <v>1.20906</v>
      </c>
      <c r="AL50">
        <v>78.337100000000007</v>
      </c>
      <c r="AM50">
        <v>52.226599999999998</v>
      </c>
      <c r="AN50">
        <f>Table81719[[#This Row],[CFNM]]/Table81719[[#This Row],[CAREA]]</f>
        <v>0.66669049530809787</v>
      </c>
    </row>
    <row r="51" spans="1:40" x14ac:dyDescent="0.3">
      <c r="A51">
        <v>2.65273</v>
      </c>
      <c r="B51">
        <f>(Table110[[#This Row],[time]]-2)*2</f>
        <v>1.3054600000000001</v>
      </c>
      <c r="C51">
        <v>62.820999999999998</v>
      </c>
      <c r="D51">
        <v>7.2387899999999998</v>
      </c>
      <c r="E51">
        <f>Table110[[#This Row],[CFNM]]/Table110[[#This Row],[CAREA]]</f>
        <v>0.11522882475605291</v>
      </c>
      <c r="F51">
        <v>2.65273</v>
      </c>
      <c r="G51">
        <f>(Table211[[#This Row],[time]]-2)*2</f>
        <v>1.3054600000000001</v>
      </c>
      <c r="H51">
        <v>97.155799999999999</v>
      </c>
      <c r="I51">
        <v>39.290500000000002</v>
      </c>
      <c r="J51">
        <f>Table211[[#This Row],[CFNM]]/Table211[[#This Row],[CAREA]]</f>
        <v>0.40440714810644346</v>
      </c>
      <c r="K51">
        <v>2.65273</v>
      </c>
      <c r="L51">
        <f>(Table312[[#This Row],[time]]-2)*2</f>
        <v>1.3054600000000001</v>
      </c>
      <c r="M51">
        <v>75.201999999999998</v>
      </c>
      <c r="N51">
        <v>2.0901399999999999</v>
      </c>
      <c r="O51">
        <f>Table312[[#This Row],[CFNM]]/Table312[[#This Row],[CAREA]]</f>
        <v>2.7793675700114359E-2</v>
      </c>
      <c r="P51">
        <v>2.65273</v>
      </c>
      <c r="Q51">
        <f>(Table413[[#This Row],[time]]-2)*2</f>
        <v>1.3054600000000001</v>
      </c>
      <c r="R51">
        <v>85.598699999999994</v>
      </c>
      <c r="S51">
        <v>42.923900000000003</v>
      </c>
      <c r="T51">
        <f>Table413[[#This Row],[CFNM]]/Table413[[#This Row],[CAREA]]</f>
        <v>0.50145504546213915</v>
      </c>
      <c r="U51">
        <v>2.65273</v>
      </c>
      <c r="V51">
        <f>(Table514[[#This Row],[time]]-2)*2</f>
        <v>1.3054600000000001</v>
      </c>
      <c r="W51">
        <v>64.983400000000003</v>
      </c>
      <c r="X51">
        <v>2.2592400000000001</v>
      </c>
      <c r="Y51">
        <f>Table514[[#This Row],[CFNM]]/Table514[[#This Row],[CAREA]]</f>
        <v>3.4766417269641171E-2</v>
      </c>
      <c r="Z51">
        <v>2.65273</v>
      </c>
      <c r="AA51">
        <f>(Table615[[#This Row],[time]]-2)*2</f>
        <v>1.3054600000000001</v>
      </c>
      <c r="AB51">
        <v>92.377399999999994</v>
      </c>
      <c r="AC51">
        <v>63.505600000000001</v>
      </c>
      <c r="AD51">
        <f>Table615[[#This Row],[CFNM]]/Table615[[#This Row],[CAREA]]</f>
        <v>0.68745818782516077</v>
      </c>
      <c r="AE51">
        <v>2.65273</v>
      </c>
      <c r="AF51">
        <f>(Table716[[#This Row],[time]]-2)*2</f>
        <v>1.3054600000000001</v>
      </c>
      <c r="AG51">
        <v>74.377499999999998</v>
      </c>
      <c r="AH51">
        <v>15.2567</v>
      </c>
      <c r="AI51">
        <f>Table716[[#This Row],[CFNM]]/Table716[[#This Row],[CAREA]]</f>
        <v>0.20512520587543276</v>
      </c>
      <c r="AJ51">
        <v>2.65273</v>
      </c>
      <c r="AK51">
        <f>(Table81719[[#This Row],[time]]-2)*2</f>
        <v>1.3054600000000001</v>
      </c>
      <c r="AL51">
        <v>77.495400000000004</v>
      </c>
      <c r="AM51">
        <v>55.712600000000002</v>
      </c>
      <c r="AN51">
        <f>Table81719[[#This Row],[CFNM]]/Table81719[[#This Row],[CAREA]]</f>
        <v>0.71891492914418142</v>
      </c>
    </row>
    <row r="52" spans="1:40" x14ac:dyDescent="0.3">
      <c r="A52">
        <v>2.7006199999999998</v>
      </c>
      <c r="B52">
        <f>(Table110[[#This Row],[time]]-2)*2</f>
        <v>1.4012399999999996</v>
      </c>
      <c r="C52">
        <v>61.719499999999996</v>
      </c>
      <c r="D52">
        <v>6.8164400000000001</v>
      </c>
      <c r="E52">
        <f>Table110[[#This Row],[CFNM]]/Table110[[#This Row],[CAREA]]</f>
        <v>0.110442242727177</v>
      </c>
      <c r="F52">
        <v>2.7006199999999998</v>
      </c>
      <c r="G52">
        <f>(Table211[[#This Row],[time]]-2)*2</f>
        <v>1.4012399999999996</v>
      </c>
      <c r="H52">
        <v>96.439099999999996</v>
      </c>
      <c r="I52">
        <v>42.296999999999997</v>
      </c>
      <c r="J52">
        <f>Table211[[#This Row],[CFNM]]/Table211[[#This Row],[CAREA]]</f>
        <v>0.43858766827977447</v>
      </c>
      <c r="K52">
        <v>2.7006199999999998</v>
      </c>
      <c r="L52">
        <f>(Table312[[#This Row],[time]]-2)*2</f>
        <v>1.4012399999999996</v>
      </c>
      <c r="M52">
        <v>72.473500000000001</v>
      </c>
      <c r="N52">
        <v>1.7411099999999999</v>
      </c>
      <c r="O52">
        <f>Table312[[#This Row],[CFNM]]/Table312[[#This Row],[CAREA]]</f>
        <v>2.4024091564502886E-2</v>
      </c>
      <c r="P52">
        <v>2.7006199999999998</v>
      </c>
      <c r="Q52">
        <f>(Table413[[#This Row],[time]]-2)*2</f>
        <v>1.4012399999999996</v>
      </c>
      <c r="R52">
        <v>85.029899999999998</v>
      </c>
      <c r="S52">
        <v>46.077300000000001</v>
      </c>
      <c r="T52">
        <f>Table413[[#This Row],[CFNM]]/Table413[[#This Row],[CAREA]]</f>
        <v>0.54189526272522959</v>
      </c>
      <c r="U52">
        <v>2.7006199999999998</v>
      </c>
      <c r="V52">
        <f>(Table514[[#This Row],[time]]-2)*2</f>
        <v>1.4012399999999996</v>
      </c>
      <c r="W52">
        <v>64.790199999999999</v>
      </c>
      <c r="X52">
        <v>1.5517000000000001</v>
      </c>
      <c r="Y52">
        <f>Table514[[#This Row],[CFNM]]/Table514[[#This Row],[CAREA]]</f>
        <v>2.3949609663189805E-2</v>
      </c>
      <c r="Z52">
        <v>2.7006199999999998</v>
      </c>
      <c r="AA52">
        <f>(Table615[[#This Row],[time]]-2)*2</f>
        <v>1.4012399999999996</v>
      </c>
      <c r="AB52">
        <v>91.744399999999999</v>
      </c>
      <c r="AC52">
        <v>66.597700000000003</v>
      </c>
      <c r="AD52">
        <f>Table615[[#This Row],[CFNM]]/Table615[[#This Row],[CAREA]]</f>
        <v>0.7259047963690427</v>
      </c>
      <c r="AE52">
        <v>2.7006199999999998</v>
      </c>
      <c r="AF52">
        <f>(Table716[[#This Row],[time]]-2)*2</f>
        <v>1.4012399999999996</v>
      </c>
      <c r="AG52">
        <v>73.728099999999998</v>
      </c>
      <c r="AH52">
        <v>14.683199999999999</v>
      </c>
      <c r="AI52">
        <f>Table716[[#This Row],[CFNM]]/Table716[[#This Row],[CAREA]]</f>
        <v>0.19915337571427991</v>
      </c>
      <c r="AJ52">
        <v>2.7006199999999998</v>
      </c>
      <c r="AK52">
        <f>(Table81719[[#This Row],[time]]-2)*2</f>
        <v>1.4012399999999996</v>
      </c>
      <c r="AL52">
        <v>76.867000000000004</v>
      </c>
      <c r="AM52">
        <v>58.640099999999997</v>
      </c>
      <c r="AN52">
        <f>Table81719[[#This Row],[CFNM]]/Table81719[[#This Row],[CAREA]]</f>
        <v>0.7628774376520483</v>
      </c>
    </row>
    <row r="53" spans="1:40" x14ac:dyDescent="0.3">
      <c r="A53">
        <v>2.75176</v>
      </c>
      <c r="B53">
        <f>(Table110[[#This Row],[time]]-2)*2</f>
        <v>1.50352</v>
      </c>
      <c r="C53">
        <v>59.953499999999998</v>
      </c>
      <c r="D53">
        <v>6.2926700000000002</v>
      </c>
      <c r="E53">
        <f>Table110[[#This Row],[CFNM]]/Table110[[#This Row],[CAREA]]</f>
        <v>0.10495917669527217</v>
      </c>
      <c r="F53">
        <v>2.75176</v>
      </c>
      <c r="G53">
        <f>(Table211[[#This Row],[time]]-2)*2</f>
        <v>1.50352</v>
      </c>
      <c r="H53">
        <v>95.223299999999995</v>
      </c>
      <c r="I53">
        <v>46.3461</v>
      </c>
      <c r="J53">
        <f>Table211[[#This Row],[CFNM]]/Table211[[#This Row],[CAREA]]</f>
        <v>0.48670966034573476</v>
      </c>
      <c r="K53">
        <v>2.75176</v>
      </c>
      <c r="L53">
        <f>(Table312[[#This Row],[time]]-2)*2</f>
        <v>1.50352</v>
      </c>
      <c r="M53">
        <v>68.821200000000005</v>
      </c>
      <c r="N53">
        <v>1.34199</v>
      </c>
      <c r="O53">
        <f>Table312[[#This Row],[CFNM]]/Table312[[#This Row],[CAREA]]</f>
        <v>1.9499659988491916E-2</v>
      </c>
      <c r="P53">
        <v>2.75176</v>
      </c>
      <c r="Q53">
        <f>(Table413[[#This Row],[time]]-2)*2</f>
        <v>1.50352</v>
      </c>
      <c r="R53">
        <v>84.078400000000002</v>
      </c>
      <c r="S53">
        <v>50.323</v>
      </c>
      <c r="T53">
        <f>Table413[[#This Row],[CFNM]]/Table413[[#This Row],[CAREA]]</f>
        <v>0.59852471027041432</v>
      </c>
      <c r="U53">
        <v>2.75176</v>
      </c>
      <c r="V53">
        <f>(Table514[[#This Row],[time]]-2)*2</f>
        <v>1.50352</v>
      </c>
      <c r="W53">
        <v>63.331699999999998</v>
      </c>
      <c r="X53">
        <v>0.76169299999999995</v>
      </c>
      <c r="Y53">
        <f>Table514[[#This Row],[CFNM]]/Table514[[#This Row],[CAREA]]</f>
        <v>1.202704175002408E-2</v>
      </c>
      <c r="Z53">
        <v>2.75176</v>
      </c>
      <c r="AA53">
        <f>(Table615[[#This Row],[time]]-2)*2</f>
        <v>1.50352</v>
      </c>
      <c r="AB53">
        <v>91.089500000000001</v>
      </c>
      <c r="AC53">
        <v>70.911000000000001</v>
      </c>
      <c r="AD53">
        <f>Table615[[#This Row],[CFNM]]/Table615[[#This Row],[CAREA]]</f>
        <v>0.77847611415146645</v>
      </c>
      <c r="AE53">
        <v>2.75176</v>
      </c>
      <c r="AF53">
        <f>(Table716[[#This Row],[time]]-2)*2</f>
        <v>1.50352</v>
      </c>
      <c r="AG53">
        <v>73.126599999999996</v>
      </c>
      <c r="AH53">
        <v>13.8424</v>
      </c>
      <c r="AI53">
        <f>Table716[[#This Row],[CFNM]]/Table716[[#This Row],[CAREA]]</f>
        <v>0.18929363596830703</v>
      </c>
      <c r="AJ53">
        <v>2.75176</v>
      </c>
      <c r="AK53">
        <f>(Table81719[[#This Row],[time]]-2)*2</f>
        <v>1.50352</v>
      </c>
      <c r="AL53">
        <v>75.944299999999998</v>
      </c>
      <c r="AM53">
        <v>62.648800000000001</v>
      </c>
      <c r="AN53">
        <f>Table81719[[#This Row],[CFNM]]/Table81719[[#This Row],[CAREA]]</f>
        <v>0.82493090330676566</v>
      </c>
    </row>
    <row r="54" spans="1:40" x14ac:dyDescent="0.3">
      <c r="A54">
        <v>2.80444</v>
      </c>
      <c r="B54">
        <f>(Table110[[#This Row],[time]]-2)*2</f>
        <v>1.6088800000000001</v>
      </c>
      <c r="C54">
        <v>59.897500000000001</v>
      </c>
      <c r="D54">
        <v>6.0362499999999999</v>
      </c>
      <c r="E54">
        <f>Table110[[#This Row],[CFNM]]/Table110[[#This Row],[CAREA]]</f>
        <v>0.10077632622396594</v>
      </c>
      <c r="F54">
        <v>2.80444</v>
      </c>
      <c r="G54">
        <f>(Table211[[#This Row],[time]]-2)*2</f>
        <v>1.6088800000000001</v>
      </c>
      <c r="H54">
        <v>94.649500000000003</v>
      </c>
      <c r="I54">
        <v>48.414200000000001</v>
      </c>
      <c r="J54">
        <f>Table211[[#This Row],[CFNM]]/Table211[[#This Row],[CAREA]]</f>
        <v>0.51151036191422039</v>
      </c>
      <c r="K54">
        <v>2.80444</v>
      </c>
      <c r="L54">
        <f>(Table312[[#This Row],[time]]-2)*2</f>
        <v>1.6088800000000001</v>
      </c>
      <c r="M54">
        <v>65.650400000000005</v>
      </c>
      <c r="N54">
        <v>1.17441</v>
      </c>
      <c r="O54">
        <f>Table312[[#This Row],[CFNM]]/Table312[[#This Row],[CAREA]]</f>
        <v>1.7888847592703164E-2</v>
      </c>
      <c r="P54">
        <v>2.80444</v>
      </c>
      <c r="Q54">
        <f>(Table413[[#This Row],[time]]-2)*2</f>
        <v>1.6088800000000001</v>
      </c>
      <c r="R54">
        <v>83.575100000000006</v>
      </c>
      <c r="S54">
        <v>52.527500000000003</v>
      </c>
      <c r="T54">
        <f>Table413[[#This Row],[CFNM]]/Table413[[#This Row],[CAREA]]</f>
        <v>0.62850657671962107</v>
      </c>
      <c r="U54">
        <v>2.80444</v>
      </c>
      <c r="V54">
        <f>(Table514[[#This Row],[time]]-2)*2</f>
        <v>1.6088800000000001</v>
      </c>
      <c r="W54">
        <v>62.614699999999999</v>
      </c>
      <c r="X54">
        <v>0.50047200000000003</v>
      </c>
      <c r="Y54">
        <f>Table514[[#This Row],[CFNM]]/Table514[[#This Row],[CAREA]]</f>
        <v>7.9928834602737055E-3</v>
      </c>
      <c r="Z54">
        <v>2.80444</v>
      </c>
      <c r="AA54">
        <f>(Table615[[#This Row],[time]]-2)*2</f>
        <v>1.6088800000000001</v>
      </c>
      <c r="AB54">
        <v>90.730099999999993</v>
      </c>
      <c r="AC54">
        <v>73.260999999999996</v>
      </c>
      <c r="AD54">
        <f>Table615[[#This Row],[CFNM]]/Table615[[#This Row],[CAREA]]</f>
        <v>0.80746080958799782</v>
      </c>
      <c r="AE54">
        <v>2.80444</v>
      </c>
      <c r="AF54">
        <f>(Table716[[#This Row],[time]]-2)*2</f>
        <v>1.6088800000000001</v>
      </c>
      <c r="AG54">
        <v>72.253399999999999</v>
      </c>
      <c r="AH54">
        <v>13.398</v>
      </c>
      <c r="AI54">
        <f>Table716[[#This Row],[CFNM]]/Table716[[#This Row],[CAREA]]</f>
        <v>0.18543072021524246</v>
      </c>
      <c r="AJ54">
        <v>2.80444</v>
      </c>
      <c r="AK54">
        <f>(Table81719[[#This Row],[time]]-2)*2</f>
        <v>1.6088800000000001</v>
      </c>
      <c r="AL54">
        <v>75.481399999999994</v>
      </c>
      <c r="AM54">
        <v>64.694999999999993</v>
      </c>
      <c r="AN54">
        <f>Table81719[[#This Row],[CFNM]]/Table81719[[#This Row],[CAREA]]</f>
        <v>0.85709856997882916</v>
      </c>
    </row>
    <row r="55" spans="1:40" x14ac:dyDescent="0.3">
      <c r="A55">
        <v>2.8583699999999999</v>
      </c>
      <c r="B55">
        <f>(Table110[[#This Row],[time]]-2)*2</f>
        <v>1.7167399999999997</v>
      </c>
      <c r="C55">
        <v>59.413400000000003</v>
      </c>
      <c r="D55">
        <v>5.6322599999999996</v>
      </c>
      <c r="E55">
        <f>Table110[[#This Row],[CFNM]]/Table110[[#This Row],[CAREA]]</f>
        <v>9.4797806555423511E-2</v>
      </c>
      <c r="F55">
        <v>2.8583699999999999</v>
      </c>
      <c r="G55">
        <f>(Table211[[#This Row],[time]]-2)*2</f>
        <v>1.7167399999999997</v>
      </c>
      <c r="H55">
        <v>93.620500000000007</v>
      </c>
      <c r="I55">
        <v>51.834000000000003</v>
      </c>
      <c r="J55">
        <f>Table211[[#This Row],[CFNM]]/Table211[[#This Row],[CAREA]]</f>
        <v>0.55366079010473135</v>
      </c>
      <c r="K55">
        <v>2.8583699999999999</v>
      </c>
      <c r="L55">
        <f>(Table312[[#This Row],[time]]-2)*2</f>
        <v>1.7167399999999997</v>
      </c>
      <c r="M55">
        <v>64.386700000000005</v>
      </c>
      <c r="N55">
        <v>0.90710100000000005</v>
      </c>
      <c r="O55">
        <f>Table312[[#This Row],[CFNM]]/Table312[[#This Row],[CAREA]]</f>
        <v>1.4088328800823773E-2</v>
      </c>
      <c r="P55">
        <v>2.8583699999999999</v>
      </c>
      <c r="Q55">
        <f>(Table413[[#This Row],[time]]-2)*2</f>
        <v>1.7167399999999997</v>
      </c>
      <c r="R55">
        <v>82.796199999999999</v>
      </c>
      <c r="S55">
        <v>56.203899999999997</v>
      </c>
      <c r="T55">
        <f>Table413[[#This Row],[CFNM]]/Table413[[#This Row],[CAREA]]</f>
        <v>0.67882221647853402</v>
      </c>
      <c r="U55">
        <v>2.8583699999999999</v>
      </c>
      <c r="V55">
        <f>(Table514[[#This Row],[time]]-2)*2</f>
        <v>1.7167399999999997</v>
      </c>
      <c r="W55">
        <v>61.652500000000003</v>
      </c>
      <c r="X55">
        <v>0.34161999999999998</v>
      </c>
      <c r="Y55">
        <f>Table514[[#This Row],[CFNM]]/Table514[[#This Row],[CAREA]]</f>
        <v>5.5410567292486102E-3</v>
      </c>
      <c r="Z55">
        <v>2.8583699999999999</v>
      </c>
      <c r="AA55">
        <f>(Table615[[#This Row],[time]]-2)*2</f>
        <v>1.7167399999999997</v>
      </c>
      <c r="AB55">
        <v>90.103200000000001</v>
      </c>
      <c r="AC55">
        <v>77.290899999999993</v>
      </c>
      <c r="AD55">
        <f>Table615[[#This Row],[CFNM]]/Table615[[#This Row],[CAREA]]</f>
        <v>0.85780416233829648</v>
      </c>
      <c r="AE55">
        <v>2.8583699999999999</v>
      </c>
      <c r="AF55">
        <f>(Table716[[#This Row],[time]]-2)*2</f>
        <v>1.7167399999999997</v>
      </c>
      <c r="AG55">
        <v>71.042599999999993</v>
      </c>
      <c r="AH55">
        <v>12.617100000000001</v>
      </c>
      <c r="AI55">
        <f>Table716[[#This Row],[CFNM]]/Table716[[#This Row],[CAREA]]</f>
        <v>0.17759907435820202</v>
      </c>
      <c r="AJ55">
        <v>2.8583699999999999</v>
      </c>
      <c r="AK55">
        <f>(Table81719[[#This Row],[time]]-2)*2</f>
        <v>1.7167399999999997</v>
      </c>
      <c r="AL55">
        <v>74.620900000000006</v>
      </c>
      <c r="AM55">
        <v>68.05</v>
      </c>
      <c r="AN55">
        <f>Table81719[[#This Row],[CFNM]]/Table81719[[#This Row],[CAREA]]</f>
        <v>0.91194290071548312</v>
      </c>
    </row>
    <row r="56" spans="1:40" x14ac:dyDescent="0.3">
      <c r="A56">
        <v>2.9134199999999999</v>
      </c>
      <c r="B56">
        <f>(Table110[[#This Row],[time]]-2)*2</f>
        <v>1.8268399999999998</v>
      </c>
      <c r="C56">
        <v>58.3553</v>
      </c>
      <c r="D56">
        <v>5.2792399999999997</v>
      </c>
      <c r="E56">
        <f>Table110[[#This Row],[CFNM]]/Table110[[#This Row],[CAREA]]</f>
        <v>9.0467189783961344E-2</v>
      </c>
      <c r="F56">
        <v>2.9134199999999999</v>
      </c>
      <c r="G56">
        <f>(Table211[[#This Row],[time]]-2)*2</f>
        <v>1.8268399999999998</v>
      </c>
      <c r="H56">
        <v>92.561499999999995</v>
      </c>
      <c r="I56">
        <v>55.079700000000003</v>
      </c>
      <c r="J56">
        <f>Table211[[#This Row],[CFNM]]/Table211[[#This Row],[CAREA]]</f>
        <v>0.59506058134321516</v>
      </c>
      <c r="K56">
        <v>2.9134199999999999</v>
      </c>
      <c r="L56">
        <f>(Table312[[#This Row],[time]]-2)*2</f>
        <v>1.8268399999999998</v>
      </c>
      <c r="M56">
        <v>59.255899999999997</v>
      </c>
      <c r="N56">
        <v>0.67885700000000004</v>
      </c>
      <c r="O56">
        <f>Table312[[#This Row],[CFNM]]/Table312[[#This Row],[CAREA]]</f>
        <v>1.145636130748162E-2</v>
      </c>
      <c r="P56">
        <v>2.9134199999999999</v>
      </c>
      <c r="Q56">
        <f>(Table413[[#This Row],[time]]-2)*2</f>
        <v>1.8268399999999998</v>
      </c>
      <c r="R56">
        <v>82.037800000000004</v>
      </c>
      <c r="S56">
        <v>59.691800000000001</v>
      </c>
      <c r="T56">
        <f>Table413[[#This Row],[CFNM]]/Table413[[#This Row],[CAREA]]</f>
        <v>0.72761336847160696</v>
      </c>
      <c r="U56">
        <v>2.9134199999999999</v>
      </c>
      <c r="V56">
        <f>(Table514[[#This Row],[time]]-2)*2</f>
        <v>1.8268399999999998</v>
      </c>
      <c r="W56">
        <v>61.177</v>
      </c>
      <c r="X56">
        <v>0.23136599999999999</v>
      </c>
      <c r="Y56">
        <f>Table514[[#This Row],[CFNM]]/Table514[[#This Row],[CAREA]]</f>
        <v>3.7819115026889189E-3</v>
      </c>
      <c r="Z56">
        <v>2.9134199999999999</v>
      </c>
      <c r="AA56">
        <f>(Table615[[#This Row],[time]]-2)*2</f>
        <v>1.8268399999999998</v>
      </c>
      <c r="AB56">
        <v>89.536299999999997</v>
      </c>
      <c r="AC56">
        <v>81.159700000000001</v>
      </c>
      <c r="AD56">
        <f>Table615[[#This Row],[CFNM]]/Table615[[#This Row],[CAREA]]</f>
        <v>0.9064446487067257</v>
      </c>
      <c r="AE56">
        <v>2.9134199999999999</v>
      </c>
      <c r="AF56">
        <f>(Table716[[#This Row],[time]]-2)*2</f>
        <v>1.8268399999999998</v>
      </c>
      <c r="AG56">
        <v>70.748999999999995</v>
      </c>
      <c r="AH56">
        <v>11.8287</v>
      </c>
      <c r="AI56">
        <f>Table716[[#This Row],[CFNM]]/Table716[[#This Row],[CAREA]]</f>
        <v>0.16719246915150746</v>
      </c>
      <c r="AJ56">
        <v>2.9134199999999999</v>
      </c>
      <c r="AK56">
        <f>(Table81719[[#This Row],[time]]-2)*2</f>
        <v>1.8268399999999998</v>
      </c>
      <c r="AL56">
        <v>73.947699999999998</v>
      </c>
      <c r="AM56">
        <v>71.204599999999999</v>
      </c>
      <c r="AN56">
        <f>Table81719[[#This Row],[CFNM]]/Table81719[[#This Row],[CAREA]]</f>
        <v>0.96290486384295926</v>
      </c>
    </row>
    <row r="57" spans="1:40" x14ac:dyDescent="0.3">
      <c r="A57">
        <v>2.9619599999999999</v>
      </c>
      <c r="B57">
        <f>(Table110[[#This Row],[time]]-2)*2</f>
        <v>1.9239199999999999</v>
      </c>
      <c r="C57">
        <v>57.513199999999998</v>
      </c>
      <c r="D57">
        <v>5.0190400000000004</v>
      </c>
      <c r="E57">
        <f>Table110[[#This Row],[CFNM]]/Table110[[#This Row],[CAREA]]</f>
        <v>8.7267618564086172E-2</v>
      </c>
      <c r="F57">
        <v>2.9619599999999999</v>
      </c>
      <c r="G57">
        <f>(Table211[[#This Row],[time]]-2)*2</f>
        <v>1.9239199999999999</v>
      </c>
      <c r="H57">
        <v>91.543300000000002</v>
      </c>
      <c r="I57">
        <v>57.786000000000001</v>
      </c>
      <c r="J57">
        <f>Table211[[#This Row],[CFNM]]/Table211[[#This Row],[CAREA]]</f>
        <v>0.63124226458954391</v>
      </c>
      <c r="K57">
        <v>2.9619599999999999</v>
      </c>
      <c r="L57">
        <f>(Table312[[#This Row],[time]]-2)*2</f>
        <v>1.9239199999999999</v>
      </c>
      <c r="M57">
        <v>57.653799999999997</v>
      </c>
      <c r="N57">
        <v>0.50470899999999996</v>
      </c>
      <c r="O57">
        <f>Table312[[#This Row],[CFNM]]/Table312[[#This Row],[CAREA]]</f>
        <v>8.754132424922555E-3</v>
      </c>
      <c r="P57">
        <v>2.9619599999999999</v>
      </c>
      <c r="Q57">
        <f>(Table413[[#This Row],[time]]-2)*2</f>
        <v>1.9239199999999999</v>
      </c>
      <c r="R57">
        <v>81.374799999999993</v>
      </c>
      <c r="S57">
        <v>62.623899999999999</v>
      </c>
      <c r="T57">
        <f>Table413[[#This Row],[CFNM]]/Table413[[#This Row],[CAREA]]</f>
        <v>0.76957362721628819</v>
      </c>
      <c r="U57">
        <v>2.9619599999999999</v>
      </c>
      <c r="V57">
        <f>(Table514[[#This Row],[time]]-2)*2</f>
        <v>1.9239199999999999</v>
      </c>
      <c r="W57">
        <v>60.390700000000002</v>
      </c>
      <c r="X57">
        <v>0.13683699999999999</v>
      </c>
      <c r="Y57">
        <f>Table514[[#This Row],[CFNM]]/Table514[[#This Row],[CAREA]]</f>
        <v>2.2658621277779523E-3</v>
      </c>
      <c r="Z57">
        <v>2.9619599999999999</v>
      </c>
      <c r="AA57">
        <f>(Table615[[#This Row],[time]]-2)*2</f>
        <v>1.9239199999999999</v>
      </c>
      <c r="AB57">
        <v>89.084900000000005</v>
      </c>
      <c r="AC57">
        <v>84.346199999999996</v>
      </c>
      <c r="AD57">
        <f>Table615[[#This Row],[CFNM]]/Table615[[#This Row],[CAREA]]</f>
        <v>0.94680692238527508</v>
      </c>
      <c r="AE57">
        <v>2.9619599999999999</v>
      </c>
      <c r="AF57">
        <f>(Table716[[#This Row],[time]]-2)*2</f>
        <v>1.9239199999999999</v>
      </c>
      <c r="AG57">
        <v>70.5184</v>
      </c>
      <c r="AH57">
        <v>11.157999999999999</v>
      </c>
      <c r="AI57">
        <f>Table716[[#This Row],[CFNM]]/Table716[[#This Row],[CAREA]]</f>
        <v>0.15822820710623042</v>
      </c>
      <c r="AJ57">
        <v>2.9619599999999999</v>
      </c>
      <c r="AK57">
        <f>(Table81719[[#This Row],[time]]-2)*2</f>
        <v>1.9239199999999999</v>
      </c>
      <c r="AL57">
        <v>73.338200000000001</v>
      </c>
      <c r="AM57">
        <v>73.836500000000001</v>
      </c>
      <c r="AN57">
        <f>Table81719[[#This Row],[CFNM]]/Table81719[[#This Row],[CAREA]]</f>
        <v>1.0067945490890151</v>
      </c>
    </row>
    <row r="58" spans="1:40" x14ac:dyDescent="0.3">
      <c r="A58">
        <v>3</v>
      </c>
      <c r="B58">
        <f>(Table110[[#This Row],[time]]-2)*2</f>
        <v>2</v>
      </c>
      <c r="C58">
        <v>56.665300000000002</v>
      </c>
      <c r="D58">
        <v>4.7977100000000004</v>
      </c>
      <c r="E58">
        <f>Table110[[#This Row],[CFNM]]/Table110[[#This Row],[CAREA]]</f>
        <v>8.4667512569420789E-2</v>
      </c>
      <c r="F58">
        <v>3</v>
      </c>
      <c r="G58">
        <f>(Table211[[#This Row],[time]]-2)*2</f>
        <v>2</v>
      </c>
      <c r="H58">
        <v>90.618399999999994</v>
      </c>
      <c r="I58">
        <v>60.607199999999999</v>
      </c>
      <c r="J58">
        <f>Table211[[#This Row],[CFNM]]/Table211[[#This Row],[CAREA]]</f>
        <v>0.66881781183512401</v>
      </c>
      <c r="K58">
        <v>3</v>
      </c>
      <c r="L58">
        <f>(Table312[[#This Row],[time]]-2)*2</f>
        <v>2</v>
      </c>
      <c r="M58">
        <v>54.110300000000002</v>
      </c>
      <c r="N58">
        <v>0.34525299999999998</v>
      </c>
      <c r="O58">
        <f>Table312[[#This Row],[CFNM]]/Table312[[#This Row],[CAREA]]</f>
        <v>6.3805412278253853E-3</v>
      </c>
      <c r="P58">
        <v>3</v>
      </c>
      <c r="Q58">
        <f>(Table413[[#This Row],[time]]-2)*2</f>
        <v>2</v>
      </c>
      <c r="R58">
        <v>80.723200000000006</v>
      </c>
      <c r="S58">
        <v>65.722499999999997</v>
      </c>
      <c r="T58">
        <f>Table413[[#This Row],[CFNM]]/Table413[[#This Row],[CAREA]]</f>
        <v>0.81417114286846892</v>
      </c>
      <c r="U58">
        <v>3</v>
      </c>
      <c r="V58">
        <f>(Table514[[#This Row],[time]]-2)*2</f>
        <v>2</v>
      </c>
      <c r="W58">
        <v>60.2181</v>
      </c>
      <c r="X58">
        <v>2.4085200000000001E-2</v>
      </c>
      <c r="Y58">
        <f>Table514[[#This Row],[CFNM]]/Table514[[#This Row],[CAREA]]</f>
        <v>3.9996612314237745E-4</v>
      </c>
      <c r="Z58">
        <v>3</v>
      </c>
      <c r="AA58">
        <f>(Table615[[#This Row],[time]]-2)*2</f>
        <v>2</v>
      </c>
      <c r="AB58">
        <v>88.548500000000004</v>
      </c>
      <c r="AC58">
        <v>87.567800000000005</v>
      </c>
      <c r="AD58">
        <f>Table615[[#This Row],[CFNM]]/Table615[[#This Row],[CAREA]]</f>
        <v>0.98892471357504641</v>
      </c>
      <c r="AE58">
        <v>3</v>
      </c>
      <c r="AF58">
        <f>(Table716[[#This Row],[time]]-2)*2</f>
        <v>2</v>
      </c>
      <c r="AG58">
        <v>69.361800000000002</v>
      </c>
      <c r="AH58">
        <v>10.4719</v>
      </c>
      <c r="AI58">
        <f>Table716[[#This Row],[CFNM]]/Table716[[#This Row],[CAREA]]</f>
        <v>0.15097503236651874</v>
      </c>
      <c r="AJ58">
        <v>3</v>
      </c>
      <c r="AK58">
        <f>(Table81719[[#This Row],[time]]-2)*2</f>
        <v>2</v>
      </c>
      <c r="AL58">
        <v>72.754599999999996</v>
      </c>
      <c r="AM58">
        <v>76.620599999999996</v>
      </c>
      <c r="AN58">
        <f>Table81719[[#This Row],[CFNM]]/Table81719[[#This Row],[CAREA]]</f>
        <v>1.0531375335717603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6B4464-4370-40F4-9A20-DF317E429F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2BB625-8DE1-4F47-B595-5D9FE46CB1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B70673-6285-482F-ACB4-D9D2F64B79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2020-09-27T19:14:12Z</dcterms:created>
  <dcterms:modified xsi:type="dcterms:W3CDTF">2021-01-07T04:16:10Z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