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CMS results/LatPhysNoTether/"/>
    </mc:Choice>
  </mc:AlternateContent>
  <xr:revisionPtr revIDLastSave="32" documentId="8_{FAF08D06-6C43-4F55-A38B-E20ECCF46C6D}" xr6:coauthVersionLast="45" xr6:coauthVersionMax="45" xr10:uidLastSave="{0C5DB4CA-57F8-4BDF-A1E1-DB82B4358EB9}"/>
  <bookViews>
    <workbookView xWindow="12144" yWindow="1260" windowWidth="17280" windowHeight="9024" xr2:uid="{99B47DE1-A114-4D4C-ACB1-6A7024AF72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58" i="1" l="1"/>
  <c r="AK58" i="1"/>
  <c r="AI58" i="1"/>
  <c r="AF58" i="1"/>
  <c r="AD58" i="1"/>
  <c r="AA58" i="1"/>
  <c r="Y58" i="1"/>
  <c r="V58" i="1"/>
  <c r="T58" i="1"/>
  <c r="Q58" i="1"/>
  <c r="O58" i="1"/>
  <c r="L58" i="1"/>
  <c r="J58" i="1"/>
  <c r="G58" i="1"/>
  <c r="E58" i="1"/>
  <c r="B58" i="1"/>
  <c r="AN57" i="1"/>
  <c r="AK57" i="1"/>
  <c r="AI57" i="1"/>
  <c r="AF57" i="1"/>
  <c r="AD57" i="1"/>
  <c r="AA57" i="1"/>
  <c r="Y57" i="1"/>
  <c r="V57" i="1"/>
  <c r="T57" i="1"/>
  <c r="Q57" i="1"/>
  <c r="O57" i="1"/>
  <c r="L57" i="1"/>
  <c r="J57" i="1"/>
  <c r="G57" i="1"/>
  <c r="E57" i="1"/>
  <c r="B57" i="1"/>
  <c r="AN56" i="1"/>
  <c r="AK56" i="1"/>
  <c r="AI56" i="1"/>
  <c r="AF56" i="1"/>
  <c r="AD56" i="1"/>
  <c r="AA56" i="1"/>
  <c r="Y56" i="1"/>
  <c r="V56" i="1"/>
  <c r="T56" i="1"/>
  <c r="Q56" i="1"/>
  <c r="O56" i="1"/>
  <c r="L56" i="1"/>
  <c r="J56" i="1"/>
  <c r="G56" i="1"/>
  <c r="E56" i="1"/>
  <c r="B56" i="1"/>
  <c r="AN55" i="1"/>
  <c r="AK55" i="1"/>
  <c r="AI55" i="1"/>
  <c r="AF55" i="1"/>
  <c r="AD55" i="1"/>
  <c r="AA55" i="1"/>
  <c r="Y55" i="1"/>
  <c r="V55" i="1"/>
  <c r="T55" i="1"/>
  <c r="Q55" i="1"/>
  <c r="O55" i="1"/>
  <c r="L55" i="1"/>
  <c r="J55" i="1"/>
  <c r="G55" i="1"/>
  <c r="E55" i="1"/>
  <c r="B55" i="1"/>
  <c r="AN54" i="1"/>
  <c r="AK54" i="1"/>
  <c r="AI54" i="1"/>
  <c r="AF54" i="1"/>
  <c r="AD54" i="1"/>
  <c r="AA54" i="1"/>
  <c r="Y54" i="1"/>
  <c r="V54" i="1"/>
  <c r="T54" i="1"/>
  <c r="Q54" i="1"/>
  <c r="O54" i="1"/>
  <c r="L54" i="1"/>
  <c r="J54" i="1"/>
  <c r="G54" i="1"/>
  <c r="E54" i="1"/>
  <c r="B54" i="1"/>
  <c r="AN53" i="1"/>
  <c r="AK53" i="1"/>
  <c r="AI53" i="1"/>
  <c r="AF53" i="1"/>
  <c r="AD53" i="1"/>
  <c r="AA53" i="1"/>
  <c r="Y53" i="1"/>
  <c r="V53" i="1"/>
  <c r="T53" i="1"/>
  <c r="Q53" i="1"/>
  <c r="O53" i="1"/>
  <c r="L53" i="1"/>
  <c r="J53" i="1"/>
  <c r="G53" i="1"/>
  <c r="E53" i="1"/>
  <c r="B53" i="1"/>
  <c r="AN52" i="1"/>
  <c r="AK52" i="1"/>
  <c r="AI52" i="1"/>
  <c r="AF52" i="1"/>
  <c r="AD52" i="1"/>
  <c r="AA52" i="1"/>
  <c r="Y52" i="1"/>
  <c r="V52" i="1"/>
  <c r="T52" i="1"/>
  <c r="Q52" i="1"/>
  <c r="O52" i="1"/>
  <c r="L52" i="1"/>
  <c r="J52" i="1"/>
  <c r="G52" i="1"/>
  <c r="E52" i="1"/>
  <c r="B52" i="1"/>
  <c r="AN51" i="1"/>
  <c r="AK51" i="1"/>
  <c r="AI51" i="1"/>
  <c r="AF51" i="1"/>
  <c r="AD51" i="1"/>
  <c r="AA51" i="1"/>
  <c r="Y51" i="1"/>
  <c r="V51" i="1"/>
  <c r="T51" i="1"/>
  <c r="Q51" i="1"/>
  <c r="O51" i="1"/>
  <c r="L51" i="1"/>
  <c r="J51" i="1"/>
  <c r="G51" i="1"/>
  <c r="E51" i="1"/>
  <c r="B51" i="1"/>
  <c r="AN50" i="1"/>
  <c r="AK50" i="1"/>
  <c r="AI50" i="1"/>
  <c r="AF50" i="1"/>
  <c r="AD50" i="1"/>
  <c r="AA50" i="1"/>
  <c r="Y50" i="1"/>
  <c r="V50" i="1"/>
  <c r="T50" i="1"/>
  <c r="Q50" i="1"/>
  <c r="O50" i="1"/>
  <c r="L50" i="1"/>
  <c r="J50" i="1"/>
  <c r="G50" i="1"/>
  <c r="E50" i="1"/>
  <c r="B50" i="1"/>
  <c r="AN49" i="1"/>
  <c r="AK49" i="1"/>
  <c r="AI49" i="1"/>
  <c r="AF49" i="1"/>
  <c r="AD49" i="1"/>
  <c r="AA49" i="1"/>
  <c r="Y49" i="1"/>
  <c r="V49" i="1"/>
  <c r="T49" i="1"/>
  <c r="Q49" i="1"/>
  <c r="O49" i="1"/>
  <c r="L49" i="1"/>
  <c r="J49" i="1"/>
  <c r="G49" i="1"/>
  <c r="E49" i="1"/>
  <c r="B49" i="1"/>
  <c r="AN48" i="1"/>
  <c r="AK48" i="1"/>
  <c r="AI48" i="1"/>
  <c r="AF48" i="1"/>
  <c r="AD48" i="1"/>
  <c r="AA48" i="1"/>
  <c r="Y48" i="1"/>
  <c r="V48" i="1"/>
  <c r="T48" i="1"/>
  <c r="Q48" i="1"/>
  <c r="O48" i="1"/>
  <c r="L48" i="1"/>
  <c r="J48" i="1"/>
  <c r="G48" i="1"/>
  <c r="E48" i="1"/>
  <c r="B48" i="1"/>
  <c r="AN47" i="1"/>
  <c r="AK47" i="1"/>
  <c r="AI47" i="1"/>
  <c r="AF47" i="1"/>
  <c r="AD47" i="1"/>
  <c r="AA47" i="1"/>
  <c r="Y47" i="1"/>
  <c r="V47" i="1"/>
  <c r="T47" i="1"/>
  <c r="Q47" i="1"/>
  <c r="O47" i="1"/>
  <c r="L47" i="1"/>
  <c r="J47" i="1"/>
  <c r="G47" i="1"/>
  <c r="E47" i="1"/>
  <c r="B47" i="1"/>
  <c r="AN46" i="1"/>
  <c r="AK46" i="1"/>
  <c r="AI46" i="1"/>
  <c r="AF46" i="1"/>
  <c r="AD46" i="1"/>
  <c r="AA46" i="1"/>
  <c r="Y46" i="1"/>
  <c r="V46" i="1"/>
  <c r="T46" i="1"/>
  <c r="Q46" i="1"/>
  <c r="O46" i="1"/>
  <c r="L46" i="1"/>
  <c r="J46" i="1"/>
  <c r="G46" i="1"/>
  <c r="E46" i="1"/>
  <c r="B46" i="1"/>
  <c r="AN45" i="1"/>
  <c r="AK45" i="1"/>
  <c r="AI45" i="1"/>
  <c r="AF45" i="1"/>
  <c r="AD45" i="1"/>
  <c r="AA45" i="1"/>
  <c r="Y45" i="1"/>
  <c r="V45" i="1"/>
  <c r="T45" i="1"/>
  <c r="Q45" i="1"/>
  <c r="O45" i="1"/>
  <c r="L45" i="1"/>
  <c r="J45" i="1"/>
  <c r="G45" i="1"/>
  <c r="E45" i="1"/>
  <c r="B45" i="1"/>
  <c r="AN44" i="1"/>
  <c r="AK44" i="1"/>
  <c r="AI44" i="1"/>
  <c r="AF44" i="1"/>
  <c r="AD44" i="1"/>
  <c r="AA44" i="1"/>
  <c r="Y44" i="1"/>
  <c r="V44" i="1"/>
  <c r="T44" i="1"/>
  <c r="Q44" i="1"/>
  <c r="O44" i="1"/>
  <c r="L44" i="1"/>
  <c r="J44" i="1"/>
  <c r="G44" i="1"/>
  <c r="E44" i="1"/>
  <c r="B44" i="1"/>
  <c r="AN43" i="1"/>
  <c r="AK43" i="1"/>
  <c r="AI43" i="1"/>
  <c r="AF43" i="1"/>
  <c r="AD43" i="1"/>
  <c r="AA43" i="1"/>
  <c r="Y43" i="1"/>
  <c r="V43" i="1"/>
  <c r="T43" i="1"/>
  <c r="Q43" i="1"/>
  <c r="O43" i="1"/>
  <c r="L43" i="1"/>
  <c r="J43" i="1"/>
  <c r="G43" i="1"/>
  <c r="E43" i="1"/>
  <c r="B43" i="1"/>
  <c r="AN42" i="1"/>
  <c r="AK42" i="1"/>
  <c r="AI42" i="1"/>
  <c r="AF42" i="1"/>
  <c r="AD42" i="1"/>
  <c r="AA42" i="1"/>
  <c r="Y42" i="1"/>
  <c r="V42" i="1"/>
  <c r="T42" i="1"/>
  <c r="Q42" i="1"/>
  <c r="O42" i="1"/>
  <c r="L42" i="1"/>
  <c r="J42" i="1"/>
  <c r="G42" i="1"/>
  <c r="E42" i="1"/>
  <c r="B42" i="1"/>
  <c r="AN41" i="1"/>
  <c r="AK41" i="1"/>
  <c r="AI41" i="1"/>
  <c r="AF41" i="1"/>
  <c r="AD41" i="1"/>
  <c r="AA41" i="1"/>
  <c r="Y41" i="1"/>
  <c r="V41" i="1"/>
  <c r="T41" i="1"/>
  <c r="Q41" i="1"/>
  <c r="O41" i="1"/>
  <c r="L41" i="1"/>
  <c r="J41" i="1"/>
  <c r="G41" i="1"/>
  <c r="E41" i="1"/>
  <c r="B41" i="1"/>
  <c r="AN40" i="1"/>
  <c r="AK40" i="1"/>
  <c r="AI40" i="1"/>
  <c r="AF40" i="1"/>
  <c r="AD40" i="1"/>
  <c r="AA40" i="1"/>
  <c r="Y40" i="1"/>
  <c r="V40" i="1"/>
  <c r="T40" i="1"/>
  <c r="Q40" i="1"/>
  <c r="O40" i="1"/>
  <c r="L40" i="1"/>
  <c r="J40" i="1"/>
  <c r="G40" i="1"/>
  <c r="E40" i="1"/>
  <c r="B40" i="1"/>
  <c r="AN39" i="1"/>
  <c r="AK39" i="1"/>
  <c r="AI39" i="1"/>
  <c r="AF39" i="1"/>
  <c r="AD39" i="1"/>
  <c r="AA39" i="1"/>
  <c r="Y39" i="1"/>
  <c r="V39" i="1"/>
  <c r="T39" i="1"/>
  <c r="Q39" i="1"/>
  <c r="O39" i="1"/>
  <c r="L39" i="1"/>
  <c r="J39" i="1"/>
  <c r="G39" i="1"/>
  <c r="E39" i="1"/>
  <c r="B39" i="1"/>
  <c r="AN38" i="1"/>
  <c r="AK38" i="1"/>
  <c r="AI38" i="1"/>
  <c r="AF38" i="1"/>
  <c r="AD38" i="1"/>
  <c r="AA38" i="1"/>
  <c r="Y38" i="1"/>
  <c r="V38" i="1"/>
  <c r="T38" i="1"/>
  <c r="Q38" i="1"/>
  <c r="O38" i="1"/>
  <c r="L38" i="1"/>
  <c r="J38" i="1"/>
  <c r="G38" i="1"/>
  <c r="E38" i="1"/>
  <c r="B38" i="1"/>
  <c r="AN30" i="1"/>
  <c r="AK30" i="1"/>
  <c r="AI30" i="1"/>
  <c r="AF30" i="1"/>
  <c r="AD30" i="1"/>
  <c r="AA30" i="1"/>
  <c r="Y30" i="1"/>
  <c r="V30" i="1"/>
  <c r="T30" i="1"/>
  <c r="Q30" i="1"/>
  <c r="O30" i="1"/>
  <c r="L30" i="1"/>
  <c r="J30" i="1"/>
  <c r="G30" i="1"/>
  <c r="E30" i="1"/>
  <c r="B30" i="1"/>
  <c r="AN29" i="1"/>
  <c r="AK29" i="1"/>
  <c r="AI29" i="1"/>
  <c r="AF29" i="1"/>
  <c r="AD29" i="1"/>
  <c r="AA29" i="1"/>
  <c r="Y29" i="1"/>
  <c r="V29" i="1"/>
  <c r="T29" i="1"/>
  <c r="Q29" i="1"/>
  <c r="O29" i="1"/>
  <c r="L29" i="1"/>
  <c r="J29" i="1"/>
  <c r="G29" i="1"/>
  <c r="E29" i="1"/>
  <c r="B29" i="1"/>
  <c r="AN28" i="1"/>
  <c r="AK28" i="1"/>
  <c r="AI28" i="1"/>
  <c r="AF28" i="1"/>
  <c r="AD28" i="1"/>
  <c r="AA28" i="1"/>
  <c r="Y28" i="1"/>
  <c r="V28" i="1"/>
  <c r="T28" i="1"/>
  <c r="Q28" i="1"/>
  <c r="O28" i="1"/>
  <c r="L28" i="1"/>
  <c r="J28" i="1"/>
  <c r="G28" i="1"/>
  <c r="E28" i="1"/>
  <c r="B28" i="1"/>
  <c r="AN27" i="1"/>
  <c r="AK27" i="1"/>
  <c r="AI27" i="1"/>
  <c r="AF27" i="1"/>
  <c r="AD27" i="1"/>
  <c r="AA27" i="1"/>
  <c r="Y27" i="1"/>
  <c r="V27" i="1"/>
  <c r="T27" i="1"/>
  <c r="Q27" i="1"/>
  <c r="O27" i="1"/>
  <c r="L27" i="1"/>
  <c r="J27" i="1"/>
  <c r="G27" i="1"/>
  <c r="E27" i="1"/>
  <c r="B27" i="1"/>
  <c r="AN26" i="1"/>
  <c r="AK26" i="1"/>
  <c r="AI26" i="1"/>
  <c r="AF26" i="1"/>
  <c r="AD26" i="1"/>
  <c r="AA26" i="1"/>
  <c r="Y26" i="1"/>
  <c r="V26" i="1"/>
  <c r="T26" i="1"/>
  <c r="Q26" i="1"/>
  <c r="O26" i="1"/>
  <c r="L26" i="1"/>
  <c r="J26" i="1"/>
  <c r="G26" i="1"/>
  <c r="E26" i="1"/>
  <c r="B26" i="1"/>
  <c r="AN25" i="1"/>
  <c r="AK25" i="1"/>
  <c r="AI25" i="1"/>
  <c r="AF25" i="1"/>
  <c r="AD25" i="1"/>
  <c r="AA25" i="1"/>
  <c r="Y25" i="1"/>
  <c r="V25" i="1"/>
  <c r="T25" i="1"/>
  <c r="Q25" i="1"/>
  <c r="O25" i="1"/>
  <c r="L25" i="1"/>
  <c r="J25" i="1"/>
  <c r="G25" i="1"/>
  <c r="E25" i="1"/>
  <c r="B25" i="1"/>
  <c r="AN24" i="1"/>
  <c r="AK24" i="1"/>
  <c r="AI24" i="1"/>
  <c r="AF24" i="1"/>
  <c r="AD24" i="1"/>
  <c r="AA24" i="1"/>
  <c r="Y24" i="1"/>
  <c r="V24" i="1"/>
  <c r="T24" i="1"/>
  <c r="Q24" i="1"/>
  <c r="O24" i="1"/>
  <c r="L24" i="1"/>
  <c r="J24" i="1"/>
  <c r="G24" i="1"/>
  <c r="E24" i="1"/>
  <c r="B24" i="1"/>
  <c r="AN23" i="1"/>
  <c r="AK23" i="1"/>
  <c r="AI23" i="1"/>
  <c r="AF23" i="1"/>
  <c r="AD23" i="1"/>
  <c r="AA23" i="1"/>
  <c r="Y23" i="1"/>
  <c r="V23" i="1"/>
  <c r="T23" i="1"/>
  <c r="Q23" i="1"/>
  <c r="O23" i="1"/>
  <c r="L23" i="1"/>
  <c r="J23" i="1"/>
  <c r="G23" i="1"/>
  <c r="E23" i="1"/>
  <c r="B23" i="1"/>
  <c r="AN22" i="1"/>
  <c r="AK22" i="1"/>
  <c r="AI22" i="1"/>
  <c r="AF22" i="1"/>
  <c r="AD22" i="1"/>
  <c r="AA22" i="1"/>
  <c r="Y22" i="1"/>
  <c r="V22" i="1"/>
  <c r="T22" i="1"/>
  <c r="Q22" i="1"/>
  <c r="O22" i="1"/>
  <c r="L22" i="1"/>
  <c r="J22" i="1"/>
  <c r="G22" i="1"/>
  <c r="E22" i="1"/>
  <c r="B22" i="1"/>
  <c r="AN21" i="1"/>
  <c r="AK21" i="1"/>
  <c r="AI21" i="1"/>
  <c r="AF21" i="1"/>
  <c r="AD21" i="1"/>
  <c r="AA21" i="1"/>
  <c r="Y21" i="1"/>
  <c r="V21" i="1"/>
  <c r="T21" i="1"/>
  <c r="Q21" i="1"/>
  <c r="O21" i="1"/>
  <c r="L21" i="1"/>
  <c r="J21" i="1"/>
  <c r="G21" i="1"/>
  <c r="E21" i="1"/>
  <c r="B21" i="1"/>
  <c r="AN20" i="1"/>
  <c r="AK20" i="1"/>
  <c r="AI20" i="1"/>
  <c r="AF20" i="1"/>
  <c r="AD20" i="1"/>
  <c r="AA20" i="1"/>
  <c r="Y20" i="1"/>
  <c r="V20" i="1"/>
  <c r="T20" i="1"/>
  <c r="Q20" i="1"/>
  <c r="O20" i="1"/>
  <c r="L20" i="1"/>
  <c r="J20" i="1"/>
  <c r="G20" i="1"/>
  <c r="E20" i="1"/>
  <c r="B20" i="1"/>
  <c r="AN19" i="1"/>
  <c r="AK19" i="1"/>
  <c r="AI19" i="1"/>
  <c r="AF19" i="1"/>
  <c r="AD19" i="1"/>
  <c r="AA19" i="1"/>
  <c r="Y19" i="1"/>
  <c r="V19" i="1"/>
  <c r="T19" i="1"/>
  <c r="Q19" i="1"/>
  <c r="O19" i="1"/>
  <c r="L19" i="1"/>
  <c r="J19" i="1"/>
  <c r="G19" i="1"/>
  <c r="E19" i="1"/>
  <c r="B19" i="1"/>
  <c r="AN18" i="1"/>
  <c r="AK18" i="1"/>
  <c r="AI18" i="1"/>
  <c r="AF18" i="1"/>
  <c r="AD18" i="1"/>
  <c r="AA18" i="1"/>
  <c r="Y18" i="1"/>
  <c r="V18" i="1"/>
  <c r="T18" i="1"/>
  <c r="Q18" i="1"/>
  <c r="O18" i="1"/>
  <c r="L18" i="1"/>
  <c r="J18" i="1"/>
  <c r="G18" i="1"/>
  <c r="E18" i="1"/>
  <c r="B18" i="1"/>
  <c r="AN17" i="1"/>
  <c r="AK17" i="1"/>
  <c r="AI17" i="1"/>
  <c r="AF17" i="1"/>
  <c r="AD17" i="1"/>
  <c r="AA17" i="1"/>
  <c r="Y17" i="1"/>
  <c r="V17" i="1"/>
  <c r="T17" i="1"/>
  <c r="Q17" i="1"/>
  <c r="O17" i="1"/>
  <c r="L17" i="1"/>
  <c r="J17" i="1"/>
  <c r="G17" i="1"/>
  <c r="E17" i="1"/>
  <c r="B17" i="1"/>
  <c r="AN16" i="1"/>
  <c r="AK16" i="1"/>
  <c r="AI16" i="1"/>
  <c r="AF16" i="1"/>
  <c r="AD16" i="1"/>
  <c r="AA16" i="1"/>
  <c r="Y16" i="1"/>
  <c r="V16" i="1"/>
  <c r="T16" i="1"/>
  <c r="Q16" i="1"/>
  <c r="O16" i="1"/>
  <c r="L16" i="1"/>
  <c r="J16" i="1"/>
  <c r="G16" i="1"/>
  <c r="E16" i="1"/>
  <c r="B16" i="1"/>
  <c r="AN15" i="1"/>
  <c r="AK15" i="1"/>
  <c r="AI15" i="1"/>
  <c r="AF15" i="1"/>
  <c r="AD15" i="1"/>
  <c r="AA15" i="1"/>
  <c r="Y15" i="1"/>
  <c r="V15" i="1"/>
  <c r="T15" i="1"/>
  <c r="Q15" i="1"/>
  <c r="O15" i="1"/>
  <c r="L15" i="1"/>
  <c r="J15" i="1"/>
  <c r="G15" i="1"/>
  <c r="E15" i="1"/>
  <c r="B15" i="1"/>
  <c r="AN14" i="1"/>
  <c r="AK14" i="1"/>
  <c r="AI14" i="1"/>
  <c r="AF14" i="1"/>
  <c r="AD14" i="1"/>
  <c r="AA14" i="1"/>
  <c r="Y14" i="1"/>
  <c r="V14" i="1"/>
  <c r="T14" i="1"/>
  <c r="Q14" i="1"/>
  <c r="O14" i="1"/>
  <c r="L14" i="1"/>
  <c r="J14" i="1"/>
  <c r="G14" i="1"/>
  <c r="E14" i="1"/>
  <c r="B14" i="1"/>
  <c r="AN13" i="1"/>
  <c r="AK13" i="1"/>
  <c r="AI13" i="1"/>
  <c r="AF13" i="1"/>
  <c r="AD13" i="1"/>
  <c r="AA13" i="1"/>
  <c r="Y13" i="1"/>
  <c r="V13" i="1"/>
  <c r="T13" i="1"/>
  <c r="Q13" i="1"/>
  <c r="O13" i="1"/>
  <c r="L13" i="1"/>
  <c r="J13" i="1"/>
  <c r="G13" i="1"/>
  <c r="E13" i="1"/>
  <c r="B13" i="1"/>
  <c r="AN12" i="1"/>
  <c r="AK12" i="1"/>
  <c r="AI12" i="1"/>
  <c r="AF12" i="1"/>
  <c r="AD12" i="1"/>
  <c r="AA12" i="1"/>
  <c r="Y12" i="1"/>
  <c r="V12" i="1"/>
  <c r="T12" i="1"/>
  <c r="Q12" i="1"/>
  <c r="O12" i="1"/>
  <c r="L12" i="1"/>
  <c r="J12" i="1"/>
  <c r="G12" i="1"/>
  <c r="E12" i="1"/>
  <c r="B12" i="1"/>
  <c r="AN11" i="1"/>
  <c r="AK11" i="1"/>
  <c r="AI11" i="1"/>
  <c r="AF11" i="1"/>
  <c r="AD11" i="1"/>
  <c r="AA11" i="1"/>
  <c r="Y11" i="1"/>
  <c r="V11" i="1"/>
  <c r="T11" i="1"/>
  <c r="Q11" i="1"/>
  <c r="O11" i="1"/>
  <c r="L11" i="1"/>
  <c r="J11" i="1"/>
  <c r="G11" i="1"/>
  <c r="E11" i="1"/>
  <c r="B11" i="1"/>
  <c r="AN10" i="1"/>
  <c r="AK10" i="1"/>
  <c r="AI10" i="1"/>
  <c r="AF10" i="1"/>
  <c r="AD10" i="1"/>
  <c r="AA10" i="1"/>
  <c r="Y10" i="1"/>
  <c r="V10" i="1"/>
  <c r="T10" i="1"/>
  <c r="Q10" i="1"/>
  <c r="O10" i="1"/>
  <c r="L10" i="1"/>
  <c r="J10" i="1"/>
  <c r="G10" i="1"/>
  <c r="E10" i="1"/>
  <c r="B10" i="1"/>
</calcChain>
</file>

<file path=xl/sharedStrings.xml><?xml version="1.0" encoding="utf-8"?>
<sst xmlns="http://schemas.openxmlformats.org/spreadsheetml/2006/main" count="106" uniqueCount="20">
  <si>
    <t>facet stress = facet contact force magnitude/facet contact area</t>
  </si>
  <si>
    <t>units=</t>
  </si>
  <si>
    <t>(N/mm^2)=MPa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</si>
  <si>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</si>
  <si>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</si>
  <si>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</si>
  <si>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</si>
  <si>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</si>
  <si>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</si>
  <si>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</si>
  <si>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</si>
  <si>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</si>
  <si>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</si>
  <si>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CAREA</t>
  </si>
  <si>
    <t>CFNM</t>
  </si>
  <si>
    <t>CFNM/Total area contact</t>
  </si>
  <si>
    <t xml:space="preserve">5PN LatPhys NoTether </t>
  </si>
  <si>
    <t xml:space="preserve">S2_5N_LatPhys_NoTether.odb </t>
  </si>
  <si>
    <t xml:space="preserve">5P LatPhys NoTether  </t>
  </si>
  <si>
    <t>S2_5P_LatPhys_NoTether.odb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</si>
</sst>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955FB3-892E-4D09-B3AC-E67E84FD8280}" name="Table1" displayName="Table1" ref="A9:E30" totalsRowShown="0">
  <autoFilter ref="A9:E30" xr:uid="{44386B74-E3E1-410F-B81A-526438A752AC}"/>
  <tableColumns count="5">
    <tableColumn id="1" xr3:uid="{3E1481C3-7060-456D-97E7-8C986F9BA354}" name="time"/>
    <tableColumn id="2" xr3:uid="{7E9514E0-F725-4EAE-80BD-1199DAAA4C50}" name="moment" dataDxfId="31">
      <calculatedColumnFormula>-(Table1[[#This Row],[time]]-2)*2</calculatedColumnFormula>
    </tableColumn>
    <tableColumn id="3" xr3:uid="{E0441562-9776-4CF0-B8EF-E07DED2A9FB2}" name="CAREA"/>
    <tableColumn id="4" xr3:uid="{608BF3F5-93AE-499B-8D28-91B97EA71618}" name="CFNM"/>
    <tableColumn id="5" xr3:uid="{4047F986-A475-4B27-87E9-A2AC378D210F}" name="CFNM/Total area contact" dataDxfId="30">
      <calculatedColumnFormula>Table1[[#This Row],[CFNM]]/Table1[[#This Row],[CAREA]]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704A20-EF68-450F-90B7-89667CDE442E}" name="Table211" displayName="Table211" ref="F37:J58" totalsRowShown="0">
  <autoFilter ref="F37:J58" xr:uid="{A40C7384-CE96-4337-A6F1-489D0418CBCE}"/>
  <tableColumns count="5">
    <tableColumn id="1" xr3:uid="{9F2F1CF8-C056-4DC2-A1FF-A7000CA8F0CF}" name="time"/>
    <tableColumn id="2" xr3:uid="{277E60D7-0654-4AE4-9402-DC9FBC895669}" name="moment" dataDxfId="13">
      <calculatedColumnFormula>(Table211[[#This Row],[time]]-2)*2</calculatedColumnFormula>
    </tableColumn>
    <tableColumn id="3" xr3:uid="{A1D67D8C-F206-437F-99C5-E02C9F7CB536}" name="CAREA"/>
    <tableColumn id="4" xr3:uid="{7274F083-9CE1-4B4E-AC75-1F6C581B3496}" name="CFNM"/>
    <tableColumn id="5" xr3:uid="{D5B9ACB1-A96D-4895-879F-11305F2561B6}" name="CFNM/Total area contact" dataDxfId="12">
      <calculatedColumnFormula>Table211[[#This Row],[CFNM]]/Table211[[#This Row],[CAREA]]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C5329A-394D-4F53-A334-063C9C0B6A3B}" name="Table312" displayName="Table312" ref="K37:O58" totalsRowShown="0">
  <autoFilter ref="K37:O58" xr:uid="{2FACC502-17A4-4FC2-B9E9-DF5A87323427}"/>
  <tableColumns count="5">
    <tableColumn id="1" xr3:uid="{127A6778-14B8-4EA3-91EF-32483ACA0055}" name="time"/>
    <tableColumn id="2" xr3:uid="{13697173-27FB-4CE2-88C8-D3E119FE127B}" name="moment" dataDxfId="11">
      <calculatedColumnFormula>(Table312[[#This Row],[time]]-2)*2</calculatedColumnFormula>
    </tableColumn>
    <tableColumn id="3" xr3:uid="{1E7B11B0-6B6C-4566-B175-88DB56132B9B}" name="CAREA"/>
    <tableColumn id="4" xr3:uid="{7F832B70-EC50-45AF-A888-E55624FD9809}" name="CFNM"/>
    <tableColumn id="5" xr3:uid="{8A007E0F-C2AA-4B1E-91A1-BF2869E3A678}" name="CFNM/Total area contact" dataDxfId="10">
      <calculatedColumnFormula>Table312[[#This Row],[CFNM]]/Table312[[#This Row],[CAREA]]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90B5746-81B4-4CC1-B5FD-223E7B4DF908}" name="Table413" displayName="Table413" ref="P37:T58" totalsRowShown="0">
  <autoFilter ref="P37:T58" xr:uid="{A702FE64-A7FF-4D9D-ABC0-07373891FD86}"/>
  <tableColumns count="5">
    <tableColumn id="1" xr3:uid="{6448C583-5419-4165-B9BF-97BC775052C6}" name="time"/>
    <tableColumn id="2" xr3:uid="{89EA2384-9D0C-4C42-ADA9-8AE6F34264C4}" name="moment" dataDxfId="9">
      <calculatedColumnFormula>(Table413[[#This Row],[time]]-2)*2</calculatedColumnFormula>
    </tableColumn>
    <tableColumn id="3" xr3:uid="{3B5ABCFD-3C3E-449D-9BF9-FC1CCFFCEDB1}" name="CAREA"/>
    <tableColumn id="4" xr3:uid="{ACB228EE-DCEA-4A68-9E16-EEA071DBFD2E}" name="CFNM"/>
    <tableColumn id="5" xr3:uid="{0F699FAE-F806-4E52-B04E-DDD78DA223A5}" name="CFNM/Total area contact" dataDxfId="8">
      <calculatedColumnFormula>Table413[[#This Row],[CFNM]]/Table413[[#This Row],[CAREA]]</calculatedColumnFormula>
    </tableColumn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5D29E81-900D-426F-8650-3638523BB273}" name="Table514" displayName="Table514" ref="U37:Y58" totalsRowShown="0">
  <autoFilter ref="U37:Y58" xr:uid="{57B0A229-7DA9-46DB-8105-F6EA93075177}"/>
  <tableColumns count="5">
    <tableColumn id="1" xr3:uid="{C50F86C6-C3D4-42DE-862B-739D4851A9F1}" name="time"/>
    <tableColumn id="2" xr3:uid="{DE109867-789D-4A6A-9B45-0A8553EA67AE}" name="moment" dataDxfId="7">
      <calculatedColumnFormula>(Table514[[#This Row],[time]]-2)*2</calculatedColumnFormula>
    </tableColumn>
    <tableColumn id="3" xr3:uid="{B0D564AB-C5AD-4950-AE05-23E536AF4A47}" name="CAREA"/>
    <tableColumn id="4" xr3:uid="{CB0DB791-647F-48F3-9BAC-A7576BA2BAA3}" name="CFNM"/>
    <tableColumn id="5" xr3:uid="{59CCEFD3-435A-4039-8B31-AB272F64135F}" name="CFNM/Total area contact" dataDxfId="6">
      <calculatedColumnFormula>Table514[[#This Row],[CFNM]]/Table514[[#This Row],[CAREA]]</calculatedColumnFormula>
    </tableColumn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85E2AB7-0B31-490E-B272-382B497E7E83}" name="Table615" displayName="Table615" ref="Z37:AD58" totalsRowShown="0">
  <autoFilter ref="Z37:AD58" xr:uid="{DDE9EBA4-953B-4004-B8C5-7626951669C3}"/>
  <tableColumns count="5">
    <tableColumn id="1" xr3:uid="{FFF926B9-D895-4304-BD9C-C9FFC1156853}" name="time"/>
    <tableColumn id="2" xr3:uid="{325D5D08-F1F9-4789-B18C-8828F96A816D}" name="moment" dataDxfId="5">
      <calculatedColumnFormula>(Table615[[#This Row],[time]]-2)*2</calculatedColumnFormula>
    </tableColumn>
    <tableColumn id="3" xr3:uid="{3EADFF4D-DD37-4C59-A1BB-E8D32AD102CF}" name="CAREA"/>
    <tableColumn id="4" xr3:uid="{2BC2E17D-DBCB-499B-8B5F-710DE28F8FEF}" name="CFNM"/>
    <tableColumn id="5" xr3:uid="{A5AB4BCD-CA68-434E-B3FB-F93A0538CE9F}" name="CFNM/Total area contact" dataDxfId="4">
      <calculatedColumnFormula>Table615[[#This Row],[CFNM]]/Table615[[#This Row],[CAREA]]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C4D721A-A740-4C12-B083-33A55B3850EC}" name="Table716" displayName="Table716" ref="AE37:AI58" totalsRowShown="0">
  <autoFilter ref="AE37:AI58" xr:uid="{DA1EF6C1-DE74-41AD-BD4E-B079EFF6E5F2}"/>
  <tableColumns count="5">
    <tableColumn id="1" xr3:uid="{FF7C4EEB-2B26-4B21-8F7F-6A587941EAD6}" name="time"/>
    <tableColumn id="2" xr3:uid="{6DA7D398-CC32-45C0-B06D-5AF0B4AFED57}" name="moment" dataDxfId="3">
      <calculatedColumnFormula>(Table716[[#This Row],[time]]-2)*2</calculatedColumnFormula>
    </tableColumn>
    <tableColumn id="3" xr3:uid="{8799BA19-B7D5-4492-B136-EFBDE269D2D3}" name="CAREA"/>
    <tableColumn id="4" xr3:uid="{91A38AF1-FDE3-4380-9342-F3C13013781E}" name="CFNM"/>
    <tableColumn id="5" xr3:uid="{FC190C9B-2C71-429C-80A4-D7ACEC50D792}" name="CFNM/Total area contact" dataDxfId="2">
      <calculatedColumnFormula>Table716[[#This Row],[CFNM]]/Table716[[#This Row],[CAREA]]</calculatedColumnFormula>
    </tableColumn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EDA02EA-350A-46E6-AB36-78B6C8011485}" name="Table817" displayName="Table817" ref="AJ37:AN58" totalsRowShown="0">
  <autoFilter ref="AJ37:AN58" xr:uid="{94B98B65-0202-4E42-80B4-79977EAFA71B}"/>
  <tableColumns count="5">
    <tableColumn id="1" xr3:uid="{76032FC4-1F6C-41FB-A70A-FBB20F8D66F1}" name="time"/>
    <tableColumn id="2" xr3:uid="{453A7000-F6E2-4D08-B765-8D69E437E08E}" name="moment" dataDxfId="1">
      <calculatedColumnFormula>(Table817[[#This Row],[time]]-2)*2</calculatedColumnFormula>
    </tableColumn>
    <tableColumn id="3" xr3:uid="{80E44C04-8B3E-44EB-A802-C54BB364D3DB}" name="CAREA"/>
    <tableColumn id="4" xr3:uid="{E120890B-0DE7-4E6C-9B5E-FE22D16B1266}" name="CFNM"/>
    <tableColumn id="5" xr3:uid="{67943F95-C9DC-4B91-B4E5-E8226C62075C}" name="CFNM/Total area contact" dataDxfId="0">
      <calculatedColumnFormula>Table817[[#This Row],[CFNM]]/Table817[[#This Row],[CAREA]]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B681F-1B8D-4BD6-9074-77EEC77144EE}" name="Table2" displayName="Table2" ref="F9:J30" totalsRowShown="0">
  <autoFilter ref="F9:J30" xr:uid="{197ACF79-E0E3-425E-84D0-7A68455F7312}"/>
  <tableColumns count="5">
    <tableColumn id="1" xr3:uid="{D5951D40-286B-41C2-9FE6-14528722F7A9}" name="time"/>
    <tableColumn id="2" xr3:uid="{E1E715DF-EC79-4BE8-9285-61F5187B420B}" name="moment" dataDxfId="29">
      <calculatedColumnFormula>-(Table2[[#This Row],[time]]-2)*2</calculatedColumnFormula>
    </tableColumn>
    <tableColumn id="3" xr3:uid="{B105F94E-E1DC-4CC2-8EB5-23A662E7F43F}" name="CAREA"/>
    <tableColumn id="4" xr3:uid="{35C19DB2-0DDC-42B3-8B80-1B0EBAD80E5C}" name="CFNM"/>
    <tableColumn id="5" xr3:uid="{67362AA4-1A7F-4570-8B99-B45011E0470C}" name="CFNM/Total area contact" dataDxfId="28">
      <calculatedColumnFormula>Table2[[#This Row],[CFNM]]/Table2[[#This Row],[CAREA]]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3BCEE1-2A18-4AA7-A831-077FAB2C6934}" name="Table3" displayName="Table3" ref="K9:O30" totalsRowShown="0">
  <autoFilter ref="K9:O30" xr:uid="{904F36FA-B397-40DA-89FB-22011F1F84CD}"/>
  <tableColumns count="5">
    <tableColumn id="1" xr3:uid="{A1B52C16-4B4E-4F9A-818D-744A861C520D}" name="time"/>
    <tableColumn id="2" xr3:uid="{A445B8BD-DC8B-4234-996A-2B428BFB06EF}" name="moment" dataDxfId="27">
      <calculatedColumnFormula>-(Table3[[#This Row],[time]]-2)*2</calculatedColumnFormula>
    </tableColumn>
    <tableColumn id="3" xr3:uid="{270EF7D2-F6A7-4D48-8422-CE4DE406CC69}" name="CAREA"/>
    <tableColumn id="4" xr3:uid="{12AA209F-E8A6-456F-9EC1-473AB7216E12}" name="CFNM"/>
    <tableColumn id="5" xr3:uid="{A60FEA29-949B-4BE5-93F4-4F1C11DEC2DA}" name="CFNM/Total area contact" dataDxfId="26">
      <calculatedColumnFormula>Table3[[#This Row],[CFNM]]/Table3[[#This Row],[CAREA]]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B81B99-F113-439B-8CC6-E40265F87A6C}" name="Table4" displayName="Table4" ref="P9:T30" totalsRowShown="0">
  <autoFilter ref="P9:T30" xr:uid="{A3AE71B6-6F94-4DDA-9194-EA0DD5538D33}"/>
  <tableColumns count="5">
    <tableColumn id="1" xr3:uid="{03886F38-CB7F-4D6B-9C97-67604610B2AD}" name="time"/>
    <tableColumn id="2" xr3:uid="{E897351E-C3F5-4A4E-9089-1FC50613A608}" name="moment" dataDxfId="25">
      <calculatedColumnFormula>-(Table4[[#This Row],[time]]-2)*2</calculatedColumnFormula>
    </tableColumn>
    <tableColumn id="3" xr3:uid="{5329D7E2-7430-4B1F-A49F-4B14C75156E7}" name="CAREA"/>
    <tableColumn id="4" xr3:uid="{28757E7B-FE47-4255-B385-225176781A65}" name="CFNM"/>
    <tableColumn id="5" xr3:uid="{79FBBCD8-2BD0-4B8D-9AE0-9DDDC77388BC}" name="CFNM/Total area contact" dataDxfId="24">
      <calculatedColumnFormula>Table4[[#This Row],[CFNM]]/Table4[[#This Row],[CAREA]]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C583-3415-4A92-A9BA-D65476260B0C}" name="Table5" displayName="Table5" ref="U9:Y30" totalsRowShown="0">
  <autoFilter ref="U9:Y30" xr:uid="{5BEF217D-F7F0-4376-AE70-00E09FBEEBCB}"/>
  <tableColumns count="5">
    <tableColumn id="1" xr3:uid="{4D9CF34C-6582-4BC3-ADEC-01D57877D236}" name="time"/>
    <tableColumn id="2" xr3:uid="{CDA55ABE-E48F-486A-87F3-07F2404A0BC0}" name="moment" dataDxfId="23">
      <calculatedColumnFormula>-(Table5[[#This Row],[time]]-2)*2</calculatedColumnFormula>
    </tableColumn>
    <tableColumn id="3" xr3:uid="{24AF3910-89FB-45C4-A6DD-E962FA6EAC0E}" name="CAREA"/>
    <tableColumn id="4" xr3:uid="{D56DF110-4D11-4397-AF63-5BF1052B14A8}" name="CFNM"/>
    <tableColumn id="5" xr3:uid="{9D7E1807-60F5-48D9-8413-E6A390461F7D}" name="CFNM/Total area contact" dataDxfId="22">
      <calculatedColumnFormula>Table5[[#This Row],[CFNM]]/Table5[[#This Row],[CAREA]]</calculatedColumnFormula>
    </tableColumn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14D0D2-F02C-4FDE-A8CB-775BD8D52DA0}" name="Table6" displayName="Table6" ref="Z9:AD30" totalsRowShown="0">
  <autoFilter ref="Z9:AD30" xr:uid="{DC3D4284-D0F4-4138-B9E9-93AA36177BAB}"/>
  <tableColumns count="5">
    <tableColumn id="1" xr3:uid="{E28678C3-31B9-4EFC-98A9-C509431D6D36}" name="time"/>
    <tableColumn id="2" xr3:uid="{E09D6A0F-F398-4EE1-83B1-AAB464F95EDC}" name="moment" dataDxfId="21">
      <calculatedColumnFormula>-(Table6[[#This Row],[time]]-2)*2</calculatedColumnFormula>
    </tableColumn>
    <tableColumn id="3" xr3:uid="{5FE87624-B07C-4831-A611-84BF0D36C186}" name="CAREA"/>
    <tableColumn id="4" xr3:uid="{4EA42C45-3255-4054-954E-F27E33BFC6B7}" name="CFNM"/>
    <tableColumn id="5" xr3:uid="{2DA9B24C-5DE6-4E3A-BCC2-E2C8BA2514AC}" name="CFNM/Total area contact" dataDxfId="20">
      <calculatedColumnFormula>Table6[[#This Row],[CFNM]]/Table6[[#This Row],[CAREA]]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39DE54-E283-4412-8A62-7FA55CF019C8}" name="Table7" displayName="Table7" ref="AE9:AI30" totalsRowShown="0">
  <autoFilter ref="AE9:AI30" xr:uid="{39C323C8-DB56-4E94-81D9-7A1D1B28E9B6}"/>
  <tableColumns count="5">
    <tableColumn id="1" xr3:uid="{70B55EE9-2E3A-41E3-8DF2-52E99DD3DA4D}" name="time"/>
    <tableColumn id="2" xr3:uid="{4CB3D8E3-4C0F-475F-A51F-7CFA47DACCB3}" name="moment" dataDxfId="19">
      <calculatedColumnFormula>-(Table7[[#This Row],[time]]-2)*2</calculatedColumnFormula>
    </tableColumn>
    <tableColumn id="3" xr3:uid="{F751B6E0-E16F-437C-A49F-B766271BD6CB}" name="CAREA"/>
    <tableColumn id="4" xr3:uid="{ED36836D-BC9D-4D64-B055-EBBB88AA2516}" name="CFNM"/>
    <tableColumn id="5" xr3:uid="{0F8CAAF6-238D-4BE3-A431-B18653FE1E3A}" name="CFNM/Total area contact" dataDxfId="18">
      <calculatedColumnFormula>Table7[[#This Row],[CFNM]]/Table7[[#This Row],[CAREA]]</calculatedColumnFormula>
    </tableColumn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AD47D33-AF0B-4BA5-8E0B-DBC22EBD8438}" name="Table8" displayName="Table8" ref="AJ9:AN30" totalsRowShown="0">
  <autoFilter ref="AJ9:AN30" xr:uid="{04928228-3A53-48E1-984A-D7199BB3BC17}"/>
  <tableColumns count="5">
    <tableColumn id="1" xr3:uid="{E1379AB2-388B-4EE6-A404-E74F2B3F8002}" name="time"/>
    <tableColumn id="2" xr3:uid="{456E9ED0-7A6C-4B9F-8B7D-FABDB44CC23D}" name="moment" dataDxfId="17">
      <calculatedColumnFormula>-(Table8[[#This Row],[time]]-2)*2</calculatedColumnFormula>
    </tableColumn>
    <tableColumn id="3" xr3:uid="{6B89974A-6FEA-4C41-AE41-C9D2691EE71C}" name="CAREA"/>
    <tableColumn id="4" xr3:uid="{BDFB896D-385C-4724-88CD-A59384BFE384}" name="CFNM"/>
    <tableColumn id="5" xr3:uid="{43B3C4F8-A110-4C42-956E-15D86BA439E8}" name="CFNM/Total area contact" dataDxfId="16">
      <calculatedColumnFormula>Table8[[#This Row],[CFNM]]/Table8[[#This Row],[CAREA]]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DA3715-1394-4B83-A7EA-24A4B5792571}" name="Table110" displayName="Table110" ref="A37:E58" totalsRowShown="0">
  <autoFilter ref="A37:E58" xr:uid="{F15B2C81-3570-4ED6-966A-7B5DF2AA67F0}"/>
  <tableColumns count="5">
    <tableColumn id="1" xr3:uid="{BCBA6245-C08F-4F81-81F2-3BD787A6B4C8}" name="time"/>
    <tableColumn id="2" xr3:uid="{9C854D98-0DAB-4BCF-9D55-F2E4BA5904FB}" name="moment" dataDxfId="15">
      <calculatedColumnFormula>(Table110[[#This Row],[time]]-2)*2</calculatedColumnFormula>
    </tableColumn>
    <tableColumn id="3" xr3:uid="{BEC0B48B-714F-41AD-8DC4-6386647EFB26}" name="CAREA"/>
    <tableColumn id="4" xr3:uid="{DB2086F6-1A24-421C-A418-92884C101E53}" name="CFNM"/>
    <tableColumn id="5" xr3:uid="{80DD7454-B6CD-4361-80EA-492B1CE0CB7B}" name="CFNM/Total area contact" dataDxfId="14">
      <calculatedColumnFormula>Table110[[#This Row],[CFNM]]/Table110[[#This Row],[CAREA]]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5030-1AA8-412E-A1C4-91D2075A0ED3}">
  <dimension ref="A1:AN58"/>
  <sheetViews>
    <sheetView tabSelected="1" topLeftCell="A34" workbookViewId="0">
      <selection activeCell="D50" sqref="D50"/>
    </sheetView>
  </sheetViews>
  <sheetFormatPr defaultRowHeight="14.4" x14ac:dyDescent="0.3"/>
  <sheetData>
    <row r="1" spans="1:40" x14ac:dyDescent="0.3">
      <c r="A1" t="s">
        <v>16</v>
      </c>
    </row>
    <row r="4" spans="1:40" x14ac:dyDescent="0.3">
      <c r="A4" t="s">
        <v>17</v>
      </c>
      <c r="F4" t="s">
        <v>0</v>
      </c>
    </row>
    <row r="5" spans="1:40" x14ac:dyDescent="0.3">
      <c r="F5" t="s">
        <v>1</v>
      </c>
      <c r="G5" t="s">
        <v>2</v>
      </c>
    </row>
    <row r="8" spans="1:40" x14ac:dyDescent="0.3">
      <c r="A8" t="s">
        <v>3</v>
      </c>
      <c r="F8" t="s">
        <v>4</v>
      </c>
      <c r="K8" t="s">
        <v>5</v>
      </c>
      <c r="P8" t="s">
        <v>6</v>
      </c>
      <c r="U8" t="s">
        <v>7</v>
      </c>
      <c r="Z8" t="s">
        <v>8</v>
      </c>
      <c r="AE8" t="s">
        <v>9</v>
      </c>
      <c r="AJ8" t="s">
        <v>10</v>
      </c>
    </row>
    <row r="9" spans="1:40" x14ac:dyDescent="0.3">
      <c r="A9" t="s">
        <v>11</v>
      </c>
      <c r="B9" t="s">
        <v>12</v>
      </c>
      <c r="C9" t="s">
        <v>13</v>
      </c>
      <c r="D9" t="s">
        <v>14</v>
      </c>
      <c r="E9" t="s">
        <v>15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11</v>
      </c>
      <c r="Q9" t="s">
        <v>12</v>
      </c>
      <c r="R9" t="s">
        <v>13</v>
      </c>
      <c r="S9" t="s">
        <v>14</v>
      </c>
      <c r="T9" t="s">
        <v>15</v>
      </c>
      <c r="U9" t="s">
        <v>11</v>
      </c>
      <c r="V9" t="s">
        <v>12</v>
      </c>
      <c r="W9" t="s">
        <v>13</v>
      </c>
      <c r="X9" t="s">
        <v>14</v>
      </c>
      <c r="Y9" t="s">
        <v>15</v>
      </c>
      <c r="Z9" t="s">
        <v>11</v>
      </c>
      <c r="AA9" t="s">
        <v>12</v>
      </c>
      <c r="AB9" t="s">
        <v>13</v>
      </c>
      <c r="AC9" t="s">
        <v>14</v>
      </c>
      <c r="AD9" t="s">
        <v>15</v>
      </c>
      <c r="AE9" t="s">
        <v>11</v>
      </c>
      <c r="AF9" t="s">
        <v>12</v>
      </c>
      <c r="AG9" t="s">
        <v>13</v>
      </c>
      <c r="AH9" t="s">
        <v>14</v>
      </c>
      <c r="AI9" t="s">
        <v>15</v>
      </c>
      <c r="AJ9" t="s">
        <v>11</v>
      </c>
      <c r="AK9" t="s">
        <v>12</v>
      </c>
      <c r="AL9" t="s">
        <v>13</v>
      </c>
      <c r="AM9" t="s">
        <v>14</v>
      </c>
      <c r="AN9" t="s">
        <v>15</v>
      </c>
    </row>
    <row r="10" spans="1:40" x14ac:dyDescent="0.3">
      <c r="A10">
        <v>2</v>
      </c>
      <c r="B10">
        <f>-(Table1[[#This Row],[time]]-2)*2</f>
        <v>0</v>
      </c>
      <c r="C10">
        <v>80.561000000000007</v>
      </c>
      <c r="D10">
        <v>3.9823499999999998</v>
      </c>
      <c r="E10" s="1">
        <f>Table1[[#This Row],[CFNM]]/Table1[[#This Row],[CAREA]]</f>
        <v>4.9432727994935512E-2</v>
      </c>
      <c r="F10">
        <v>2</v>
      </c>
      <c r="G10">
        <f>-(Table2[[#This Row],[time]]-2)*2</f>
        <v>0</v>
      </c>
      <c r="H10">
        <v>87.831800000000001</v>
      </c>
      <c r="I10">
        <v>3.84921E-3</v>
      </c>
      <c r="J10" s="1">
        <f>Table2[[#This Row],[CFNM]]/Table2[[#This Row],[CAREA]]</f>
        <v>4.382478783310828E-5</v>
      </c>
      <c r="K10">
        <v>2</v>
      </c>
      <c r="L10">
        <f>-(Table3[[#This Row],[time]]-2)*2</f>
        <v>0</v>
      </c>
      <c r="M10">
        <v>85.166700000000006</v>
      </c>
      <c r="N10">
        <v>3.7005300000000001E-3</v>
      </c>
      <c r="O10">
        <f>Table3[[#This Row],[CFNM]]/Table3[[#This Row],[CAREA]]</f>
        <v>4.3450433091807004E-5</v>
      </c>
      <c r="P10">
        <v>2</v>
      </c>
      <c r="Q10">
        <f>-(Table4[[#This Row],[time]]-2)*2</f>
        <v>0</v>
      </c>
      <c r="R10">
        <v>79.101699999999994</v>
      </c>
      <c r="S10">
        <v>4.5258399999999997E-3</v>
      </c>
      <c r="T10">
        <f>Table4[[#This Row],[CFNM]]/Table4[[#This Row],[CAREA]]</f>
        <v>5.7215458074858061E-5</v>
      </c>
      <c r="U10">
        <v>2</v>
      </c>
      <c r="V10">
        <f>-(Table5[[#This Row],[time]]-2)*2</f>
        <v>0</v>
      </c>
      <c r="W10">
        <v>83.227800000000002</v>
      </c>
      <c r="X10">
        <v>3.5063800000000001</v>
      </c>
      <c r="Y10">
        <f>Table5[[#This Row],[CFNM]]/Table5[[#This Row],[CAREA]]</f>
        <v>4.2129913322231274E-2</v>
      </c>
      <c r="Z10">
        <v>2</v>
      </c>
      <c r="AA10">
        <f>-(Table6[[#This Row],[time]]-2)*2</f>
        <v>0</v>
      </c>
      <c r="AB10">
        <v>83.949600000000004</v>
      </c>
      <c r="AC10">
        <v>6.2742100000000001</v>
      </c>
      <c r="AD10">
        <f>Table6[[#This Row],[CFNM]]/Table6[[#This Row],[CAREA]]</f>
        <v>7.4737818881805265E-2</v>
      </c>
      <c r="AE10">
        <v>2</v>
      </c>
      <c r="AF10">
        <f>-(Table7[[#This Row],[time]]-2)*2</f>
        <v>0</v>
      </c>
      <c r="AG10">
        <v>78.459999999999994</v>
      </c>
      <c r="AH10">
        <v>14.707599999999999</v>
      </c>
      <c r="AI10">
        <f>Table7[[#This Row],[CFNM]]/Table7[[#This Row],[CAREA]]</f>
        <v>0.1874534794799898</v>
      </c>
      <c r="AJ10">
        <v>2</v>
      </c>
      <c r="AK10">
        <f>-(Table8[[#This Row],[time]]-2)*2</f>
        <v>0</v>
      </c>
      <c r="AL10">
        <v>83.006</v>
      </c>
      <c r="AM10">
        <v>14.6488</v>
      </c>
      <c r="AN10">
        <f>Table8[[#This Row],[CFNM]]/Table8[[#This Row],[CAREA]]</f>
        <v>0.17647880876081246</v>
      </c>
    </row>
    <row r="11" spans="1:40" x14ac:dyDescent="0.3">
      <c r="A11">
        <v>2.0512600000000001</v>
      </c>
      <c r="B11">
        <f>-(Table1[[#This Row],[time]]-2)*2</f>
        <v>-0.10252000000000017</v>
      </c>
      <c r="C11">
        <v>90.123800000000003</v>
      </c>
      <c r="D11">
        <v>10.617599999999999</v>
      </c>
      <c r="E11">
        <f>Table1[[#This Row],[CFNM]]/Table1[[#This Row],[CAREA]]</f>
        <v>0.11781127737623136</v>
      </c>
      <c r="F11">
        <v>2.0512600000000001</v>
      </c>
      <c r="G11">
        <f>-(Table2[[#This Row],[time]]-2)*2</f>
        <v>-0.10252000000000017</v>
      </c>
      <c r="H11">
        <v>94.291399999999996</v>
      </c>
      <c r="I11">
        <v>2.5370900000000001</v>
      </c>
      <c r="J11">
        <f>Table2[[#This Row],[CFNM]]/Table2[[#This Row],[CAREA]]</f>
        <v>2.6906907734957804E-2</v>
      </c>
      <c r="K11">
        <v>2.0512600000000001</v>
      </c>
      <c r="L11">
        <f>-(Table3[[#This Row],[time]]-2)*2</f>
        <v>-0.10252000000000017</v>
      </c>
      <c r="M11">
        <v>89.391199999999998</v>
      </c>
      <c r="N11">
        <v>3.8749199999999999</v>
      </c>
      <c r="O11">
        <f>Table3[[#This Row],[CFNM]]/Table3[[#This Row],[CAREA]]</f>
        <v>4.3347891067577124E-2</v>
      </c>
      <c r="P11">
        <v>2.0512600000000001</v>
      </c>
      <c r="Q11">
        <f>-(Table4[[#This Row],[time]]-2)*2</f>
        <v>-0.10252000000000017</v>
      </c>
      <c r="R11">
        <v>84.302499999999995</v>
      </c>
      <c r="S11">
        <v>5.0646899999999997</v>
      </c>
      <c r="T11">
        <f>Table4[[#This Row],[CFNM]]/Table4[[#This Row],[CAREA]]</f>
        <v>6.0077577770528752E-2</v>
      </c>
      <c r="U11">
        <v>2.0512600000000001</v>
      </c>
      <c r="V11">
        <f>-(Table5[[#This Row],[time]]-2)*2</f>
        <v>-0.10252000000000017</v>
      </c>
      <c r="W11">
        <v>82.528499999999994</v>
      </c>
      <c r="X11">
        <v>8.7698999999999998</v>
      </c>
      <c r="Y11">
        <f>Table5[[#This Row],[CFNM]]/Table5[[#This Row],[CAREA]]</f>
        <v>0.10626510841709229</v>
      </c>
      <c r="Z11">
        <v>2.0512600000000001</v>
      </c>
      <c r="AA11">
        <f>-(Table6[[#This Row],[time]]-2)*2</f>
        <v>-0.10252000000000017</v>
      </c>
      <c r="AB11">
        <v>87.433999999999997</v>
      </c>
      <c r="AC11">
        <v>10.9063</v>
      </c>
      <c r="AD11">
        <f>Table6[[#This Row],[CFNM]]/Table6[[#This Row],[CAREA]]</f>
        <v>0.12473751629800764</v>
      </c>
      <c r="AE11">
        <v>2.0512600000000001</v>
      </c>
      <c r="AF11">
        <f>-(Table7[[#This Row],[time]]-2)*2</f>
        <v>-0.10252000000000017</v>
      </c>
      <c r="AG11">
        <v>79.646100000000004</v>
      </c>
      <c r="AH11">
        <v>20.527899999999999</v>
      </c>
      <c r="AI11">
        <f>Table7[[#This Row],[CFNM]]/Table7[[#This Row],[CAREA]]</f>
        <v>0.25773892255866887</v>
      </c>
      <c r="AJ11">
        <v>2.0512600000000001</v>
      </c>
      <c r="AK11">
        <f>-(Table8[[#This Row],[time]]-2)*2</f>
        <v>-0.10252000000000017</v>
      </c>
      <c r="AL11">
        <v>82.995099999999994</v>
      </c>
      <c r="AM11">
        <v>18.307500000000001</v>
      </c>
      <c r="AN11">
        <f>Table8[[#This Row],[CFNM]]/Table8[[#This Row],[CAREA]]</f>
        <v>0.22058531166297773</v>
      </c>
    </row>
    <row r="12" spans="1:40" x14ac:dyDescent="0.3">
      <c r="A12">
        <v>2.1153300000000002</v>
      </c>
      <c r="B12">
        <f>-(Table1[[#This Row],[time]]-2)*2</f>
        <v>-0.23066000000000031</v>
      </c>
      <c r="C12">
        <v>90.634</v>
      </c>
      <c r="D12">
        <v>11.3857</v>
      </c>
      <c r="E12">
        <f>Table1[[#This Row],[CFNM]]/Table1[[#This Row],[CAREA]]</f>
        <v>0.12562283469779553</v>
      </c>
      <c r="F12">
        <v>2.1153300000000002</v>
      </c>
      <c r="G12">
        <f>-(Table2[[#This Row],[time]]-2)*2</f>
        <v>-0.23066000000000031</v>
      </c>
      <c r="H12">
        <v>92.792000000000002</v>
      </c>
      <c r="I12">
        <v>1.83602</v>
      </c>
      <c r="J12">
        <f>Table2[[#This Row],[CFNM]]/Table2[[#This Row],[CAREA]]</f>
        <v>1.9786404000344857E-2</v>
      </c>
      <c r="K12">
        <v>2.1153300000000002</v>
      </c>
      <c r="L12">
        <f>-(Table3[[#This Row],[time]]-2)*2</f>
        <v>-0.23066000000000031</v>
      </c>
      <c r="M12">
        <v>90.023499999999999</v>
      </c>
      <c r="N12">
        <v>5.0930999999999997</v>
      </c>
      <c r="O12">
        <f>Table3[[#This Row],[CFNM]]/Table3[[#This Row],[CAREA]]</f>
        <v>5.6575227579465356E-2</v>
      </c>
      <c r="P12">
        <v>2.1153300000000002</v>
      </c>
      <c r="Q12">
        <f>-(Table4[[#This Row],[time]]-2)*2</f>
        <v>-0.23066000000000031</v>
      </c>
      <c r="R12">
        <v>81.915499999999994</v>
      </c>
      <c r="S12">
        <v>4.3882599999999998</v>
      </c>
      <c r="T12">
        <f>Table4[[#This Row],[CFNM]]/Table4[[#This Row],[CAREA]]</f>
        <v>5.3570569672406324E-2</v>
      </c>
      <c r="U12">
        <v>2.1153300000000002</v>
      </c>
      <c r="V12">
        <f>-(Table5[[#This Row],[time]]-2)*2</f>
        <v>-0.23066000000000031</v>
      </c>
      <c r="W12">
        <v>83.681600000000003</v>
      </c>
      <c r="X12">
        <v>9.4739299999999993</v>
      </c>
      <c r="Y12">
        <f>Table5[[#This Row],[CFNM]]/Table5[[#This Row],[CAREA]]</f>
        <v>0.11321401598439799</v>
      </c>
      <c r="Z12">
        <v>2.1153300000000002</v>
      </c>
      <c r="AA12">
        <f>-(Table6[[#This Row],[time]]-2)*2</f>
        <v>-0.23066000000000031</v>
      </c>
      <c r="AB12">
        <v>84.068200000000004</v>
      </c>
      <c r="AC12">
        <v>7.1322000000000001</v>
      </c>
      <c r="AD12">
        <f>Table6[[#This Row],[CFNM]]/Table6[[#This Row],[CAREA]]</f>
        <v>8.4838262268015732E-2</v>
      </c>
      <c r="AE12">
        <v>2.1153300000000002</v>
      </c>
      <c r="AF12">
        <f>-(Table7[[#This Row],[time]]-2)*2</f>
        <v>-0.23066000000000031</v>
      </c>
      <c r="AG12">
        <v>80.226200000000006</v>
      </c>
      <c r="AH12">
        <v>21.848800000000001</v>
      </c>
      <c r="AI12">
        <f>Table7[[#This Row],[CFNM]]/Table7[[#This Row],[CAREA]]</f>
        <v>0.27233995876658745</v>
      </c>
      <c r="AJ12">
        <v>2.1153300000000002</v>
      </c>
      <c r="AK12">
        <f>-(Table8[[#This Row],[time]]-2)*2</f>
        <v>-0.23066000000000031</v>
      </c>
      <c r="AL12">
        <v>82.756600000000006</v>
      </c>
      <c r="AM12">
        <v>17.375599999999999</v>
      </c>
      <c r="AN12">
        <f>Table8[[#This Row],[CFNM]]/Table8[[#This Row],[CAREA]]</f>
        <v>0.20996029319715886</v>
      </c>
    </row>
    <row r="13" spans="1:40" x14ac:dyDescent="0.3">
      <c r="A13">
        <v>2.16533</v>
      </c>
      <c r="B13">
        <f>-(Table1[[#This Row],[time]]-2)*2</f>
        <v>-0.33065999999999995</v>
      </c>
      <c r="C13">
        <v>91.5458</v>
      </c>
      <c r="D13">
        <v>12.4451</v>
      </c>
      <c r="E13">
        <f>Table1[[#This Row],[CFNM]]/Table1[[#This Row],[CAREA]]</f>
        <v>0.13594397558380614</v>
      </c>
      <c r="F13">
        <v>2.16533</v>
      </c>
      <c r="G13">
        <f>-(Table2[[#This Row],[time]]-2)*2</f>
        <v>-0.33065999999999995</v>
      </c>
      <c r="H13">
        <v>91.3767</v>
      </c>
      <c r="I13">
        <v>1.7474099999999999</v>
      </c>
      <c r="J13">
        <f>Table2[[#This Row],[CFNM]]/Table2[[#This Row],[CAREA]]</f>
        <v>1.9123146272518047E-2</v>
      </c>
      <c r="K13">
        <v>2.16533</v>
      </c>
      <c r="L13">
        <f>-(Table3[[#This Row],[time]]-2)*2</f>
        <v>-0.33065999999999995</v>
      </c>
      <c r="M13">
        <v>90.451499999999996</v>
      </c>
      <c r="N13">
        <v>6.6071099999999996</v>
      </c>
      <c r="O13">
        <f>Table3[[#This Row],[CFNM]]/Table3[[#This Row],[CAREA]]</f>
        <v>7.3045886469544449E-2</v>
      </c>
      <c r="P13">
        <v>2.16533</v>
      </c>
      <c r="Q13">
        <f>-(Table4[[#This Row],[time]]-2)*2</f>
        <v>-0.33065999999999995</v>
      </c>
      <c r="R13">
        <v>81.319199999999995</v>
      </c>
      <c r="S13">
        <v>4.5052300000000001</v>
      </c>
      <c r="T13">
        <f>Table4[[#This Row],[CFNM]]/Table4[[#This Row],[CAREA]]</f>
        <v>5.5401799329063743E-2</v>
      </c>
      <c r="U13">
        <v>2.16533</v>
      </c>
      <c r="V13">
        <f>-(Table5[[#This Row],[time]]-2)*2</f>
        <v>-0.33065999999999995</v>
      </c>
      <c r="W13">
        <v>83.498699999999999</v>
      </c>
      <c r="X13">
        <v>10.6594</v>
      </c>
      <c r="Y13">
        <f>Table5[[#This Row],[CFNM]]/Table5[[#This Row],[CAREA]]</f>
        <v>0.12765947254268628</v>
      </c>
      <c r="Z13">
        <v>2.16533</v>
      </c>
      <c r="AA13">
        <f>-(Table6[[#This Row],[time]]-2)*2</f>
        <v>-0.33065999999999995</v>
      </c>
      <c r="AB13">
        <v>82.844200000000001</v>
      </c>
      <c r="AC13">
        <v>5.0651799999999998</v>
      </c>
      <c r="AD13">
        <f>Table6[[#This Row],[CFNM]]/Table6[[#This Row],[CAREA]]</f>
        <v>6.1141033409701583E-2</v>
      </c>
      <c r="AE13">
        <v>2.16533</v>
      </c>
      <c r="AF13">
        <f>-(Table7[[#This Row],[time]]-2)*2</f>
        <v>-0.33065999999999995</v>
      </c>
      <c r="AG13">
        <v>80.5154</v>
      </c>
      <c r="AH13">
        <v>23.122</v>
      </c>
      <c r="AI13">
        <f>Table7[[#This Row],[CFNM]]/Table7[[#This Row],[CAREA]]</f>
        <v>0.28717487586225743</v>
      </c>
      <c r="AJ13">
        <v>2.16533</v>
      </c>
      <c r="AK13">
        <f>-(Table8[[#This Row],[time]]-2)*2</f>
        <v>-0.33065999999999995</v>
      </c>
      <c r="AL13">
        <v>82.689899999999994</v>
      </c>
      <c r="AM13">
        <v>16.680499999999999</v>
      </c>
      <c r="AN13">
        <f>Table8[[#This Row],[CFNM]]/Table8[[#This Row],[CAREA]]</f>
        <v>0.20172354785771901</v>
      </c>
    </row>
    <row r="14" spans="1:40" x14ac:dyDescent="0.3">
      <c r="A14">
        <v>2.2246999999999999</v>
      </c>
      <c r="B14">
        <f>-(Table1[[#This Row],[time]]-2)*2</f>
        <v>-0.4493999999999998</v>
      </c>
      <c r="C14">
        <v>94.093599999999995</v>
      </c>
      <c r="D14">
        <v>14.161899999999999</v>
      </c>
      <c r="E14">
        <f>Table1[[#This Row],[CFNM]]/Table1[[#This Row],[CAREA]]</f>
        <v>0.15050864245814805</v>
      </c>
      <c r="F14">
        <v>2.2246999999999999</v>
      </c>
      <c r="G14">
        <f>-(Table2[[#This Row],[time]]-2)*2</f>
        <v>-0.4493999999999998</v>
      </c>
      <c r="H14">
        <v>89.751199999999997</v>
      </c>
      <c r="I14">
        <v>1.5074099999999999</v>
      </c>
      <c r="J14">
        <f>Table2[[#This Row],[CFNM]]/Table2[[#This Row],[CAREA]]</f>
        <v>1.6795430033247467E-2</v>
      </c>
      <c r="K14">
        <v>2.2246999999999999</v>
      </c>
      <c r="L14">
        <f>-(Table3[[#This Row],[time]]-2)*2</f>
        <v>-0.4493999999999998</v>
      </c>
      <c r="M14">
        <v>90.585099999999997</v>
      </c>
      <c r="N14">
        <v>9.0455699999999997</v>
      </c>
      <c r="O14">
        <f>Table3[[#This Row],[CFNM]]/Table3[[#This Row],[CAREA]]</f>
        <v>9.9857150900092839E-2</v>
      </c>
      <c r="P14">
        <v>2.2246999999999999</v>
      </c>
      <c r="Q14">
        <f>-(Table4[[#This Row],[time]]-2)*2</f>
        <v>-0.4493999999999998</v>
      </c>
      <c r="R14">
        <v>79.848299999999995</v>
      </c>
      <c r="S14">
        <v>4.6989000000000001</v>
      </c>
      <c r="T14">
        <f>Table4[[#This Row],[CFNM]]/Table4[[#This Row],[CAREA]]</f>
        <v>5.8847840217011511E-2</v>
      </c>
      <c r="U14">
        <v>2.2246999999999999</v>
      </c>
      <c r="V14">
        <f>-(Table5[[#This Row],[time]]-2)*2</f>
        <v>-0.4493999999999998</v>
      </c>
      <c r="W14">
        <v>84.273099999999999</v>
      </c>
      <c r="X14">
        <v>13.029</v>
      </c>
      <c r="Y14">
        <f>Table5[[#This Row],[CFNM]]/Table5[[#This Row],[CAREA]]</f>
        <v>0.15460449419802996</v>
      </c>
      <c r="Z14">
        <v>2.2246999999999999</v>
      </c>
      <c r="AA14">
        <f>-(Table6[[#This Row],[time]]-2)*2</f>
        <v>-0.4493999999999998</v>
      </c>
      <c r="AB14">
        <v>80.571700000000007</v>
      </c>
      <c r="AC14">
        <v>3.59144</v>
      </c>
      <c r="AD14">
        <f>Table6[[#This Row],[CFNM]]/Table6[[#This Row],[CAREA]]</f>
        <v>4.4574459766890853E-2</v>
      </c>
      <c r="AE14">
        <v>2.2246999999999999</v>
      </c>
      <c r="AF14">
        <f>-(Table7[[#This Row],[time]]-2)*2</f>
        <v>-0.4493999999999998</v>
      </c>
      <c r="AG14">
        <v>80.262100000000004</v>
      </c>
      <c r="AH14">
        <v>25.0733</v>
      </c>
      <c r="AI14">
        <f>Table7[[#This Row],[CFNM]]/Table7[[#This Row],[CAREA]]</f>
        <v>0.31239277317687925</v>
      </c>
      <c r="AJ14">
        <v>2.2246999999999999</v>
      </c>
      <c r="AK14">
        <f>-(Table8[[#This Row],[time]]-2)*2</f>
        <v>-0.4493999999999998</v>
      </c>
      <c r="AL14">
        <v>82.554000000000002</v>
      </c>
      <c r="AM14">
        <v>15.6663</v>
      </c>
      <c r="AN14">
        <f>Table8[[#This Row],[CFNM]]/Table8[[#This Row],[CAREA]]</f>
        <v>0.18977033214623154</v>
      </c>
    </row>
    <row r="15" spans="1:40" x14ac:dyDescent="0.3">
      <c r="A15">
        <v>2.2668900000000001</v>
      </c>
      <c r="B15">
        <f>-(Table1[[#This Row],[time]]-2)*2</f>
        <v>-0.53378000000000014</v>
      </c>
      <c r="C15">
        <v>95.877300000000005</v>
      </c>
      <c r="D15">
        <v>16.091899999999999</v>
      </c>
      <c r="E15">
        <f>Table1[[#This Row],[CFNM]]/Table1[[#This Row],[CAREA]]</f>
        <v>0.167838476886604</v>
      </c>
      <c r="F15">
        <v>2.2668900000000001</v>
      </c>
      <c r="G15">
        <f>-(Table2[[#This Row],[time]]-2)*2</f>
        <v>-0.53378000000000014</v>
      </c>
      <c r="H15">
        <v>88.968400000000003</v>
      </c>
      <c r="I15">
        <v>1.26576</v>
      </c>
      <c r="J15">
        <f>Table2[[#This Row],[CFNM]]/Table2[[#This Row],[CAREA]]</f>
        <v>1.4227073882412181E-2</v>
      </c>
      <c r="K15">
        <v>2.2668900000000001</v>
      </c>
      <c r="L15">
        <f>-(Table3[[#This Row],[time]]-2)*2</f>
        <v>-0.53378000000000014</v>
      </c>
      <c r="M15">
        <v>90.171599999999998</v>
      </c>
      <c r="N15">
        <v>11.1547</v>
      </c>
      <c r="O15">
        <f>Table3[[#This Row],[CFNM]]/Table3[[#This Row],[CAREA]]</f>
        <v>0.12370524644122984</v>
      </c>
      <c r="P15">
        <v>2.2668900000000001</v>
      </c>
      <c r="Q15">
        <f>-(Table4[[#This Row],[time]]-2)*2</f>
        <v>-0.53378000000000014</v>
      </c>
      <c r="R15">
        <v>78.703199999999995</v>
      </c>
      <c r="S15">
        <v>4.80715</v>
      </c>
      <c r="T15">
        <f>Table4[[#This Row],[CFNM]]/Table4[[#This Row],[CAREA]]</f>
        <v>6.1079473261570053E-2</v>
      </c>
      <c r="U15">
        <v>2.2668900000000001</v>
      </c>
      <c r="V15">
        <f>-(Table5[[#This Row],[time]]-2)*2</f>
        <v>-0.53378000000000014</v>
      </c>
      <c r="W15">
        <v>84.152600000000007</v>
      </c>
      <c r="X15">
        <v>15.3116</v>
      </c>
      <c r="Y15">
        <f>Table5[[#This Row],[CFNM]]/Table5[[#This Row],[CAREA]]</f>
        <v>0.18195040913768556</v>
      </c>
      <c r="Z15">
        <v>2.2668900000000001</v>
      </c>
      <c r="AA15">
        <f>-(Table6[[#This Row],[time]]-2)*2</f>
        <v>-0.53378000000000014</v>
      </c>
      <c r="AB15">
        <v>79.414699999999996</v>
      </c>
      <c r="AC15">
        <v>2.8915500000000001</v>
      </c>
      <c r="AD15">
        <f>Table6[[#This Row],[CFNM]]/Table6[[#This Row],[CAREA]]</f>
        <v>3.6410765261343306E-2</v>
      </c>
      <c r="AE15">
        <v>2.2668900000000001</v>
      </c>
      <c r="AF15">
        <f>-(Table7[[#This Row],[time]]-2)*2</f>
        <v>-0.53378000000000014</v>
      </c>
      <c r="AG15">
        <v>79.374300000000005</v>
      </c>
      <c r="AH15">
        <v>27.121400000000001</v>
      </c>
      <c r="AI15">
        <f>Table7[[#This Row],[CFNM]]/Table7[[#This Row],[CAREA]]</f>
        <v>0.34168994246248469</v>
      </c>
      <c r="AJ15">
        <v>2.2668900000000001</v>
      </c>
      <c r="AK15">
        <f>-(Table8[[#This Row],[time]]-2)*2</f>
        <v>-0.53378000000000014</v>
      </c>
      <c r="AL15">
        <v>82.573099999999997</v>
      </c>
      <c r="AM15">
        <v>14.779299999999999</v>
      </c>
      <c r="AN15">
        <f>Table8[[#This Row],[CFNM]]/Table8[[#This Row],[CAREA]]</f>
        <v>0.17898443924231983</v>
      </c>
    </row>
    <row r="16" spans="1:40" x14ac:dyDescent="0.3">
      <c r="A16">
        <v>2.3262700000000001</v>
      </c>
      <c r="B16">
        <f>-(Table1[[#This Row],[time]]-2)*2</f>
        <v>-0.65254000000000012</v>
      </c>
      <c r="C16">
        <v>97.954800000000006</v>
      </c>
      <c r="D16">
        <v>18.751999999999999</v>
      </c>
      <c r="E16">
        <f>Table1[[#This Row],[CFNM]]/Table1[[#This Row],[CAREA]]</f>
        <v>0.19143523339336099</v>
      </c>
      <c r="F16">
        <v>2.3262700000000001</v>
      </c>
      <c r="G16">
        <f>-(Table2[[#This Row],[time]]-2)*2</f>
        <v>-0.65254000000000012</v>
      </c>
      <c r="H16">
        <v>87.693100000000001</v>
      </c>
      <c r="I16">
        <v>0.96331599999999995</v>
      </c>
      <c r="J16">
        <f>Table2[[#This Row],[CFNM]]/Table2[[#This Row],[CAREA]]</f>
        <v>1.0985083204949989E-2</v>
      </c>
      <c r="K16">
        <v>2.3262700000000001</v>
      </c>
      <c r="L16">
        <f>-(Table3[[#This Row],[time]]-2)*2</f>
        <v>-0.65254000000000012</v>
      </c>
      <c r="M16">
        <v>89.460899999999995</v>
      </c>
      <c r="N16">
        <v>13.603400000000001</v>
      </c>
      <c r="O16">
        <f>Table3[[#This Row],[CFNM]]/Table3[[#This Row],[CAREA]]</f>
        <v>0.15205972665153158</v>
      </c>
      <c r="P16">
        <v>2.3262700000000001</v>
      </c>
      <c r="Q16">
        <f>-(Table4[[#This Row],[time]]-2)*2</f>
        <v>-0.65254000000000012</v>
      </c>
      <c r="R16">
        <v>78.260199999999998</v>
      </c>
      <c r="S16">
        <v>4.9289500000000004</v>
      </c>
      <c r="T16">
        <f>Table4[[#This Row],[CFNM]]/Table4[[#This Row],[CAREA]]</f>
        <v>6.2981566620069984E-2</v>
      </c>
      <c r="U16">
        <v>2.3262700000000001</v>
      </c>
      <c r="V16">
        <f>-(Table5[[#This Row],[time]]-2)*2</f>
        <v>-0.65254000000000012</v>
      </c>
      <c r="W16">
        <v>84.526899999999998</v>
      </c>
      <c r="X16">
        <v>18.0624</v>
      </c>
      <c r="Y16">
        <f>Table5[[#This Row],[CFNM]]/Table5[[#This Row],[CAREA]]</f>
        <v>0.21368818683756297</v>
      </c>
      <c r="Z16">
        <v>2.3262700000000001</v>
      </c>
      <c r="AA16">
        <f>-(Table6[[#This Row],[time]]-2)*2</f>
        <v>-0.65254000000000012</v>
      </c>
      <c r="AB16">
        <v>78.674499999999995</v>
      </c>
      <c r="AC16">
        <v>2.4450599999999998</v>
      </c>
      <c r="AD16">
        <f>Table6[[#This Row],[CFNM]]/Table6[[#This Row],[CAREA]]</f>
        <v>3.1078176537505799E-2</v>
      </c>
      <c r="AE16">
        <v>2.3262700000000001</v>
      </c>
      <c r="AF16">
        <f>-(Table7[[#This Row],[time]]-2)*2</f>
        <v>-0.65254000000000012</v>
      </c>
      <c r="AG16">
        <v>77.976500000000001</v>
      </c>
      <c r="AH16">
        <v>29.915700000000001</v>
      </c>
      <c r="AI16">
        <f>Table7[[#This Row],[CFNM]]/Table7[[#This Row],[CAREA]]</f>
        <v>0.3836502023045405</v>
      </c>
      <c r="AJ16">
        <v>2.3262700000000001</v>
      </c>
      <c r="AK16">
        <f>-(Table8[[#This Row],[time]]-2)*2</f>
        <v>-0.65254000000000012</v>
      </c>
      <c r="AL16">
        <v>82.369600000000005</v>
      </c>
      <c r="AM16">
        <v>14.0312</v>
      </c>
      <c r="AN16">
        <f>Table8[[#This Row],[CFNM]]/Table8[[#This Row],[CAREA]]</f>
        <v>0.17034439890445019</v>
      </c>
    </row>
    <row r="17" spans="1:40" x14ac:dyDescent="0.3">
      <c r="A17">
        <v>2.3684599999999998</v>
      </c>
      <c r="B17">
        <f>-(Table1[[#This Row],[time]]-2)*2</f>
        <v>-0.73691999999999958</v>
      </c>
      <c r="C17">
        <v>99.200500000000005</v>
      </c>
      <c r="D17">
        <v>21.183800000000002</v>
      </c>
      <c r="E17">
        <f>Table1[[#This Row],[CFNM]]/Table1[[#This Row],[CAREA]]</f>
        <v>0.21354529463057143</v>
      </c>
      <c r="F17">
        <v>2.3684599999999998</v>
      </c>
      <c r="G17">
        <f>-(Table2[[#This Row],[time]]-2)*2</f>
        <v>-0.73691999999999958</v>
      </c>
      <c r="H17">
        <v>86.290099999999995</v>
      </c>
      <c r="I17">
        <v>0.82924699999999996</v>
      </c>
      <c r="J17">
        <f>Table2[[#This Row],[CFNM]]/Table2[[#This Row],[CAREA]]</f>
        <v>9.6099900220303364E-3</v>
      </c>
      <c r="K17">
        <v>2.3684599999999998</v>
      </c>
      <c r="L17">
        <f>-(Table3[[#This Row],[time]]-2)*2</f>
        <v>-0.73691999999999958</v>
      </c>
      <c r="M17">
        <v>88.706699999999998</v>
      </c>
      <c r="N17">
        <v>15.7395</v>
      </c>
      <c r="O17">
        <f>Table3[[#This Row],[CFNM]]/Table3[[#This Row],[CAREA]]</f>
        <v>0.17743304620733272</v>
      </c>
      <c r="P17">
        <v>2.3684599999999998</v>
      </c>
      <c r="Q17">
        <f>-(Table4[[#This Row],[time]]-2)*2</f>
        <v>-0.73691999999999958</v>
      </c>
      <c r="R17">
        <v>76.836399999999998</v>
      </c>
      <c r="S17">
        <v>5.0387300000000002</v>
      </c>
      <c r="T17">
        <f>Table4[[#This Row],[CFNM]]/Table4[[#This Row],[CAREA]]</f>
        <v>6.5577382594707717E-2</v>
      </c>
      <c r="U17">
        <v>2.3684599999999998</v>
      </c>
      <c r="V17">
        <f>-(Table5[[#This Row],[time]]-2)*2</f>
        <v>-0.73691999999999958</v>
      </c>
      <c r="W17">
        <v>84.368099999999998</v>
      </c>
      <c r="X17">
        <v>20.442</v>
      </c>
      <c r="Y17">
        <f>Table5[[#This Row],[CFNM]]/Table5[[#This Row],[CAREA]]</f>
        <v>0.2422953699324745</v>
      </c>
      <c r="Z17">
        <v>2.3684599999999998</v>
      </c>
      <c r="AA17">
        <f>-(Table6[[#This Row],[time]]-2)*2</f>
        <v>-0.73691999999999958</v>
      </c>
      <c r="AB17">
        <v>77.754099999999994</v>
      </c>
      <c r="AC17">
        <v>2.2459600000000002</v>
      </c>
      <c r="AD17">
        <f>Table6[[#This Row],[CFNM]]/Table6[[#This Row],[CAREA]]</f>
        <v>2.8885422119219441E-2</v>
      </c>
      <c r="AE17">
        <v>2.3684599999999998</v>
      </c>
      <c r="AF17">
        <f>-(Table7[[#This Row],[time]]-2)*2</f>
        <v>-0.73691999999999958</v>
      </c>
      <c r="AG17">
        <v>76.7958</v>
      </c>
      <c r="AH17">
        <v>32.322000000000003</v>
      </c>
      <c r="AI17">
        <f>Table7[[#This Row],[CFNM]]/Table7[[#This Row],[CAREA]]</f>
        <v>0.42088239200581284</v>
      </c>
      <c r="AJ17">
        <v>2.3684599999999998</v>
      </c>
      <c r="AK17">
        <f>-(Table8[[#This Row],[time]]-2)*2</f>
        <v>-0.73691999999999958</v>
      </c>
      <c r="AL17">
        <v>82.489699999999999</v>
      </c>
      <c r="AM17">
        <v>13.4161</v>
      </c>
      <c r="AN17">
        <f>Table8[[#This Row],[CFNM]]/Table8[[#This Row],[CAREA]]</f>
        <v>0.1626396992594227</v>
      </c>
    </row>
    <row r="18" spans="1:40" x14ac:dyDescent="0.3">
      <c r="A18">
        <v>2.4278300000000002</v>
      </c>
      <c r="B18">
        <f>-(Table1[[#This Row],[time]]-2)*2</f>
        <v>-0.85566000000000031</v>
      </c>
      <c r="C18">
        <v>100.26600000000001</v>
      </c>
      <c r="D18">
        <v>24.832599999999999</v>
      </c>
      <c r="E18">
        <f>Table1[[#This Row],[CFNM]]/Table1[[#This Row],[CAREA]]</f>
        <v>0.24766720523407734</v>
      </c>
      <c r="F18">
        <v>2.4278300000000002</v>
      </c>
      <c r="G18">
        <f>-(Table2[[#This Row],[time]]-2)*2</f>
        <v>-0.85566000000000031</v>
      </c>
      <c r="H18">
        <v>85.172799999999995</v>
      </c>
      <c r="I18">
        <v>0.786964</v>
      </c>
      <c r="J18">
        <f>Table2[[#This Row],[CFNM]]/Table2[[#This Row],[CAREA]]</f>
        <v>9.2396164033588194E-3</v>
      </c>
      <c r="K18">
        <v>2.4278300000000002</v>
      </c>
      <c r="L18">
        <f>-(Table3[[#This Row],[time]]-2)*2</f>
        <v>-0.85566000000000031</v>
      </c>
      <c r="M18">
        <v>87.329099999999997</v>
      </c>
      <c r="N18">
        <v>19.109000000000002</v>
      </c>
      <c r="O18">
        <f>Table3[[#This Row],[CFNM]]/Table3[[#This Row],[CAREA]]</f>
        <v>0.21881595023880931</v>
      </c>
      <c r="P18">
        <v>2.4278300000000002</v>
      </c>
      <c r="Q18">
        <f>-(Table4[[#This Row],[time]]-2)*2</f>
        <v>-0.85566000000000031</v>
      </c>
      <c r="R18">
        <v>75.419600000000003</v>
      </c>
      <c r="S18">
        <v>5.1694399999999998</v>
      </c>
      <c r="T18">
        <f>Table4[[#This Row],[CFNM]]/Table4[[#This Row],[CAREA]]</f>
        <v>6.8542394815140892E-2</v>
      </c>
      <c r="U18">
        <v>2.4278300000000002</v>
      </c>
      <c r="V18">
        <f>-(Table5[[#This Row],[time]]-2)*2</f>
        <v>-0.85566000000000031</v>
      </c>
      <c r="W18">
        <v>84.484899999999996</v>
      </c>
      <c r="X18">
        <v>23.747599999999998</v>
      </c>
      <c r="Y18">
        <f>Table5[[#This Row],[CFNM]]/Table5[[#This Row],[CAREA]]</f>
        <v>0.28108691612347297</v>
      </c>
      <c r="Z18">
        <v>2.4278300000000002</v>
      </c>
      <c r="AA18">
        <f>-(Table6[[#This Row],[time]]-2)*2</f>
        <v>-0.85566000000000031</v>
      </c>
      <c r="AB18">
        <v>75.930599999999998</v>
      </c>
      <c r="AC18">
        <v>2.1074799999999998</v>
      </c>
      <c r="AD18">
        <f>Table6[[#This Row],[CFNM]]/Table6[[#This Row],[CAREA]]</f>
        <v>2.7755345012419233E-2</v>
      </c>
      <c r="AE18">
        <v>2.4278300000000002</v>
      </c>
      <c r="AF18">
        <f>-(Table7[[#This Row],[time]]-2)*2</f>
        <v>-0.85566000000000031</v>
      </c>
      <c r="AG18">
        <v>75.302899999999994</v>
      </c>
      <c r="AH18">
        <v>35.698500000000003</v>
      </c>
      <c r="AI18">
        <f>Table7[[#This Row],[CFNM]]/Table7[[#This Row],[CAREA]]</f>
        <v>0.47406540783953877</v>
      </c>
      <c r="AJ18">
        <v>2.4278300000000002</v>
      </c>
      <c r="AK18">
        <f>-(Table8[[#This Row],[time]]-2)*2</f>
        <v>-0.85566000000000031</v>
      </c>
      <c r="AL18">
        <v>82.579800000000006</v>
      </c>
      <c r="AM18">
        <v>12.458399999999999</v>
      </c>
      <c r="AN18">
        <f>Table8[[#This Row],[CFNM]]/Table8[[#This Row],[CAREA]]</f>
        <v>0.1508649815087951</v>
      </c>
    </row>
    <row r="19" spans="1:40" x14ac:dyDescent="0.3">
      <c r="A19">
        <v>2.4542000000000002</v>
      </c>
      <c r="B19">
        <f>-(Table1[[#This Row],[time]]-2)*2</f>
        <v>-0.90840000000000032</v>
      </c>
      <c r="C19">
        <v>100.863</v>
      </c>
      <c r="D19">
        <v>27.903700000000001</v>
      </c>
      <c r="E19">
        <f>Table1[[#This Row],[CFNM]]/Table1[[#This Row],[CAREA]]</f>
        <v>0.27664951468824051</v>
      </c>
      <c r="F19">
        <v>2.4542000000000002</v>
      </c>
      <c r="G19">
        <f>-(Table2[[#This Row],[time]]-2)*2</f>
        <v>-0.90840000000000032</v>
      </c>
      <c r="H19">
        <v>84.175200000000004</v>
      </c>
      <c r="I19">
        <v>0.72137700000000005</v>
      </c>
      <c r="J19">
        <f>Table2[[#This Row],[CFNM]]/Table2[[#This Row],[CAREA]]</f>
        <v>8.5699469677529717E-3</v>
      </c>
      <c r="K19">
        <v>2.4542000000000002</v>
      </c>
      <c r="L19">
        <f>-(Table3[[#This Row],[time]]-2)*2</f>
        <v>-0.90840000000000032</v>
      </c>
      <c r="M19">
        <v>86.320700000000002</v>
      </c>
      <c r="N19">
        <v>22.0579</v>
      </c>
      <c r="O19">
        <f>Table3[[#This Row],[CFNM]]/Table3[[#This Row],[CAREA]]</f>
        <v>0.25553430405453154</v>
      </c>
      <c r="P19">
        <v>2.4542000000000002</v>
      </c>
      <c r="Q19">
        <f>-(Table4[[#This Row],[time]]-2)*2</f>
        <v>-0.90840000000000032</v>
      </c>
      <c r="R19">
        <v>74.398700000000005</v>
      </c>
      <c r="S19">
        <v>5.1884199999999998</v>
      </c>
      <c r="T19">
        <f>Table4[[#This Row],[CFNM]]/Table4[[#This Row],[CAREA]]</f>
        <v>6.973804649812429E-2</v>
      </c>
      <c r="U19">
        <v>2.4542000000000002</v>
      </c>
      <c r="V19">
        <f>-(Table5[[#This Row],[time]]-2)*2</f>
        <v>-0.90840000000000032</v>
      </c>
      <c r="W19">
        <v>84.084299999999999</v>
      </c>
      <c r="X19">
        <v>26.346</v>
      </c>
      <c r="Y19">
        <f>Table5[[#This Row],[CFNM]]/Table5[[#This Row],[CAREA]]</f>
        <v>0.31332840970311937</v>
      </c>
      <c r="Z19">
        <v>2.4542000000000002</v>
      </c>
      <c r="AA19">
        <f>-(Table6[[#This Row],[time]]-2)*2</f>
        <v>-0.90840000000000032</v>
      </c>
      <c r="AB19">
        <v>73.844300000000004</v>
      </c>
      <c r="AC19">
        <v>1.9600599999999999</v>
      </c>
      <c r="AD19">
        <f>Table6[[#This Row],[CFNM]]/Table6[[#This Row],[CAREA]]</f>
        <v>2.6543145510215409E-2</v>
      </c>
      <c r="AE19">
        <v>2.4542000000000002</v>
      </c>
      <c r="AF19">
        <f>-(Table7[[#This Row],[time]]-2)*2</f>
        <v>-0.90840000000000032</v>
      </c>
      <c r="AG19">
        <v>74.2928</v>
      </c>
      <c r="AH19">
        <v>38.188800000000001</v>
      </c>
      <c r="AI19">
        <f>Table7[[#This Row],[CFNM]]/Table7[[#This Row],[CAREA]]</f>
        <v>0.51403096935369241</v>
      </c>
      <c r="AJ19">
        <v>2.4542000000000002</v>
      </c>
      <c r="AK19">
        <f>-(Table8[[#This Row],[time]]-2)*2</f>
        <v>-0.90840000000000032</v>
      </c>
      <c r="AL19">
        <v>82.042400000000001</v>
      </c>
      <c r="AM19">
        <v>11.6967</v>
      </c>
      <c r="AN19">
        <f>Table8[[#This Row],[CFNM]]/Table8[[#This Row],[CAREA]]</f>
        <v>0.14256896434038985</v>
      </c>
    </row>
    <row r="20" spans="1:40" x14ac:dyDescent="0.3">
      <c r="A20">
        <v>2.5061499999999999</v>
      </c>
      <c r="B20">
        <f>-(Table1[[#This Row],[time]]-2)*2</f>
        <v>-1.0122999999999998</v>
      </c>
      <c r="C20">
        <v>101.023</v>
      </c>
      <c r="D20">
        <v>31.123100000000001</v>
      </c>
      <c r="E20">
        <f>Table1[[#This Row],[CFNM]]/Table1[[#This Row],[CAREA]]</f>
        <v>0.30807934826722627</v>
      </c>
      <c r="F20">
        <v>2.5061499999999999</v>
      </c>
      <c r="G20">
        <f>-(Table2[[#This Row],[time]]-2)*2</f>
        <v>-1.0122999999999998</v>
      </c>
      <c r="H20">
        <v>82.879800000000003</v>
      </c>
      <c r="I20">
        <v>0.55128100000000002</v>
      </c>
      <c r="J20">
        <f>Table2[[#This Row],[CFNM]]/Table2[[#This Row],[CAREA]]</f>
        <v>6.6515725182734516E-3</v>
      </c>
      <c r="K20">
        <v>2.5061499999999999</v>
      </c>
      <c r="L20">
        <f>-(Table3[[#This Row],[time]]-2)*2</f>
        <v>-1.0122999999999998</v>
      </c>
      <c r="M20">
        <v>85.424999999999997</v>
      </c>
      <c r="N20">
        <v>24.901399999999999</v>
      </c>
      <c r="O20">
        <f>Table3[[#This Row],[CFNM]]/Table3[[#This Row],[CAREA]]</f>
        <v>0.29150014632718757</v>
      </c>
      <c r="P20">
        <v>2.5061499999999999</v>
      </c>
      <c r="Q20">
        <f>-(Table4[[#This Row],[time]]-2)*2</f>
        <v>-1.0122999999999998</v>
      </c>
      <c r="R20">
        <v>73.459699999999998</v>
      </c>
      <c r="S20">
        <v>5.2222</v>
      </c>
      <c r="T20">
        <f>Table4[[#This Row],[CFNM]]/Table4[[#This Row],[CAREA]]</f>
        <v>7.1089318360951656E-2</v>
      </c>
      <c r="U20">
        <v>2.5061499999999999</v>
      </c>
      <c r="V20">
        <f>-(Table5[[#This Row],[time]]-2)*2</f>
        <v>-1.0122999999999998</v>
      </c>
      <c r="W20">
        <v>84.122</v>
      </c>
      <c r="X20">
        <v>28.767399999999999</v>
      </c>
      <c r="Y20">
        <f>Table5[[#This Row],[CFNM]]/Table5[[#This Row],[CAREA]]</f>
        <v>0.34197237345759729</v>
      </c>
      <c r="Z20">
        <v>2.5061499999999999</v>
      </c>
      <c r="AA20">
        <f>-(Table6[[#This Row],[time]]-2)*2</f>
        <v>-1.0122999999999998</v>
      </c>
      <c r="AB20">
        <v>73.208799999999997</v>
      </c>
      <c r="AC20">
        <v>1.7957099999999999</v>
      </c>
      <c r="AD20">
        <f>Table6[[#This Row],[CFNM]]/Table6[[#This Row],[CAREA]]</f>
        <v>2.4528608582574774E-2</v>
      </c>
      <c r="AE20">
        <v>2.5061499999999999</v>
      </c>
      <c r="AF20">
        <f>-(Table7[[#This Row],[time]]-2)*2</f>
        <v>-1.0122999999999998</v>
      </c>
      <c r="AG20">
        <v>73.357600000000005</v>
      </c>
      <c r="AH20">
        <v>40.514600000000002</v>
      </c>
      <c r="AI20">
        <f>Table7[[#This Row],[CFNM]]/Table7[[#This Row],[CAREA]]</f>
        <v>0.55228906071081929</v>
      </c>
      <c r="AJ20">
        <v>2.5061499999999999</v>
      </c>
      <c r="AK20">
        <f>-(Table8[[#This Row],[time]]-2)*2</f>
        <v>-1.0122999999999998</v>
      </c>
      <c r="AL20">
        <v>81.478300000000004</v>
      </c>
      <c r="AM20">
        <v>10.974600000000001</v>
      </c>
      <c r="AN20">
        <f>Table8[[#This Row],[CFNM]]/Table8[[#This Row],[CAREA]]</f>
        <v>0.13469353189745001</v>
      </c>
    </row>
    <row r="21" spans="1:40" x14ac:dyDescent="0.3">
      <c r="A21">
        <v>2.5507599999999999</v>
      </c>
      <c r="B21">
        <f>-(Table1[[#This Row],[time]]-2)*2</f>
        <v>-1.1015199999999998</v>
      </c>
      <c r="C21">
        <v>101.133</v>
      </c>
      <c r="D21">
        <v>35.311</v>
      </c>
      <c r="E21">
        <f>Table1[[#This Row],[CFNM]]/Table1[[#This Row],[CAREA]]</f>
        <v>0.34915408422572258</v>
      </c>
      <c r="F21">
        <v>2.5507599999999999</v>
      </c>
      <c r="G21">
        <f>-(Table2[[#This Row],[time]]-2)*2</f>
        <v>-1.1015199999999998</v>
      </c>
      <c r="H21">
        <v>82.291799999999995</v>
      </c>
      <c r="I21">
        <v>0.42303800000000003</v>
      </c>
      <c r="J21">
        <f>Table2[[#This Row],[CFNM]]/Table2[[#This Row],[CAREA]]</f>
        <v>5.1407066074627122E-3</v>
      </c>
      <c r="K21">
        <v>2.5507599999999999</v>
      </c>
      <c r="L21">
        <f>-(Table3[[#This Row],[time]]-2)*2</f>
        <v>-1.1015199999999998</v>
      </c>
      <c r="M21">
        <v>84.058800000000005</v>
      </c>
      <c r="N21">
        <v>29.03</v>
      </c>
      <c r="O21">
        <f>Table3[[#This Row],[CFNM]]/Table3[[#This Row],[CAREA]]</f>
        <v>0.34535349065178184</v>
      </c>
      <c r="P21">
        <v>2.5507599999999999</v>
      </c>
      <c r="Q21">
        <f>-(Table4[[#This Row],[time]]-2)*2</f>
        <v>-1.1015199999999998</v>
      </c>
      <c r="R21">
        <v>72.4435</v>
      </c>
      <c r="S21">
        <v>5.1301800000000002</v>
      </c>
      <c r="T21">
        <f>Table4[[#This Row],[CFNM]]/Table4[[#This Row],[CAREA]]</f>
        <v>7.0816291316681282E-2</v>
      </c>
      <c r="U21">
        <v>2.5507599999999999</v>
      </c>
      <c r="V21">
        <f>-(Table5[[#This Row],[time]]-2)*2</f>
        <v>-1.1015199999999998</v>
      </c>
      <c r="W21">
        <v>83.706100000000006</v>
      </c>
      <c r="X21">
        <v>32.089399999999998</v>
      </c>
      <c r="Y21">
        <f>Table5[[#This Row],[CFNM]]/Table5[[#This Row],[CAREA]]</f>
        <v>0.38335796315919624</v>
      </c>
      <c r="Z21">
        <v>2.5507599999999999</v>
      </c>
      <c r="AA21">
        <f>-(Table6[[#This Row],[time]]-2)*2</f>
        <v>-1.1015199999999998</v>
      </c>
      <c r="AB21">
        <v>71.622699999999995</v>
      </c>
      <c r="AC21">
        <v>1.52407</v>
      </c>
      <c r="AD21">
        <f>Table6[[#This Row],[CFNM]]/Table6[[#This Row],[CAREA]]</f>
        <v>2.1279147532835264E-2</v>
      </c>
      <c r="AE21">
        <v>2.5507599999999999</v>
      </c>
      <c r="AF21">
        <f>-(Table7[[#This Row],[time]]-2)*2</f>
        <v>-1.1015199999999998</v>
      </c>
      <c r="AG21">
        <v>72.228300000000004</v>
      </c>
      <c r="AH21">
        <v>43.879300000000001</v>
      </c>
      <c r="AI21">
        <f>Table7[[#This Row],[CFNM]]/Table7[[#This Row],[CAREA]]</f>
        <v>0.60750841429190494</v>
      </c>
      <c r="AJ21">
        <v>2.5507599999999999</v>
      </c>
      <c r="AK21">
        <f>-(Table8[[#This Row],[time]]-2)*2</f>
        <v>-1.1015199999999998</v>
      </c>
      <c r="AL21">
        <v>80.770499999999998</v>
      </c>
      <c r="AM21">
        <v>10.034700000000001</v>
      </c>
      <c r="AN21">
        <f>Table8[[#This Row],[CFNM]]/Table8[[#This Row],[CAREA]]</f>
        <v>0.12423719055843409</v>
      </c>
    </row>
    <row r="22" spans="1:40" x14ac:dyDescent="0.3">
      <c r="A22">
        <v>2.60453</v>
      </c>
      <c r="B22">
        <f>-(Table1[[#This Row],[time]]-2)*2</f>
        <v>-1.20906</v>
      </c>
      <c r="C22">
        <v>101.072</v>
      </c>
      <c r="D22">
        <v>39.233899999999998</v>
      </c>
      <c r="E22">
        <f>Table1[[#This Row],[CFNM]]/Table1[[#This Row],[CAREA]]</f>
        <v>0.38817773468418548</v>
      </c>
      <c r="F22">
        <v>2.60453</v>
      </c>
      <c r="G22">
        <f>-(Table2[[#This Row],[time]]-2)*2</f>
        <v>-1.20906</v>
      </c>
      <c r="H22">
        <v>81.622699999999995</v>
      </c>
      <c r="I22">
        <v>0.31603399999999998</v>
      </c>
      <c r="J22">
        <f>Table2[[#This Row],[CFNM]]/Table2[[#This Row],[CAREA]]</f>
        <v>3.8718885800151184E-3</v>
      </c>
      <c r="K22">
        <v>2.60453</v>
      </c>
      <c r="L22">
        <f>-(Table3[[#This Row],[time]]-2)*2</f>
        <v>-1.20906</v>
      </c>
      <c r="M22">
        <v>83.015100000000004</v>
      </c>
      <c r="N22">
        <v>33.496699999999997</v>
      </c>
      <c r="O22">
        <f>Table3[[#This Row],[CFNM]]/Table3[[#This Row],[CAREA]]</f>
        <v>0.40350129072903601</v>
      </c>
      <c r="P22">
        <v>2.60453</v>
      </c>
      <c r="Q22">
        <f>-(Table4[[#This Row],[time]]-2)*2</f>
        <v>-1.20906</v>
      </c>
      <c r="R22">
        <v>71.659300000000002</v>
      </c>
      <c r="S22">
        <v>4.7117300000000002</v>
      </c>
      <c r="T22">
        <f>Table4[[#This Row],[CFNM]]/Table4[[#This Row],[CAREA]]</f>
        <v>6.5751828443760971E-2</v>
      </c>
      <c r="U22">
        <v>2.60453</v>
      </c>
      <c r="V22">
        <f>-(Table5[[#This Row],[time]]-2)*2</f>
        <v>-1.20906</v>
      </c>
      <c r="W22">
        <v>83.1203</v>
      </c>
      <c r="X22">
        <v>35.385300000000001</v>
      </c>
      <c r="Y22">
        <f>Table5[[#This Row],[CFNM]]/Table5[[#This Row],[CAREA]]</f>
        <v>0.42571188987527719</v>
      </c>
      <c r="Z22">
        <v>2.60453</v>
      </c>
      <c r="AA22">
        <f>-(Table6[[#This Row],[time]]-2)*2</f>
        <v>-1.20906</v>
      </c>
      <c r="AB22">
        <v>68.511300000000006</v>
      </c>
      <c r="AC22">
        <v>1.24647</v>
      </c>
      <c r="AD22">
        <f>Table6[[#This Row],[CFNM]]/Table6[[#This Row],[CAREA]]</f>
        <v>1.8193641048994836E-2</v>
      </c>
      <c r="AE22">
        <v>2.60453</v>
      </c>
      <c r="AF22">
        <f>-(Table7[[#This Row],[time]]-2)*2</f>
        <v>-1.20906</v>
      </c>
      <c r="AG22">
        <v>71.080200000000005</v>
      </c>
      <c r="AH22">
        <v>47.352699999999999</v>
      </c>
      <c r="AI22">
        <f>Table7[[#This Row],[CFNM]]/Table7[[#This Row],[CAREA]]</f>
        <v>0.66618692687977799</v>
      </c>
      <c r="AJ22">
        <v>2.60453</v>
      </c>
      <c r="AK22">
        <f>-(Table8[[#This Row],[time]]-2)*2</f>
        <v>-1.20906</v>
      </c>
      <c r="AL22">
        <v>80.7898</v>
      </c>
      <c r="AM22">
        <v>9.0479800000000008</v>
      </c>
      <c r="AN22">
        <f>Table8[[#This Row],[CFNM]]/Table8[[#This Row],[CAREA]]</f>
        <v>0.11199408836263985</v>
      </c>
    </row>
    <row r="23" spans="1:40" x14ac:dyDescent="0.3">
      <c r="A23">
        <v>2.65273</v>
      </c>
      <c r="B23">
        <f>-(Table1[[#This Row],[time]]-2)*2</f>
        <v>-1.3054600000000001</v>
      </c>
      <c r="C23">
        <v>100.83499999999999</v>
      </c>
      <c r="D23">
        <v>41.270899999999997</v>
      </c>
      <c r="E23">
        <f>Table1[[#This Row],[CFNM]]/Table1[[#This Row],[CAREA]]</f>
        <v>0.40929141667079882</v>
      </c>
      <c r="F23">
        <v>2.65273</v>
      </c>
      <c r="G23">
        <f>-(Table2[[#This Row],[time]]-2)*2</f>
        <v>-1.3054600000000001</v>
      </c>
      <c r="H23">
        <v>79.933499999999995</v>
      </c>
      <c r="I23">
        <v>0.25673699999999999</v>
      </c>
      <c r="J23">
        <f>Table2[[#This Row],[CFNM]]/Table2[[#This Row],[CAREA]]</f>
        <v>3.2118823772260691E-3</v>
      </c>
      <c r="K23">
        <v>2.65273</v>
      </c>
      <c r="L23">
        <f>-(Table3[[#This Row],[time]]-2)*2</f>
        <v>-1.3054600000000001</v>
      </c>
      <c r="M23">
        <v>82.469800000000006</v>
      </c>
      <c r="N23">
        <v>35.824800000000003</v>
      </c>
      <c r="O23">
        <f>Table3[[#This Row],[CFNM]]/Table3[[#This Row],[CAREA]]</f>
        <v>0.43439901636720352</v>
      </c>
      <c r="P23">
        <v>2.65273</v>
      </c>
      <c r="Q23">
        <f>-(Table4[[#This Row],[time]]-2)*2</f>
        <v>-1.3054600000000001</v>
      </c>
      <c r="R23">
        <v>69.941500000000005</v>
      </c>
      <c r="S23">
        <v>4.4917199999999999</v>
      </c>
      <c r="T23">
        <f>Table4[[#This Row],[CFNM]]/Table4[[#This Row],[CAREA]]</f>
        <v>6.4221099061358422E-2</v>
      </c>
      <c r="U23">
        <v>2.65273</v>
      </c>
      <c r="V23">
        <f>-(Table5[[#This Row],[time]]-2)*2</f>
        <v>-1.3054600000000001</v>
      </c>
      <c r="W23">
        <v>82.863500000000002</v>
      </c>
      <c r="X23">
        <v>37.147100000000002</v>
      </c>
      <c r="Y23">
        <f>Table5[[#This Row],[CFNM]]/Table5[[#This Row],[CAREA]]</f>
        <v>0.44829267409655638</v>
      </c>
      <c r="Z23">
        <v>2.65273</v>
      </c>
      <c r="AA23">
        <f>-(Table6[[#This Row],[time]]-2)*2</f>
        <v>-1.3054600000000001</v>
      </c>
      <c r="AB23">
        <v>68.315100000000001</v>
      </c>
      <c r="AC23">
        <v>1.10483</v>
      </c>
      <c r="AD23">
        <f>Table6[[#This Row],[CFNM]]/Table6[[#This Row],[CAREA]]</f>
        <v>1.6172559214580669E-2</v>
      </c>
      <c r="AE23">
        <v>2.65273</v>
      </c>
      <c r="AF23">
        <f>-(Table7[[#This Row],[time]]-2)*2</f>
        <v>-1.3054600000000001</v>
      </c>
      <c r="AG23">
        <v>70.513400000000004</v>
      </c>
      <c r="AH23">
        <v>49.1492</v>
      </c>
      <c r="AI23">
        <f>Table7[[#This Row],[CFNM]]/Table7[[#This Row],[CAREA]]</f>
        <v>0.6970192899505625</v>
      </c>
      <c r="AJ23">
        <v>2.65273</v>
      </c>
      <c r="AK23">
        <f>-(Table8[[#This Row],[time]]-2)*2</f>
        <v>-1.3054600000000001</v>
      </c>
      <c r="AL23">
        <v>79.826700000000002</v>
      </c>
      <c r="AM23">
        <v>8.5051600000000001</v>
      </c>
      <c r="AN23">
        <f>Table8[[#This Row],[CFNM]]/Table8[[#This Row],[CAREA]]</f>
        <v>0.10654530376427937</v>
      </c>
    </row>
    <row r="24" spans="1:40" x14ac:dyDescent="0.3">
      <c r="A24">
        <v>2.7006199999999998</v>
      </c>
      <c r="B24">
        <f>-(Table1[[#This Row],[time]]-2)*2</f>
        <v>-1.4012399999999996</v>
      </c>
      <c r="C24">
        <v>100.24</v>
      </c>
      <c r="D24">
        <v>46.344000000000001</v>
      </c>
      <c r="E24">
        <f>Table1[[#This Row],[CFNM]]/Table1[[#This Row],[CAREA]]</f>
        <v>0.46233040702314449</v>
      </c>
      <c r="F24">
        <v>2.7006199999999998</v>
      </c>
      <c r="G24">
        <f>-(Table2[[#This Row],[time]]-2)*2</f>
        <v>-1.4012399999999996</v>
      </c>
      <c r="H24">
        <v>77.874399999999994</v>
      </c>
      <c r="I24">
        <v>9.2746099999999998E-2</v>
      </c>
      <c r="J24">
        <f>Table2[[#This Row],[CFNM]]/Table2[[#This Row],[CAREA]]</f>
        <v>1.1909703317136311E-3</v>
      </c>
      <c r="K24">
        <v>2.7006199999999998</v>
      </c>
      <c r="L24">
        <f>-(Table3[[#This Row],[time]]-2)*2</f>
        <v>-1.4012399999999996</v>
      </c>
      <c r="M24">
        <v>81.146000000000001</v>
      </c>
      <c r="N24">
        <v>41.551600000000001</v>
      </c>
      <c r="O24">
        <f>Table3[[#This Row],[CFNM]]/Table3[[#This Row],[CAREA]]</f>
        <v>0.51205974416483868</v>
      </c>
      <c r="P24">
        <v>2.7006199999999998</v>
      </c>
      <c r="Q24">
        <f>-(Table4[[#This Row],[time]]-2)*2</f>
        <v>-1.4012399999999996</v>
      </c>
      <c r="R24">
        <v>68.280199999999994</v>
      </c>
      <c r="S24">
        <v>3.9607100000000002</v>
      </c>
      <c r="T24">
        <f>Table4[[#This Row],[CFNM]]/Table4[[#This Row],[CAREA]]</f>
        <v>5.8006713512848536E-2</v>
      </c>
      <c r="U24">
        <v>2.7006199999999998</v>
      </c>
      <c r="V24">
        <f>-(Table5[[#This Row],[time]]-2)*2</f>
        <v>-1.4012399999999996</v>
      </c>
      <c r="W24">
        <v>82.1066</v>
      </c>
      <c r="X24">
        <v>41.564</v>
      </c>
      <c r="Y24">
        <f>Table5[[#This Row],[CFNM]]/Table5[[#This Row],[CAREA]]</f>
        <v>0.50621996282881032</v>
      </c>
      <c r="Z24">
        <v>2.7006199999999998</v>
      </c>
      <c r="AA24">
        <f>-(Table6[[#This Row],[time]]-2)*2</f>
        <v>-1.4012399999999996</v>
      </c>
      <c r="AB24">
        <v>65.300899999999999</v>
      </c>
      <c r="AC24">
        <v>0.76791500000000001</v>
      </c>
      <c r="AD24">
        <f>Table6[[#This Row],[CFNM]]/Table6[[#This Row],[CAREA]]</f>
        <v>1.1759638841118577E-2</v>
      </c>
      <c r="AE24">
        <v>2.7006199999999998</v>
      </c>
      <c r="AF24">
        <f>-(Table7[[#This Row],[time]]-2)*2</f>
        <v>-1.4012399999999996</v>
      </c>
      <c r="AG24">
        <v>69.111999999999995</v>
      </c>
      <c r="AH24">
        <v>53.654899999999998</v>
      </c>
      <c r="AI24">
        <f>Table7[[#This Row],[CFNM]]/Table7[[#This Row],[CAREA]]</f>
        <v>0.77634708878342407</v>
      </c>
      <c r="AJ24">
        <v>2.7006199999999998</v>
      </c>
      <c r="AK24">
        <f>-(Table8[[#This Row],[time]]-2)*2</f>
        <v>-1.4012399999999996</v>
      </c>
      <c r="AL24">
        <v>78.808199999999999</v>
      </c>
      <c r="AM24">
        <v>7.1035700000000004</v>
      </c>
      <c r="AN24">
        <f>Table8[[#This Row],[CFNM]]/Table8[[#This Row],[CAREA]]</f>
        <v>9.0137447626008463E-2</v>
      </c>
    </row>
    <row r="25" spans="1:40" x14ac:dyDescent="0.3">
      <c r="A25">
        <v>2.75176</v>
      </c>
      <c r="B25">
        <f>-(Table1[[#This Row],[time]]-2)*2</f>
        <v>-1.50352</v>
      </c>
      <c r="C25">
        <v>100.02</v>
      </c>
      <c r="D25">
        <v>47.534500000000001</v>
      </c>
      <c r="E25">
        <f>Table1[[#This Row],[CFNM]]/Table1[[#This Row],[CAREA]]</f>
        <v>0.47524995000999803</v>
      </c>
      <c r="F25">
        <v>2.75176</v>
      </c>
      <c r="G25">
        <f>-(Table2[[#This Row],[time]]-2)*2</f>
        <v>-1.50352</v>
      </c>
      <c r="H25">
        <v>77.847999999999999</v>
      </c>
      <c r="I25">
        <v>5.60791E-2</v>
      </c>
      <c r="J25">
        <f>Table2[[#This Row],[CFNM]]/Table2[[#This Row],[CAREA]]</f>
        <v>7.2036661185900732E-4</v>
      </c>
      <c r="K25">
        <v>2.75176</v>
      </c>
      <c r="L25">
        <f>-(Table3[[#This Row],[time]]-2)*2</f>
        <v>-1.50352</v>
      </c>
      <c r="M25">
        <v>80.854399999999998</v>
      </c>
      <c r="N25">
        <v>42.8887</v>
      </c>
      <c r="O25">
        <f>Table3[[#This Row],[CFNM]]/Table3[[#This Row],[CAREA]]</f>
        <v>0.53044361222147463</v>
      </c>
      <c r="P25">
        <v>2.75176</v>
      </c>
      <c r="Q25">
        <f>-(Table4[[#This Row],[time]]-2)*2</f>
        <v>-1.50352</v>
      </c>
      <c r="R25">
        <v>67.630499999999998</v>
      </c>
      <c r="S25">
        <v>3.8412700000000002</v>
      </c>
      <c r="T25">
        <f>Table4[[#This Row],[CFNM]]/Table4[[#This Row],[CAREA]]</f>
        <v>5.6797894441117547E-2</v>
      </c>
      <c r="U25">
        <v>2.75176</v>
      </c>
      <c r="V25">
        <f>-(Table5[[#This Row],[time]]-2)*2</f>
        <v>-1.50352</v>
      </c>
      <c r="W25">
        <v>81.922799999999995</v>
      </c>
      <c r="X25">
        <v>42.607399999999998</v>
      </c>
      <c r="Y25">
        <f>Table5[[#This Row],[CFNM]]/Table5[[#This Row],[CAREA]]</f>
        <v>0.52009208669625551</v>
      </c>
      <c r="Z25">
        <v>2.75176</v>
      </c>
      <c r="AA25">
        <f>-(Table6[[#This Row],[time]]-2)*2</f>
        <v>-1.50352</v>
      </c>
      <c r="AB25">
        <v>63.799799999999998</v>
      </c>
      <c r="AC25">
        <v>0.69601500000000005</v>
      </c>
      <c r="AD25">
        <f>Table6[[#This Row],[CFNM]]/Table6[[#This Row],[CAREA]]</f>
        <v>1.090936021743015E-2</v>
      </c>
      <c r="AE25">
        <v>2.75176</v>
      </c>
      <c r="AF25">
        <f>-(Table7[[#This Row],[time]]-2)*2</f>
        <v>-1.50352</v>
      </c>
      <c r="AG25">
        <v>68.822299999999998</v>
      </c>
      <c r="AH25">
        <v>54.710799999999999</v>
      </c>
      <c r="AI25">
        <f>Table7[[#This Row],[CFNM]]/Table7[[#This Row],[CAREA]]</f>
        <v>0.79495744838518911</v>
      </c>
      <c r="AJ25">
        <v>2.75176</v>
      </c>
      <c r="AK25">
        <f>-(Table8[[#This Row],[time]]-2)*2</f>
        <v>-1.50352</v>
      </c>
      <c r="AL25">
        <v>78.541300000000007</v>
      </c>
      <c r="AM25">
        <v>6.7670199999999996</v>
      </c>
      <c r="AN25">
        <f>Table8[[#This Row],[CFNM]]/Table8[[#This Row],[CAREA]]</f>
        <v>8.6158747054097637E-2</v>
      </c>
    </row>
    <row r="26" spans="1:40" x14ac:dyDescent="0.3">
      <c r="A26">
        <v>2.80444</v>
      </c>
      <c r="B26">
        <f>-(Table1[[#This Row],[time]]-2)*2</f>
        <v>-1.6088800000000001</v>
      </c>
      <c r="C26">
        <v>99.043599999999998</v>
      </c>
      <c r="D26">
        <v>51.694200000000002</v>
      </c>
      <c r="E26">
        <f>Table1[[#This Row],[CFNM]]/Table1[[#This Row],[CAREA]]</f>
        <v>0.52193377462047019</v>
      </c>
      <c r="F26">
        <v>2.80444</v>
      </c>
      <c r="G26">
        <f>-(Table2[[#This Row],[time]]-2)*2</f>
        <v>-1.6088800000000001</v>
      </c>
      <c r="H26">
        <v>74.137</v>
      </c>
      <c r="I26">
        <v>3.5865200000000002E-3</v>
      </c>
      <c r="J26">
        <f>Table2[[#This Row],[CFNM]]/Table2[[#This Row],[CAREA]]</f>
        <v>4.8376923803229157E-5</v>
      </c>
      <c r="K26">
        <v>2.80444</v>
      </c>
      <c r="L26">
        <f>-(Table3[[#This Row],[time]]-2)*2</f>
        <v>-1.6088800000000001</v>
      </c>
      <c r="M26">
        <v>79.846999999999994</v>
      </c>
      <c r="N26">
        <v>47.565199999999997</v>
      </c>
      <c r="O26">
        <f>Table3[[#This Row],[CFNM]]/Table3[[#This Row],[CAREA]]</f>
        <v>0.59570428444399914</v>
      </c>
      <c r="P26">
        <v>2.80444</v>
      </c>
      <c r="Q26">
        <f>-(Table4[[#This Row],[time]]-2)*2</f>
        <v>-1.6088800000000001</v>
      </c>
      <c r="R26">
        <v>65.640299999999996</v>
      </c>
      <c r="S26">
        <v>3.41981</v>
      </c>
      <c r="T26">
        <f>Table4[[#This Row],[CFNM]]/Table4[[#This Row],[CAREA]]</f>
        <v>5.2099243909610411E-2</v>
      </c>
      <c r="U26">
        <v>2.80444</v>
      </c>
      <c r="V26">
        <f>-(Table5[[#This Row],[time]]-2)*2</f>
        <v>-1.6088800000000001</v>
      </c>
      <c r="W26">
        <v>81.203199999999995</v>
      </c>
      <c r="X26">
        <v>46.317700000000002</v>
      </c>
      <c r="Y26">
        <f>Table5[[#This Row],[CFNM]]/Table5[[#This Row],[CAREA]]</f>
        <v>0.57039254610655743</v>
      </c>
      <c r="Z26">
        <v>2.80444</v>
      </c>
      <c r="AA26">
        <f>-(Table6[[#This Row],[time]]-2)*2</f>
        <v>-1.6088800000000001</v>
      </c>
      <c r="AB26">
        <v>62.729900000000001</v>
      </c>
      <c r="AC26">
        <v>0.46154499999999998</v>
      </c>
      <c r="AD26">
        <f>Table6[[#This Row],[CFNM]]/Table6[[#This Row],[CAREA]]</f>
        <v>7.3576555996422753E-3</v>
      </c>
      <c r="AE26">
        <v>2.80444</v>
      </c>
      <c r="AF26">
        <f>-(Table7[[#This Row],[time]]-2)*2</f>
        <v>-1.6088800000000001</v>
      </c>
      <c r="AG26">
        <v>67.641099999999994</v>
      </c>
      <c r="AH26">
        <v>58.4529</v>
      </c>
      <c r="AI26">
        <f>Table7[[#This Row],[CFNM]]/Table7[[#This Row],[CAREA]]</f>
        <v>0.86416246926794515</v>
      </c>
      <c r="AJ26">
        <v>2.80444</v>
      </c>
      <c r="AK26">
        <f>-(Table8[[#This Row],[time]]-2)*2</f>
        <v>-1.6088800000000001</v>
      </c>
      <c r="AL26">
        <v>77.611400000000003</v>
      </c>
      <c r="AM26">
        <v>5.6371099999999998</v>
      </c>
      <c r="AN26">
        <f>Table8[[#This Row],[CFNM]]/Table8[[#This Row],[CAREA]]</f>
        <v>7.2632499864710598E-2</v>
      </c>
    </row>
    <row r="27" spans="1:40" x14ac:dyDescent="0.3">
      <c r="A27">
        <v>2.8583699999999999</v>
      </c>
      <c r="B27">
        <f>-(Table1[[#This Row],[time]]-2)*2</f>
        <v>-1.7167399999999997</v>
      </c>
      <c r="C27">
        <v>98.521199999999993</v>
      </c>
      <c r="D27">
        <v>53.632100000000001</v>
      </c>
      <c r="E27">
        <f>Table1[[#This Row],[CFNM]]/Table1[[#This Row],[CAREA]]</f>
        <v>0.54437116072479841</v>
      </c>
      <c r="F27">
        <v>2.8583699999999999</v>
      </c>
      <c r="G27">
        <f>-(Table2[[#This Row],[time]]-2)*2</f>
        <v>-1.7167399999999997</v>
      </c>
      <c r="H27">
        <v>72.008300000000006</v>
      </c>
      <c r="I27">
        <v>3.3605599999999998E-3</v>
      </c>
      <c r="J27">
        <f>Table2[[#This Row],[CFNM]]/Table2[[#This Row],[CAREA]]</f>
        <v>4.6669064538393486E-5</v>
      </c>
      <c r="K27">
        <v>2.8583699999999999</v>
      </c>
      <c r="L27">
        <f>-(Table3[[#This Row],[time]]-2)*2</f>
        <v>-1.7167399999999997</v>
      </c>
      <c r="M27">
        <v>79.437299999999993</v>
      </c>
      <c r="N27">
        <v>49.7455</v>
      </c>
      <c r="O27">
        <f>Table3[[#This Row],[CFNM]]/Table3[[#This Row],[CAREA]]</f>
        <v>0.62622344918571005</v>
      </c>
      <c r="P27">
        <v>2.8583699999999999</v>
      </c>
      <c r="Q27">
        <f>-(Table4[[#This Row],[time]]-2)*2</f>
        <v>-1.7167399999999997</v>
      </c>
      <c r="R27">
        <v>65.518600000000006</v>
      </c>
      <c r="S27">
        <v>3.2163499999999998</v>
      </c>
      <c r="T27">
        <f>Table4[[#This Row],[CFNM]]/Table4[[#This Row],[CAREA]]</f>
        <v>4.9090639909888177E-2</v>
      </c>
      <c r="U27">
        <v>2.8583699999999999</v>
      </c>
      <c r="V27">
        <f>-(Table5[[#This Row],[time]]-2)*2</f>
        <v>-1.7167399999999997</v>
      </c>
      <c r="W27">
        <v>80.863399999999999</v>
      </c>
      <c r="X27">
        <v>48.085099999999997</v>
      </c>
      <c r="Y27">
        <f>Table5[[#This Row],[CFNM]]/Table5[[#This Row],[CAREA]]</f>
        <v>0.59464603269216976</v>
      </c>
      <c r="Z27">
        <v>2.8583699999999999</v>
      </c>
      <c r="AA27">
        <f>-(Table6[[#This Row],[time]]-2)*2</f>
        <v>-1.7167399999999997</v>
      </c>
      <c r="AB27">
        <v>61.991300000000003</v>
      </c>
      <c r="AC27">
        <v>0.36557299999999998</v>
      </c>
      <c r="AD27">
        <f>Table6[[#This Row],[CFNM]]/Table6[[#This Row],[CAREA]]</f>
        <v>5.8971662152592372E-3</v>
      </c>
      <c r="AE27">
        <v>2.8583699999999999</v>
      </c>
      <c r="AF27">
        <f>-(Table7[[#This Row],[time]]-2)*2</f>
        <v>-1.7167399999999997</v>
      </c>
      <c r="AG27">
        <v>67.128299999999996</v>
      </c>
      <c r="AH27">
        <v>60.2196</v>
      </c>
      <c r="AI27">
        <f>Table7[[#This Row],[CFNM]]/Table7[[#This Row],[CAREA]]</f>
        <v>0.89708215462033158</v>
      </c>
      <c r="AJ27">
        <v>2.8583699999999999</v>
      </c>
      <c r="AK27">
        <f>-(Table8[[#This Row],[time]]-2)*2</f>
        <v>-1.7167399999999997</v>
      </c>
      <c r="AL27">
        <v>76.374899999999997</v>
      </c>
      <c r="AM27">
        <v>5.1147499999999999</v>
      </c>
      <c r="AN27">
        <f>Table8[[#This Row],[CFNM]]/Table8[[#This Row],[CAREA]]</f>
        <v>6.6968991121428637E-2</v>
      </c>
    </row>
    <row r="28" spans="1:40" x14ac:dyDescent="0.3">
      <c r="A28">
        <v>2.9134199999999999</v>
      </c>
      <c r="B28">
        <f>-(Table1[[#This Row],[time]]-2)*2</f>
        <v>-1.8268399999999998</v>
      </c>
      <c r="C28">
        <v>97.103399999999993</v>
      </c>
      <c r="D28">
        <v>58.445900000000002</v>
      </c>
      <c r="E28">
        <f>Table1[[#This Row],[CFNM]]/Table1[[#This Row],[CAREA]]</f>
        <v>0.60189344554361646</v>
      </c>
      <c r="F28">
        <v>2.9134199999999999</v>
      </c>
      <c r="G28">
        <f>-(Table2[[#This Row],[time]]-2)*2</f>
        <v>-1.8268399999999998</v>
      </c>
      <c r="H28">
        <v>69.989000000000004</v>
      </c>
      <c r="I28">
        <v>3.0662599999999999E-3</v>
      </c>
      <c r="J28">
        <f>Table2[[#This Row],[CFNM]]/Table2[[#This Row],[CAREA]]</f>
        <v>4.3810598808384174E-5</v>
      </c>
      <c r="K28">
        <v>2.9134199999999999</v>
      </c>
      <c r="L28">
        <f>-(Table3[[#This Row],[time]]-2)*2</f>
        <v>-1.8268399999999998</v>
      </c>
      <c r="M28">
        <v>78.477999999999994</v>
      </c>
      <c r="N28">
        <v>55.145099999999999</v>
      </c>
      <c r="O28">
        <f>Table3[[#This Row],[CFNM]]/Table3[[#This Row],[CAREA]]</f>
        <v>0.70268228038431158</v>
      </c>
      <c r="P28">
        <v>2.9134199999999999</v>
      </c>
      <c r="Q28">
        <f>-(Table4[[#This Row],[time]]-2)*2</f>
        <v>-1.8268399999999998</v>
      </c>
      <c r="R28">
        <v>63.9955</v>
      </c>
      <c r="S28">
        <v>2.7714799999999999</v>
      </c>
      <c r="T28">
        <f>Table4[[#This Row],[CFNM]]/Table4[[#This Row],[CAREA]]</f>
        <v>4.3307420052972473E-2</v>
      </c>
      <c r="U28">
        <v>2.9134199999999999</v>
      </c>
      <c r="V28">
        <f>-(Table5[[#This Row],[time]]-2)*2</f>
        <v>-1.8268399999999998</v>
      </c>
      <c r="W28">
        <v>79.953299999999999</v>
      </c>
      <c r="X28">
        <v>52.565899999999999</v>
      </c>
      <c r="Y28">
        <f>Table5[[#This Row],[CFNM]]/Table5[[#This Row],[CAREA]]</f>
        <v>0.65745754083946506</v>
      </c>
      <c r="Z28">
        <v>2.9134199999999999</v>
      </c>
      <c r="AA28">
        <f>-(Table6[[#This Row],[time]]-2)*2</f>
        <v>-1.8268399999999998</v>
      </c>
      <c r="AB28">
        <v>57.9041</v>
      </c>
      <c r="AC28">
        <v>0.14219599999999999</v>
      </c>
      <c r="AD28">
        <f>Table6[[#This Row],[CFNM]]/Table6[[#This Row],[CAREA]]</f>
        <v>2.4557155710908207E-3</v>
      </c>
      <c r="AE28">
        <v>2.9134199999999999</v>
      </c>
      <c r="AF28">
        <f>-(Table7[[#This Row],[time]]-2)*2</f>
        <v>-1.8268399999999998</v>
      </c>
      <c r="AG28">
        <v>65.981899999999996</v>
      </c>
      <c r="AH28">
        <v>64.586200000000005</v>
      </c>
      <c r="AI28">
        <f>Table7[[#This Row],[CFNM]]/Table7[[#This Row],[CAREA]]</f>
        <v>0.97884722931591861</v>
      </c>
      <c r="AJ28">
        <v>2.9134199999999999</v>
      </c>
      <c r="AK28">
        <f>-(Table8[[#This Row],[time]]-2)*2</f>
        <v>-1.8268399999999998</v>
      </c>
      <c r="AL28">
        <v>73.317700000000002</v>
      </c>
      <c r="AM28">
        <v>3.7937799999999999</v>
      </c>
      <c r="AN28">
        <f>Table8[[#This Row],[CFNM]]/Table8[[#This Row],[CAREA]]</f>
        <v>5.1744394600485286E-2</v>
      </c>
    </row>
    <row r="29" spans="1:40" x14ac:dyDescent="0.3">
      <c r="A29">
        <v>2.9619599999999999</v>
      </c>
      <c r="B29">
        <f>-(Table1[[#This Row],[time]]-2)*2</f>
        <v>-1.9239199999999999</v>
      </c>
      <c r="C29">
        <v>96.181700000000006</v>
      </c>
      <c r="D29">
        <v>61.442300000000003</v>
      </c>
      <c r="E29">
        <f>Table1[[#This Row],[CFNM]]/Table1[[#This Row],[CAREA]]</f>
        <v>0.63881486810900612</v>
      </c>
      <c r="F29">
        <v>2.9619599999999999</v>
      </c>
      <c r="G29">
        <f>-(Table2[[#This Row],[time]]-2)*2</f>
        <v>-1.9239199999999999</v>
      </c>
      <c r="H29">
        <v>67.245199999999997</v>
      </c>
      <c r="I29">
        <v>2.92969E-3</v>
      </c>
      <c r="J29">
        <f>Table2[[#This Row],[CFNM]]/Table2[[#This Row],[CAREA]]</f>
        <v>4.3567273203143124E-5</v>
      </c>
      <c r="K29">
        <v>2.9619599999999999</v>
      </c>
      <c r="L29">
        <f>-(Table3[[#This Row],[time]]-2)*2</f>
        <v>-1.9239199999999999</v>
      </c>
      <c r="M29">
        <v>77.8977</v>
      </c>
      <c r="N29">
        <v>58.491399999999999</v>
      </c>
      <c r="O29">
        <f>Table3[[#This Row],[CFNM]]/Table3[[#This Row],[CAREA]]</f>
        <v>0.7508745444345597</v>
      </c>
      <c r="P29">
        <v>2.9619599999999999</v>
      </c>
      <c r="Q29">
        <f>-(Table4[[#This Row],[time]]-2)*2</f>
        <v>-1.9239199999999999</v>
      </c>
      <c r="R29">
        <v>63.011499999999998</v>
      </c>
      <c r="S29">
        <v>2.5588299999999999</v>
      </c>
      <c r="T29">
        <f>Table4[[#This Row],[CFNM]]/Table4[[#This Row],[CAREA]]</f>
        <v>4.0608936463978798E-2</v>
      </c>
      <c r="U29">
        <v>2.9619599999999999</v>
      </c>
      <c r="V29">
        <f>-(Table5[[#This Row],[time]]-2)*2</f>
        <v>-1.9239199999999999</v>
      </c>
      <c r="W29">
        <v>79.585899999999995</v>
      </c>
      <c r="X29">
        <v>55.345500000000001</v>
      </c>
      <c r="Y29">
        <f>Table5[[#This Row],[CFNM]]/Table5[[#This Row],[CAREA]]</f>
        <v>0.69541840954239387</v>
      </c>
      <c r="Z29">
        <v>2.9619599999999999</v>
      </c>
      <c r="AA29">
        <f>-(Table6[[#This Row],[time]]-2)*2</f>
        <v>-1.9239199999999999</v>
      </c>
      <c r="AB29">
        <v>57.011899999999997</v>
      </c>
      <c r="AC29">
        <v>1.76889E-2</v>
      </c>
      <c r="AD29">
        <f>Table6[[#This Row],[CFNM]]/Table6[[#This Row],[CAREA]]</f>
        <v>3.1026680394794772E-4</v>
      </c>
      <c r="AE29">
        <v>2.9619599999999999</v>
      </c>
      <c r="AF29">
        <f>-(Table7[[#This Row],[time]]-2)*2</f>
        <v>-1.9239199999999999</v>
      </c>
      <c r="AG29">
        <v>65.353899999999996</v>
      </c>
      <c r="AH29">
        <v>67.337100000000007</v>
      </c>
      <c r="AI29">
        <f>Table7[[#This Row],[CFNM]]/Table7[[#This Row],[CAREA]]</f>
        <v>1.0303455493857292</v>
      </c>
      <c r="AJ29">
        <v>2.9619599999999999</v>
      </c>
      <c r="AK29">
        <f>-(Table8[[#This Row],[time]]-2)*2</f>
        <v>-1.9239199999999999</v>
      </c>
      <c r="AL29">
        <v>71.789100000000005</v>
      </c>
      <c r="AM29">
        <v>3.12208</v>
      </c>
      <c r="AN29">
        <f>Table8[[#This Row],[CFNM]]/Table8[[#This Row],[CAREA]]</f>
        <v>4.3489610539761601E-2</v>
      </c>
    </row>
    <row r="30" spans="1:40" x14ac:dyDescent="0.3">
      <c r="A30">
        <v>3</v>
      </c>
      <c r="B30">
        <f>-(Table1[[#This Row],[time]]-2)*2</f>
        <v>-2</v>
      </c>
      <c r="C30">
        <v>95.832499999999996</v>
      </c>
      <c r="D30">
        <v>62.621600000000001</v>
      </c>
      <c r="E30">
        <f>Table1[[#This Row],[CFNM]]/Table1[[#This Row],[CAREA]]</f>
        <v>0.65344846476925889</v>
      </c>
      <c r="F30">
        <v>3</v>
      </c>
      <c r="G30">
        <f>-(Table2[[#This Row],[time]]-2)*2</f>
        <v>-2</v>
      </c>
      <c r="H30">
        <v>66.223100000000002</v>
      </c>
      <c r="I30">
        <v>2.8823999999999998E-3</v>
      </c>
      <c r="J30">
        <f>Table2[[#This Row],[CFNM]]/Table2[[#This Row],[CAREA]]</f>
        <v>4.3525597563388001E-5</v>
      </c>
      <c r="K30">
        <v>3</v>
      </c>
      <c r="L30">
        <f>-(Table3[[#This Row],[time]]-2)*2</f>
        <v>-2</v>
      </c>
      <c r="M30">
        <v>77.672700000000006</v>
      </c>
      <c r="N30">
        <v>59.808700000000002</v>
      </c>
      <c r="O30">
        <f>Table3[[#This Row],[CFNM]]/Table3[[#This Row],[CAREA]]</f>
        <v>0.77000928254071244</v>
      </c>
      <c r="P30">
        <v>3</v>
      </c>
      <c r="Q30">
        <f>-(Table4[[#This Row],[time]]-2)*2</f>
        <v>-2</v>
      </c>
      <c r="R30">
        <v>62.948900000000002</v>
      </c>
      <c r="S30">
        <v>2.4859300000000002</v>
      </c>
      <c r="T30">
        <f>Table4[[#This Row],[CFNM]]/Table4[[#This Row],[CAREA]]</f>
        <v>3.9491238131246137E-2</v>
      </c>
      <c r="U30">
        <v>3</v>
      </c>
      <c r="V30">
        <f>-(Table5[[#This Row],[time]]-2)*2</f>
        <v>-2</v>
      </c>
      <c r="W30">
        <v>79.316299999999998</v>
      </c>
      <c r="X30">
        <v>56.4392</v>
      </c>
      <c r="Y30">
        <f>Table5[[#This Row],[CFNM]]/Table5[[#This Row],[CAREA]]</f>
        <v>0.7115712659314668</v>
      </c>
      <c r="Z30">
        <v>3</v>
      </c>
      <c r="AA30">
        <f>-(Table6[[#This Row],[time]]-2)*2</f>
        <v>-2</v>
      </c>
      <c r="AB30">
        <v>56.237099999999998</v>
      </c>
      <c r="AC30">
        <v>2.4943399999999998E-3</v>
      </c>
      <c r="AD30">
        <f>Table6[[#This Row],[CFNM]]/Table6[[#This Row],[CAREA]]</f>
        <v>4.4353994071529289E-5</v>
      </c>
      <c r="AE30">
        <v>3</v>
      </c>
      <c r="AF30">
        <f>-(Table7[[#This Row],[time]]-2)*2</f>
        <v>-2</v>
      </c>
      <c r="AG30">
        <v>65.129300000000001</v>
      </c>
      <c r="AH30">
        <v>68.434600000000003</v>
      </c>
      <c r="AI30">
        <f>Table7[[#This Row],[CFNM]]/Table7[[#This Row],[CAREA]]</f>
        <v>1.0507498161349809</v>
      </c>
      <c r="AJ30">
        <v>3</v>
      </c>
      <c r="AK30">
        <f>-(Table8[[#This Row],[time]]-2)*2</f>
        <v>-2</v>
      </c>
      <c r="AL30">
        <v>71.148899999999998</v>
      </c>
      <c r="AM30">
        <v>2.9028499999999999</v>
      </c>
      <c r="AN30">
        <f>Table8[[#This Row],[CFNM]]/Table8[[#This Row],[CAREA]]</f>
        <v>4.0799646937619553E-2</v>
      </c>
    </row>
    <row r="33" spans="1:40" x14ac:dyDescent="0.3">
      <c r="A33" t="s">
        <v>18</v>
      </c>
      <c r="E33" t="s">
        <v>0</v>
      </c>
    </row>
    <row r="34" spans="1:40" x14ac:dyDescent="0.3">
      <c r="A34" t="s">
        <v>19</v>
      </c>
      <c r="E34" t="s">
        <v>1</v>
      </c>
      <c r="F34" t="s">
        <v>2</v>
      </c>
    </row>
    <row r="36" spans="1:40" x14ac:dyDescent="0.3">
      <c r="A36" t="s">
        <v>3</v>
      </c>
      <c r="F36" t="s">
        <v>4</v>
      </c>
      <c r="K36" t="s">
        <v>5</v>
      </c>
      <c r="P36" t="s">
        <v>6</v>
      </c>
      <c r="U36" t="s">
        <v>7</v>
      </c>
      <c r="Z36" t="s">
        <v>8</v>
      </c>
      <c r="AE36" t="s">
        <v>9</v>
      </c>
      <c r="AJ36" t="s">
        <v>10</v>
      </c>
    </row>
    <row r="37" spans="1:40" x14ac:dyDescent="0.3">
      <c r="A37" t="s">
        <v>11</v>
      </c>
      <c r="B37" t="s">
        <v>12</v>
      </c>
      <c r="C37" t="s">
        <v>13</v>
      </c>
      <c r="D37" t="s">
        <v>14</v>
      </c>
      <c r="E37" t="s">
        <v>15</v>
      </c>
      <c r="F37" t="s">
        <v>11</v>
      </c>
      <c r="G37" t="s">
        <v>12</v>
      </c>
      <c r="H37" t="s">
        <v>13</v>
      </c>
      <c r="I37" t="s">
        <v>14</v>
      </c>
      <c r="J37" t="s">
        <v>15</v>
      </c>
      <c r="K37" t="s">
        <v>11</v>
      </c>
      <c r="L37" t="s">
        <v>12</v>
      </c>
      <c r="M37" t="s">
        <v>13</v>
      </c>
      <c r="N37" t="s">
        <v>14</v>
      </c>
      <c r="O37" t="s">
        <v>15</v>
      </c>
      <c r="P37" t="s">
        <v>11</v>
      </c>
      <c r="Q37" t="s">
        <v>12</v>
      </c>
      <c r="R37" t="s">
        <v>13</v>
      </c>
      <c r="S37" t="s">
        <v>14</v>
      </c>
      <c r="T37" t="s">
        <v>15</v>
      </c>
      <c r="U37" t="s">
        <v>11</v>
      </c>
      <c r="V37" t="s">
        <v>12</v>
      </c>
      <c r="W37" t="s">
        <v>13</v>
      </c>
      <c r="X37" t="s">
        <v>14</v>
      </c>
      <c r="Y37" t="s">
        <v>15</v>
      </c>
      <c r="Z37" t="s">
        <v>11</v>
      </c>
      <c r="AA37" t="s">
        <v>12</v>
      </c>
      <c r="AB37" t="s">
        <v>13</v>
      </c>
      <c r="AC37" t="s">
        <v>14</v>
      </c>
      <c r="AD37" t="s">
        <v>15</v>
      </c>
      <c r="AE37" t="s">
        <v>11</v>
      </c>
      <c r="AF37" t="s">
        <v>12</v>
      </c>
      <c r="AG37" t="s">
        <v>13</v>
      </c>
      <c r="AH37" t="s">
        <v>14</v>
      </c>
      <c r="AI37" t="s">
        <v>15</v>
      </c>
      <c r="AJ37" t="s">
        <v>11</v>
      </c>
      <c r="AK37" t="s">
        <v>12</v>
      </c>
      <c r="AL37" t="s">
        <v>13</v>
      </c>
      <c r="AM37" t="s">
        <v>14</v>
      </c>
      <c r="AN37" t="s">
        <v>15</v>
      </c>
    </row>
    <row r="38" spans="1:40" x14ac:dyDescent="0.3">
      <c r="A38">
        <v>2</v>
      </c>
      <c r="B38">
        <f>(Table110[[#This Row],[time]]-2)*2</f>
        <v>0</v>
      </c>
      <c r="C38">
        <v>80.561000000000007</v>
      </c>
      <c r="D38">
        <v>3.9823499999999998</v>
      </c>
      <c r="E38" s="1">
        <f>Table110[[#This Row],[CFNM]]/Table110[[#This Row],[CAREA]]</f>
        <v>4.9432727994935512E-2</v>
      </c>
      <c r="F38">
        <v>2</v>
      </c>
      <c r="G38">
        <f>(Table211[[#This Row],[time]]-2)*2</f>
        <v>0</v>
      </c>
      <c r="H38">
        <v>87.831800000000001</v>
      </c>
      <c r="I38">
        <v>3.84921E-3</v>
      </c>
      <c r="J38" s="1">
        <f>Table211[[#This Row],[CFNM]]/Table211[[#This Row],[CAREA]]</f>
        <v>4.382478783310828E-5</v>
      </c>
      <c r="K38">
        <v>2</v>
      </c>
      <c r="L38">
        <f>(Table312[[#This Row],[time]]-2)*2</f>
        <v>0</v>
      </c>
      <c r="M38">
        <v>85.166700000000006</v>
      </c>
      <c r="N38">
        <v>3.7005300000000001E-3</v>
      </c>
      <c r="O38">
        <f>Table312[[#This Row],[CFNM]]/Table312[[#This Row],[CAREA]]</f>
        <v>4.3450433091807004E-5</v>
      </c>
      <c r="P38">
        <v>2</v>
      </c>
      <c r="Q38">
        <f>(Table413[[#This Row],[time]]-2)*2</f>
        <v>0</v>
      </c>
      <c r="R38">
        <v>79.101699999999994</v>
      </c>
      <c r="S38">
        <v>4.5258399999999997E-3</v>
      </c>
      <c r="T38">
        <f>Table413[[#This Row],[CFNM]]/Table413[[#This Row],[CAREA]]</f>
        <v>5.7215458074858061E-5</v>
      </c>
      <c r="U38">
        <v>2</v>
      </c>
      <c r="V38">
        <f>(Table514[[#This Row],[time]]-2)*2</f>
        <v>0</v>
      </c>
      <c r="W38">
        <v>83.227800000000002</v>
      </c>
      <c r="X38">
        <v>3.5063800000000001</v>
      </c>
      <c r="Y38">
        <f>Table514[[#This Row],[CFNM]]/Table514[[#This Row],[CAREA]]</f>
        <v>4.2129913322231274E-2</v>
      </c>
      <c r="Z38">
        <v>2</v>
      </c>
      <c r="AA38">
        <f>(Table615[[#This Row],[time]]-2)*2</f>
        <v>0</v>
      </c>
      <c r="AB38">
        <v>83.949600000000004</v>
      </c>
      <c r="AC38">
        <v>6.2742100000000001</v>
      </c>
      <c r="AD38">
        <f>Table615[[#This Row],[CFNM]]/Table615[[#This Row],[CAREA]]</f>
        <v>7.4737818881805265E-2</v>
      </c>
      <c r="AE38">
        <v>2</v>
      </c>
      <c r="AF38">
        <f>(Table716[[#This Row],[time]]-2)*2</f>
        <v>0</v>
      </c>
      <c r="AG38">
        <v>78.459999999999994</v>
      </c>
      <c r="AH38">
        <v>14.707599999999999</v>
      </c>
      <c r="AI38">
        <f>Table716[[#This Row],[CFNM]]/Table716[[#This Row],[CAREA]]</f>
        <v>0.1874534794799898</v>
      </c>
      <c r="AJ38">
        <v>2</v>
      </c>
      <c r="AK38">
        <f>(Table817[[#This Row],[time]]-2)*2</f>
        <v>0</v>
      </c>
      <c r="AL38">
        <v>83.006</v>
      </c>
      <c r="AM38">
        <v>14.6488</v>
      </c>
      <c r="AN38">
        <f>Table817[[#This Row],[CFNM]]/Table817[[#This Row],[CAREA]]</f>
        <v>0.17647880876081246</v>
      </c>
    </row>
    <row r="39" spans="1:40" x14ac:dyDescent="0.3">
      <c r="A39">
        <v>2.0512600000000001</v>
      </c>
      <c r="B39">
        <f>(Table110[[#This Row],[time]]-2)*2</f>
        <v>0.10252000000000017</v>
      </c>
      <c r="C39">
        <v>88.782200000000003</v>
      </c>
      <c r="D39">
        <v>9.6693499999999997</v>
      </c>
      <c r="E39">
        <f>Table110[[#This Row],[CFNM]]/Table110[[#This Row],[CAREA]]</f>
        <v>0.10891090781710748</v>
      </c>
      <c r="F39">
        <v>2.0512600000000001</v>
      </c>
      <c r="G39">
        <f>(Table211[[#This Row],[time]]-2)*2</f>
        <v>0.10252000000000017</v>
      </c>
      <c r="H39">
        <v>96.129499999999993</v>
      </c>
      <c r="I39">
        <v>3.8709199999999999</v>
      </c>
      <c r="J39">
        <f>Table211[[#This Row],[CFNM]]/Table211[[#This Row],[CAREA]]</f>
        <v>4.02677637977936E-2</v>
      </c>
      <c r="K39">
        <v>2.0512600000000001</v>
      </c>
      <c r="L39">
        <f>(Table312[[#This Row],[time]]-2)*2</f>
        <v>0.10252000000000017</v>
      </c>
      <c r="M39">
        <v>86.759600000000006</v>
      </c>
      <c r="N39">
        <v>2.6393</v>
      </c>
      <c r="O39">
        <f>Table312[[#This Row],[CFNM]]/Table312[[#This Row],[CAREA]]</f>
        <v>3.042084103661151E-2</v>
      </c>
      <c r="P39">
        <v>2.0512600000000001</v>
      </c>
      <c r="Q39">
        <f>(Table413[[#This Row],[time]]-2)*2</f>
        <v>0.10252000000000017</v>
      </c>
      <c r="R39">
        <v>87.893900000000002</v>
      </c>
      <c r="S39">
        <v>8.0688499999999994</v>
      </c>
      <c r="T39">
        <f>Table413[[#This Row],[CFNM]]/Table413[[#This Row],[CAREA]]</f>
        <v>9.1802161469681051E-2</v>
      </c>
      <c r="U39">
        <v>2.0512600000000001</v>
      </c>
      <c r="V39">
        <f>(Table514[[#This Row],[time]]-2)*2</f>
        <v>0.10252000000000017</v>
      </c>
      <c r="W39">
        <v>81.170299999999997</v>
      </c>
      <c r="X39">
        <v>5.8840000000000003</v>
      </c>
      <c r="Y39">
        <f>Table514[[#This Row],[CFNM]]/Table514[[#This Row],[CAREA]]</f>
        <v>7.2489568228773338E-2</v>
      </c>
      <c r="Z39">
        <v>2.0512600000000001</v>
      </c>
      <c r="AA39">
        <f>(Table615[[#This Row],[time]]-2)*2</f>
        <v>0.10252000000000017</v>
      </c>
      <c r="AB39">
        <v>89.345100000000002</v>
      </c>
      <c r="AC39">
        <v>17.867799999999999</v>
      </c>
      <c r="AD39">
        <f>Table615[[#This Row],[CFNM]]/Table615[[#This Row],[CAREA]]</f>
        <v>0.19998634508215893</v>
      </c>
      <c r="AE39">
        <v>2.0512600000000001</v>
      </c>
      <c r="AF39">
        <f>(Table716[[#This Row],[time]]-2)*2</f>
        <v>0.10252000000000017</v>
      </c>
      <c r="AG39">
        <v>78.350899999999996</v>
      </c>
      <c r="AH39">
        <v>19.407800000000002</v>
      </c>
      <c r="AI39">
        <f>Table716[[#This Row],[CFNM]]/Table716[[#This Row],[CAREA]]</f>
        <v>0.24770360008627856</v>
      </c>
      <c r="AJ39">
        <v>2.0512600000000001</v>
      </c>
      <c r="AK39">
        <f>(Table817[[#This Row],[time]]-2)*2</f>
        <v>0.10252000000000017</v>
      </c>
      <c r="AL39">
        <v>83.399199999999993</v>
      </c>
      <c r="AM39">
        <v>21.224599999999999</v>
      </c>
      <c r="AN39">
        <f>Table817[[#This Row],[CFNM]]/Table817[[#This Row],[CAREA]]</f>
        <v>0.25449404790453628</v>
      </c>
    </row>
    <row r="40" spans="1:40" x14ac:dyDescent="0.3">
      <c r="A40">
        <v>2.1153300000000002</v>
      </c>
      <c r="B40">
        <f>(Table110[[#This Row],[time]]-2)*2</f>
        <v>0.23066000000000031</v>
      </c>
      <c r="C40">
        <v>86.653000000000006</v>
      </c>
      <c r="D40">
        <v>9.8995999999999995</v>
      </c>
      <c r="E40">
        <f>Table110[[#This Row],[CFNM]]/Table110[[#This Row],[CAREA]]</f>
        <v>0.11424416927284686</v>
      </c>
      <c r="F40">
        <v>2.1153300000000002</v>
      </c>
      <c r="G40">
        <f>(Table211[[#This Row],[time]]-2)*2</f>
        <v>0.23066000000000031</v>
      </c>
      <c r="H40">
        <v>97.322800000000001</v>
      </c>
      <c r="I40">
        <v>5.2772899999999998</v>
      </c>
      <c r="J40">
        <f>Table211[[#This Row],[CFNM]]/Table211[[#This Row],[CAREA]]</f>
        <v>5.4224601018466378E-2</v>
      </c>
      <c r="K40">
        <v>2.1153300000000002</v>
      </c>
      <c r="L40">
        <f>(Table312[[#This Row],[time]]-2)*2</f>
        <v>0.23066000000000031</v>
      </c>
      <c r="M40">
        <v>85.155600000000007</v>
      </c>
      <c r="N40">
        <v>2.7687300000000001</v>
      </c>
      <c r="O40">
        <f>Table312[[#This Row],[CFNM]]/Table312[[#This Row],[CAREA]]</f>
        <v>3.2513774784042389E-2</v>
      </c>
      <c r="P40">
        <v>2.1153300000000002</v>
      </c>
      <c r="Q40">
        <f>(Table413[[#This Row],[time]]-2)*2</f>
        <v>0.23066000000000031</v>
      </c>
      <c r="R40">
        <v>88.949799999999996</v>
      </c>
      <c r="S40">
        <v>9.6932700000000001</v>
      </c>
      <c r="T40">
        <f>Table413[[#This Row],[CFNM]]/Table413[[#This Row],[CAREA]]</f>
        <v>0.10897461264668387</v>
      </c>
      <c r="U40">
        <v>2.1153300000000002</v>
      </c>
      <c r="V40">
        <f>(Table514[[#This Row],[time]]-2)*2</f>
        <v>0.23066000000000031</v>
      </c>
      <c r="W40">
        <v>79.469300000000004</v>
      </c>
      <c r="X40">
        <v>4.6334</v>
      </c>
      <c r="Y40">
        <f>Table514[[#This Row],[CFNM]]/Table514[[#This Row],[CAREA]]</f>
        <v>5.8304275990854325E-2</v>
      </c>
      <c r="Z40">
        <v>2.1153300000000002</v>
      </c>
      <c r="AA40">
        <f>(Table615[[#This Row],[time]]-2)*2</f>
        <v>0.23066000000000031</v>
      </c>
      <c r="AB40">
        <v>92.313400000000001</v>
      </c>
      <c r="AC40">
        <v>20.109400000000001</v>
      </c>
      <c r="AD40">
        <f>Table615[[#This Row],[CFNM]]/Table615[[#This Row],[CAREA]]</f>
        <v>0.21783836366118028</v>
      </c>
      <c r="AE40">
        <v>2.1153300000000002</v>
      </c>
      <c r="AF40">
        <f>(Table716[[#This Row],[time]]-2)*2</f>
        <v>0.23066000000000031</v>
      </c>
      <c r="AG40">
        <v>77.713499999999996</v>
      </c>
      <c r="AH40">
        <v>19.2439</v>
      </c>
      <c r="AI40">
        <f>Table716[[#This Row],[CFNM]]/Table716[[#This Row],[CAREA]]</f>
        <v>0.24762621680917732</v>
      </c>
      <c r="AJ40">
        <v>2.1153300000000002</v>
      </c>
      <c r="AK40">
        <f>(Table817[[#This Row],[time]]-2)*2</f>
        <v>0.23066000000000031</v>
      </c>
      <c r="AL40">
        <v>83.432000000000002</v>
      </c>
      <c r="AM40">
        <v>23.0731</v>
      </c>
      <c r="AN40">
        <f>Table817[[#This Row],[CFNM]]/Table817[[#This Row],[CAREA]]</f>
        <v>0.27654976507814749</v>
      </c>
    </row>
    <row r="41" spans="1:40" x14ac:dyDescent="0.3">
      <c r="A41">
        <v>2.16533</v>
      </c>
      <c r="B41">
        <f>(Table110[[#This Row],[time]]-2)*2</f>
        <v>0.33065999999999995</v>
      </c>
      <c r="C41">
        <v>85.091800000000006</v>
      </c>
      <c r="D41">
        <v>10.002700000000001</v>
      </c>
      <c r="E41">
        <f>Table110[[#This Row],[CFNM]]/Table110[[#This Row],[CAREA]]</f>
        <v>0.11755186751249827</v>
      </c>
      <c r="F41">
        <v>2.16533</v>
      </c>
      <c r="G41">
        <f>(Table211[[#This Row],[time]]-2)*2</f>
        <v>0.33065999999999995</v>
      </c>
      <c r="H41">
        <v>99.031700000000001</v>
      </c>
      <c r="I41">
        <v>7.4625899999999996</v>
      </c>
      <c r="J41">
        <f>Table211[[#This Row],[CFNM]]/Table211[[#This Row],[CAREA]]</f>
        <v>7.5355567964601231E-2</v>
      </c>
      <c r="K41">
        <v>2.16533</v>
      </c>
      <c r="L41">
        <f>(Table312[[#This Row],[time]]-2)*2</f>
        <v>0.33065999999999995</v>
      </c>
      <c r="M41">
        <v>83.47</v>
      </c>
      <c r="N41">
        <v>2.8685100000000001</v>
      </c>
      <c r="O41">
        <f>Table312[[#This Row],[CFNM]]/Table312[[#This Row],[CAREA]]</f>
        <v>3.436576015334851E-2</v>
      </c>
      <c r="P41">
        <v>2.16533</v>
      </c>
      <c r="Q41">
        <f>(Table413[[#This Row],[time]]-2)*2</f>
        <v>0.33065999999999995</v>
      </c>
      <c r="R41">
        <v>89.827299999999994</v>
      </c>
      <c r="S41">
        <v>11.9368</v>
      </c>
      <c r="T41">
        <f>Table413[[#This Row],[CFNM]]/Table413[[#This Row],[CAREA]]</f>
        <v>0.13288610478106322</v>
      </c>
      <c r="U41">
        <v>2.16533</v>
      </c>
      <c r="V41">
        <f>(Table514[[#This Row],[time]]-2)*2</f>
        <v>0.33065999999999995</v>
      </c>
      <c r="W41">
        <v>77.085300000000004</v>
      </c>
      <c r="X41">
        <v>4.3609999999999998</v>
      </c>
      <c r="Y41">
        <f>Table514[[#This Row],[CFNM]]/Table514[[#This Row],[CAREA]]</f>
        <v>5.6573691741486375E-2</v>
      </c>
      <c r="Z41">
        <v>2.16533</v>
      </c>
      <c r="AA41">
        <f>(Table615[[#This Row],[time]]-2)*2</f>
        <v>0.33065999999999995</v>
      </c>
      <c r="AB41">
        <v>92.289599999999993</v>
      </c>
      <c r="AC41">
        <v>23.708100000000002</v>
      </c>
      <c r="AD41">
        <f>Table615[[#This Row],[CFNM]]/Table615[[#This Row],[CAREA]]</f>
        <v>0.25688810006761331</v>
      </c>
      <c r="AE41">
        <v>2.16533</v>
      </c>
      <c r="AF41">
        <f>(Table716[[#This Row],[time]]-2)*2</f>
        <v>0.33065999999999995</v>
      </c>
      <c r="AG41">
        <v>77.590599999999995</v>
      </c>
      <c r="AH41">
        <v>19.052</v>
      </c>
      <c r="AI41">
        <f>Table716[[#This Row],[CFNM]]/Table716[[#This Row],[CAREA]]</f>
        <v>0.2455452077957897</v>
      </c>
      <c r="AJ41">
        <v>2.16533</v>
      </c>
      <c r="AK41">
        <f>(Table817[[#This Row],[time]]-2)*2</f>
        <v>0.33065999999999995</v>
      </c>
      <c r="AL41">
        <v>83.089200000000005</v>
      </c>
      <c r="AM41">
        <v>25.337900000000001</v>
      </c>
      <c r="AN41">
        <f>Table817[[#This Row],[CFNM]]/Table817[[#This Row],[CAREA]]</f>
        <v>0.30494817617692793</v>
      </c>
    </row>
    <row r="42" spans="1:40" x14ac:dyDescent="0.3">
      <c r="A42">
        <v>2.2246999999999999</v>
      </c>
      <c r="B42">
        <f>(Table110[[#This Row],[time]]-2)*2</f>
        <v>0.4493999999999998</v>
      </c>
      <c r="C42">
        <v>83.494200000000006</v>
      </c>
      <c r="D42">
        <v>10.060600000000001</v>
      </c>
      <c r="E42">
        <f>Table110[[#This Row],[CFNM]]/Table110[[#This Row],[CAREA]]</f>
        <v>0.12049459722950816</v>
      </c>
      <c r="F42">
        <v>2.2246999999999999</v>
      </c>
      <c r="G42">
        <f>(Table211[[#This Row],[time]]-2)*2</f>
        <v>0.4493999999999998</v>
      </c>
      <c r="H42">
        <v>100.003</v>
      </c>
      <c r="I42">
        <v>9.5209799999999998</v>
      </c>
      <c r="J42">
        <f>Table211[[#This Row],[CFNM]]/Table211[[#This Row],[CAREA]]</f>
        <v>9.5206943791686247E-2</v>
      </c>
      <c r="K42">
        <v>2.2246999999999999</v>
      </c>
      <c r="L42">
        <f>(Table312[[#This Row],[time]]-2)*2</f>
        <v>0.4493999999999998</v>
      </c>
      <c r="M42">
        <v>83.004999999999995</v>
      </c>
      <c r="N42">
        <v>2.9263300000000001</v>
      </c>
      <c r="O42">
        <f>Table312[[#This Row],[CFNM]]/Table312[[#This Row],[CAREA]]</f>
        <v>3.5254864164809351E-2</v>
      </c>
      <c r="P42">
        <v>2.2246999999999999</v>
      </c>
      <c r="Q42">
        <f>(Table413[[#This Row],[time]]-2)*2</f>
        <v>0.4493999999999998</v>
      </c>
      <c r="R42">
        <v>89.881399999999999</v>
      </c>
      <c r="S42">
        <v>13.943300000000001</v>
      </c>
      <c r="T42">
        <f>Table413[[#This Row],[CFNM]]/Table413[[#This Row],[CAREA]]</f>
        <v>0.15512998239902806</v>
      </c>
      <c r="U42">
        <v>2.2246999999999999</v>
      </c>
      <c r="V42">
        <f>(Table514[[#This Row],[time]]-2)*2</f>
        <v>0.4493999999999998</v>
      </c>
      <c r="W42">
        <v>75.556399999999996</v>
      </c>
      <c r="X42">
        <v>4.2953099999999997</v>
      </c>
      <c r="Y42">
        <f>Table514[[#This Row],[CFNM]]/Table514[[#This Row],[CAREA]]</f>
        <v>5.6849055804670416E-2</v>
      </c>
      <c r="Z42">
        <v>2.2246999999999999</v>
      </c>
      <c r="AA42">
        <f>(Table615[[#This Row],[time]]-2)*2</f>
        <v>0.4493999999999998</v>
      </c>
      <c r="AB42">
        <v>93.079099999999997</v>
      </c>
      <c r="AC42">
        <v>27.0061</v>
      </c>
      <c r="AD42">
        <f>Table615[[#This Row],[CFNM]]/Table615[[#This Row],[CAREA]]</f>
        <v>0.29014139586652643</v>
      </c>
      <c r="AE42">
        <v>2.2246999999999999</v>
      </c>
      <c r="AF42">
        <f>(Table716[[#This Row],[time]]-2)*2</f>
        <v>0.4493999999999998</v>
      </c>
      <c r="AG42">
        <v>77.607200000000006</v>
      </c>
      <c r="AH42">
        <v>18.837599999999998</v>
      </c>
      <c r="AI42">
        <f>Table716[[#This Row],[CFNM]]/Table716[[#This Row],[CAREA]]</f>
        <v>0.24273005597418792</v>
      </c>
      <c r="AJ42">
        <v>2.2246999999999999</v>
      </c>
      <c r="AK42">
        <f>(Table817[[#This Row],[time]]-2)*2</f>
        <v>0.4493999999999998</v>
      </c>
      <c r="AL42">
        <v>82.4529</v>
      </c>
      <c r="AM42">
        <v>27.378399999999999</v>
      </c>
      <c r="AN42">
        <f>Table817[[#This Row],[CFNM]]/Table817[[#This Row],[CAREA]]</f>
        <v>0.33204896371140369</v>
      </c>
    </row>
    <row r="43" spans="1:40" x14ac:dyDescent="0.3">
      <c r="A43">
        <v>2.2668900000000001</v>
      </c>
      <c r="B43">
        <f>(Table110[[#This Row],[time]]-2)*2</f>
        <v>0.53378000000000014</v>
      </c>
      <c r="C43">
        <v>79.5244</v>
      </c>
      <c r="D43">
        <v>10.125400000000001</v>
      </c>
      <c r="E43">
        <f>Table110[[#This Row],[CFNM]]/Table110[[#This Row],[CAREA]]</f>
        <v>0.127324443818501</v>
      </c>
      <c r="F43">
        <v>2.2668900000000001</v>
      </c>
      <c r="G43">
        <f>(Table211[[#This Row],[time]]-2)*2</f>
        <v>0.53378000000000014</v>
      </c>
      <c r="H43">
        <v>103.97799999999999</v>
      </c>
      <c r="I43">
        <v>12.663399999999999</v>
      </c>
      <c r="J43">
        <f>Table211[[#This Row],[CFNM]]/Table211[[#This Row],[CAREA]]</f>
        <v>0.12178922464367463</v>
      </c>
      <c r="K43">
        <v>2.2668900000000001</v>
      </c>
      <c r="L43">
        <f>(Table312[[#This Row],[time]]-2)*2</f>
        <v>0.53378000000000014</v>
      </c>
      <c r="M43">
        <v>82.304000000000002</v>
      </c>
      <c r="N43">
        <v>3.0951</v>
      </c>
      <c r="O43">
        <f>Table312[[#This Row],[CFNM]]/Table312[[#This Row],[CAREA]]</f>
        <v>3.7605705676516325E-2</v>
      </c>
      <c r="P43">
        <v>2.2668900000000001</v>
      </c>
      <c r="Q43">
        <f>(Table413[[#This Row],[time]]-2)*2</f>
        <v>0.53378000000000014</v>
      </c>
      <c r="R43">
        <v>89.974199999999996</v>
      </c>
      <c r="S43">
        <v>16.747299999999999</v>
      </c>
      <c r="T43">
        <f>Table413[[#This Row],[CFNM]]/Table413[[#This Row],[CAREA]]</f>
        <v>0.18613446965908004</v>
      </c>
      <c r="U43">
        <v>2.2668900000000001</v>
      </c>
      <c r="V43">
        <f>(Table514[[#This Row],[time]]-2)*2</f>
        <v>0.53378000000000014</v>
      </c>
      <c r="W43">
        <v>73.287800000000004</v>
      </c>
      <c r="X43">
        <v>4.2481099999999996</v>
      </c>
      <c r="Y43">
        <f>Table514[[#This Row],[CFNM]]/Table514[[#This Row],[CAREA]]</f>
        <v>5.7964763575929411E-2</v>
      </c>
      <c r="Z43">
        <v>2.2668900000000001</v>
      </c>
      <c r="AA43">
        <f>(Table615[[#This Row],[time]]-2)*2</f>
        <v>0.53378000000000014</v>
      </c>
      <c r="AB43">
        <v>94.468100000000007</v>
      </c>
      <c r="AC43">
        <v>31.440999999999999</v>
      </c>
      <c r="AD43">
        <f>Table615[[#This Row],[CFNM]]/Table615[[#This Row],[CAREA]]</f>
        <v>0.33282134392456286</v>
      </c>
      <c r="AE43">
        <v>2.2668900000000001</v>
      </c>
      <c r="AF43">
        <f>(Table716[[#This Row],[time]]-2)*2</f>
        <v>0.53378000000000014</v>
      </c>
      <c r="AG43">
        <v>77.325800000000001</v>
      </c>
      <c r="AH43">
        <v>18.5855</v>
      </c>
      <c r="AI43">
        <f>Table716[[#This Row],[CFNM]]/Table716[[#This Row],[CAREA]]</f>
        <v>0.24035315509183222</v>
      </c>
      <c r="AJ43">
        <v>2.2668900000000001</v>
      </c>
      <c r="AK43">
        <f>(Table817[[#This Row],[time]]-2)*2</f>
        <v>0.53378000000000014</v>
      </c>
      <c r="AL43">
        <v>81.855199999999996</v>
      </c>
      <c r="AM43">
        <v>30.402699999999999</v>
      </c>
      <c r="AN43">
        <f>Table817[[#This Row],[CFNM]]/Table817[[#This Row],[CAREA]]</f>
        <v>0.37142050840997276</v>
      </c>
    </row>
    <row r="44" spans="1:40" x14ac:dyDescent="0.3">
      <c r="A44">
        <v>2.3262700000000001</v>
      </c>
      <c r="B44">
        <f>(Table110[[#This Row],[time]]-2)*2</f>
        <v>0.65254000000000012</v>
      </c>
      <c r="C44">
        <v>77.509500000000003</v>
      </c>
      <c r="D44">
        <v>10.004</v>
      </c>
      <c r="E44">
        <f>Table110[[#This Row],[CFNM]]/Table110[[#This Row],[CAREA]]</f>
        <v>0.12906804972293717</v>
      </c>
      <c r="F44">
        <v>2.3262700000000001</v>
      </c>
      <c r="G44">
        <f>(Table211[[#This Row],[time]]-2)*2</f>
        <v>0.65254000000000012</v>
      </c>
      <c r="H44">
        <v>106.426</v>
      </c>
      <c r="I44">
        <v>15.4162</v>
      </c>
      <c r="J44">
        <f>Table211[[#This Row],[CFNM]]/Table211[[#This Row],[CAREA]]</f>
        <v>0.14485370116324958</v>
      </c>
      <c r="K44">
        <v>2.3262700000000001</v>
      </c>
      <c r="L44">
        <f>(Table312[[#This Row],[time]]-2)*2</f>
        <v>0.65254000000000012</v>
      </c>
      <c r="M44">
        <v>81.355800000000002</v>
      </c>
      <c r="N44">
        <v>3.2353399999999999</v>
      </c>
      <c r="O44">
        <f>Table312[[#This Row],[CFNM]]/Table312[[#This Row],[CAREA]]</f>
        <v>3.9767785455984694E-2</v>
      </c>
      <c r="P44">
        <v>2.3262700000000001</v>
      </c>
      <c r="Q44">
        <f>(Table413[[#This Row],[time]]-2)*2</f>
        <v>0.65254000000000012</v>
      </c>
      <c r="R44">
        <v>89.965900000000005</v>
      </c>
      <c r="S44">
        <v>19.224900000000002</v>
      </c>
      <c r="T44">
        <f>Table413[[#This Row],[CFNM]]/Table413[[#This Row],[CAREA]]</f>
        <v>0.21369096513234459</v>
      </c>
      <c r="U44">
        <v>2.3262700000000001</v>
      </c>
      <c r="V44">
        <f>(Table514[[#This Row],[time]]-2)*2</f>
        <v>0.65254000000000012</v>
      </c>
      <c r="W44">
        <v>72.120900000000006</v>
      </c>
      <c r="X44">
        <v>4.1560800000000002</v>
      </c>
      <c r="Y44">
        <f>Table514[[#This Row],[CFNM]]/Table514[[#This Row],[CAREA]]</f>
        <v>5.7626568720024293E-2</v>
      </c>
      <c r="Z44">
        <v>2.3262700000000001</v>
      </c>
      <c r="AA44">
        <f>(Table615[[#This Row],[time]]-2)*2</f>
        <v>0.65254000000000012</v>
      </c>
      <c r="AB44">
        <v>94.485100000000003</v>
      </c>
      <c r="AC44">
        <v>35.202199999999998</v>
      </c>
      <c r="AD44">
        <f>Table615[[#This Row],[CFNM]]/Table615[[#This Row],[CAREA]]</f>
        <v>0.37256879656157421</v>
      </c>
      <c r="AE44">
        <v>2.3262700000000001</v>
      </c>
      <c r="AF44">
        <f>(Table716[[#This Row],[time]]-2)*2</f>
        <v>0.65254000000000012</v>
      </c>
      <c r="AG44">
        <v>76.823300000000003</v>
      </c>
      <c r="AH44">
        <v>18.3353</v>
      </c>
      <c r="AI44">
        <f>Table716[[#This Row],[CFNM]]/Table716[[#This Row],[CAREA]]</f>
        <v>0.23866847688136281</v>
      </c>
      <c r="AJ44">
        <v>2.3262700000000001</v>
      </c>
      <c r="AK44">
        <f>(Table817[[#This Row],[time]]-2)*2</f>
        <v>0.65254000000000012</v>
      </c>
      <c r="AL44">
        <v>81.387900000000002</v>
      </c>
      <c r="AM44">
        <v>33.073900000000002</v>
      </c>
      <c r="AN44">
        <f>Table817[[#This Row],[CFNM]]/Table817[[#This Row],[CAREA]]</f>
        <v>0.40637367471086</v>
      </c>
    </row>
    <row r="45" spans="1:40" x14ac:dyDescent="0.3">
      <c r="A45">
        <v>2.3684599999999998</v>
      </c>
      <c r="B45">
        <f>(Table110[[#This Row],[time]]-2)*2</f>
        <v>0.73691999999999958</v>
      </c>
      <c r="C45">
        <v>73.805499999999995</v>
      </c>
      <c r="D45">
        <v>9.7844599999999993</v>
      </c>
      <c r="E45">
        <f>Table110[[#This Row],[CFNM]]/Table110[[#This Row],[CAREA]]</f>
        <v>0.13257087886404129</v>
      </c>
      <c r="F45">
        <v>2.3684599999999998</v>
      </c>
      <c r="G45">
        <f>(Table211[[#This Row],[time]]-2)*2</f>
        <v>0.73691999999999958</v>
      </c>
      <c r="H45">
        <v>106.70399999999999</v>
      </c>
      <c r="I45">
        <v>18.176200000000001</v>
      </c>
      <c r="J45">
        <f>Table211[[#This Row],[CFNM]]/Table211[[#This Row],[CAREA]]</f>
        <v>0.17034225521067628</v>
      </c>
      <c r="K45">
        <v>2.3684599999999998</v>
      </c>
      <c r="L45">
        <f>(Table312[[#This Row],[time]]-2)*2</f>
        <v>0.73691999999999958</v>
      </c>
      <c r="M45">
        <v>80.694999999999993</v>
      </c>
      <c r="N45">
        <v>3.3418700000000001</v>
      </c>
      <c r="O45">
        <f>Table312[[#This Row],[CFNM]]/Table312[[#This Row],[CAREA]]</f>
        <v>4.141359439866163E-2</v>
      </c>
      <c r="P45">
        <v>2.3684599999999998</v>
      </c>
      <c r="Q45">
        <f>(Table413[[#This Row],[time]]-2)*2</f>
        <v>0.73691999999999958</v>
      </c>
      <c r="R45">
        <v>89.570999999999998</v>
      </c>
      <c r="S45">
        <v>21.922499999999999</v>
      </c>
      <c r="T45">
        <f>Table413[[#This Row],[CFNM]]/Table413[[#This Row],[CAREA]]</f>
        <v>0.24474997488026259</v>
      </c>
      <c r="U45">
        <v>2.3684599999999998</v>
      </c>
      <c r="V45">
        <f>(Table514[[#This Row],[time]]-2)*2</f>
        <v>0.73691999999999958</v>
      </c>
      <c r="W45">
        <v>71.184299999999993</v>
      </c>
      <c r="X45">
        <v>4.0103200000000001</v>
      </c>
      <c r="Y45">
        <f>Table514[[#This Row],[CFNM]]/Table514[[#This Row],[CAREA]]</f>
        <v>5.6337141757381901E-2</v>
      </c>
      <c r="Z45">
        <v>2.3684599999999998</v>
      </c>
      <c r="AA45">
        <f>(Table615[[#This Row],[time]]-2)*2</f>
        <v>0.73691999999999958</v>
      </c>
      <c r="AB45">
        <v>94.137699999999995</v>
      </c>
      <c r="AC45">
        <v>39.1663</v>
      </c>
      <c r="AD45">
        <f>Table615[[#This Row],[CFNM]]/Table615[[#This Row],[CAREA]]</f>
        <v>0.41605329214544229</v>
      </c>
      <c r="AE45">
        <v>2.3684599999999998</v>
      </c>
      <c r="AF45">
        <f>(Table716[[#This Row],[time]]-2)*2</f>
        <v>0.73691999999999958</v>
      </c>
      <c r="AG45">
        <v>76.867699999999999</v>
      </c>
      <c r="AH45">
        <v>18.0701</v>
      </c>
      <c r="AI45">
        <f>Table716[[#This Row],[CFNM]]/Table716[[#This Row],[CAREA]]</f>
        <v>0.23508053447676983</v>
      </c>
      <c r="AJ45">
        <v>2.3684599999999998</v>
      </c>
      <c r="AK45">
        <f>(Table817[[#This Row],[time]]-2)*2</f>
        <v>0.73691999999999958</v>
      </c>
      <c r="AL45">
        <v>80.884299999999996</v>
      </c>
      <c r="AM45">
        <v>36.008499999999998</v>
      </c>
      <c r="AN45">
        <f>Table817[[#This Row],[CFNM]]/Table817[[#This Row],[CAREA]]</f>
        <v>0.44518528317609224</v>
      </c>
    </row>
    <row r="46" spans="1:40" x14ac:dyDescent="0.3">
      <c r="A46">
        <v>2.4278300000000002</v>
      </c>
      <c r="B46">
        <f>(Table110[[#This Row],[time]]-2)*2</f>
        <v>0.85566000000000031</v>
      </c>
      <c r="C46">
        <v>69.957700000000003</v>
      </c>
      <c r="D46">
        <v>9.5877599999999994</v>
      </c>
      <c r="E46">
        <f>Table110[[#This Row],[CFNM]]/Table110[[#This Row],[CAREA]]</f>
        <v>0.13705081785135872</v>
      </c>
      <c r="F46">
        <v>2.4278300000000002</v>
      </c>
      <c r="G46">
        <f>(Table211[[#This Row],[time]]-2)*2</f>
        <v>0.85566000000000031</v>
      </c>
      <c r="H46">
        <v>104.44199999999999</v>
      </c>
      <c r="I46">
        <v>21.235700000000001</v>
      </c>
      <c r="J46">
        <f>Table211[[#This Row],[CFNM]]/Table211[[#This Row],[CAREA]]</f>
        <v>0.20332529059190749</v>
      </c>
      <c r="K46">
        <v>2.4278300000000002</v>
      </c>
      <c r="L46">
        <f>(Table312[[#This Row],[time]]-2)*2</f>
        <v>0.85566000000000031</v>
      </c>
      <c r="M46">
        <v>79.873800000000003</v>
      </c>
      <c r="N46">
        <v>3.3879000000000001</v>
      </c>
      <c r="O46">
        <f>Table312[[#This Row],[CFNM]]/Table312[[#This Row],[CAREA]]</f>
        <v>4.2415660704761764E-2</v>
      </c>
      <c r="P46">
        <v>2.4278300000000002</v>
      </c>
      <c r="Q46">
        <f>(Table413[[#This Row],[time]]-2)*2</f>
        <v>0.85566000000000031</v>
      </c>
      <c r="R46">
        <v>89.216300000000004</v>
      </c>
      <c r="S46">
        <v>24.926300000000001</v>
      </c>
      <c r="T46">
        <f>Table413[[#This Row],[CFNM]]/Table413[[#This Row],[CAREA]]</f>
        <v>0.2793917703379315</v>
      </c>
      <c r="U46">
        <v>2.4278300000000002</v>
      </c>
      <c r="V46">
        <f>(Table514[[#This Row],[time]]-2)*2</f>
        <v>0.85566000000000031</v>
      </c>
      <c r="W46">
        <v>70.136899999999997</v>
      </c>
      <c r="X46">
        <v>3.8264900000000002</v>
      </c>
      <c r="Y46">
        <f>Table514[[#This Row],[CFNM]]/Table514[[#This Row],[CAREA]]</f>
        <v>5.4557444084355033E-2</v>
      </c>
      <c r="Z46">
        <v>2.4278300000000002</v>
      </c>
      <c r="AA46">
        <f>(Table615[[#This Row],[time]]-2)*2</f>
        <v>0.85566000000000031</v>
      </c>
      <c r="AB46">
        <v>94.319699999999997</v>
      </c>
      <c r="AC46">
        <v>43.347799999999999</v>
      </c>
      <c r="AD46">
        <f>Table615[[#This Row],[CFNM]]/Table615[[#This Row],[CAREA]]</f>
        <v>0.45958373489313475</v>
      </c>
      <c r="AE46">
        <v>2.4278300000000002</v>
      </c>
      <c r="AF46">
        <f>(Table716[[#This Row],[time]]-2)*2</f>
        <v>0.85566000000000031</v>
      </c>
      <c r="AG46">
        <v>76.623800000000003</v>
      </c>
      <c r="AH46">
        <v>17.6968</v>
      </c>
      <c r="AI46">
        <f>Table716[[#This Row],[CFNM]]/Table716[[#This Row],[CAREA]]</f>
        <v>0.23095696115306208</v>
      </c>
      <c r="AJ46">
        <v>2.4278300000000002</v>
      </c>
      <c r="AK46">
        <f>(Table817[[#This Row],[time]]-2)*2</f>
        <v>0.85566000000000031</v>
      </c>
      <c r="AL46">
        <v>80.336299999999994</v>
      </c>
      <c r="AM46">
        <v>39.163899999999998</v>
      </c>
      <c r="AN46">
        <f>Table817[[#This Row],[CFNM]]/Table817[[#This Row],[CAREA]]</f>
        <v>0.48749942429511939</v>
      </c>
    </row>
    <row r="47" spans="1:40" x14ac:dyDescent="0.3">
      <c r="A47">
        <v>2.4542000000000002</v>
      </c>
      <c r="B47">
        <f>(Table110[[#This Row],[time]]-2)*2</f>
        <v>0.90840000000000032</v>
      </c>
      <c r="C47">
        <v>68.364900000000006</v>
      </c>
      <c r="D47">
        <v>9.1970299999999998</v>
      </c>
      <c r="E47">
        <f>Table110[[#This Row],[CFNM]]/Table110[[#This Row],[CAREA]]</f>
        <v>0.13452853730496203</v>
      </c>
      <c r="F47">
        <v>2.4542000000000002</v>
      </c>
      <c r="G47">
        <f>(Table211[[#This Row],[time]]-2)*2</f>
        <v>0.90840000000000032</v>
      </c>
      <c r="H47">
        <v>102.239</v>
      </c>
      <c r="I47">
        <v>24.773299999999999</v>
      </c>
      <c r="J47">
        <f>Table211[[#This Row],[CFNM]]/Table211[[#This Row],[CAREA]]</f>
        <v>0.24230772992693589</v>
      </c>
      <c r="K47">
        <v>2.4542000000000002</v>
      </c>
      <c r="L47">
        <f>(Table312[[#This Row],[time]]-2)*2</f>
        <v>0.90840000000000032</v>
      </c>
      <c r="M47">
        <v>79.183899999999994</v>
      </c>
      <c r="N47">
        <v>3.2871100000000002</v>
      </c>
      <c r="O47">
        <f>Table312[[#This Row],[CFNM]]/Table312[[#This Row],[CAREA]]</f>
        <v>4.1512352889918287E-2</v>
      </c>
      <c r="P47">
        <v>2.4542000000000002</v>
      </c>
      <c r="Q47">
        <f>(Table413[[#This Row],[time]]-2)*2</f>
        <v>0.90840000000000032</v>
      </c>
      <c r="R47">
        <v>88.621899999999997</v>
      </c>
      <c r="S47">
        <v>28.220199999999998</v>
      </c>
      <c r="T47">
        <f>Table413[[#This Row],[CFNM]]/Table413[[#This Row],[CAREA]]</f>
        <v>0.31843370543849769</v>
      </c>
      <c r="U47">
        <v>2.4542000000000002</v>
      </c>
      <c r="V47">
        <f>(Table514[[#This Row],[time]]-2)*2</f>
        <v>0.90840000000000032</v>
      </c>
      <c r="W47">
        <v>69.098500000000001</v>
      </c>
      <c r="X47">
        <v>3.6049199999999999</v>
      </c>
      <c r="Y47">
        <f>Table514[[#This Row],[CFNM]]/Table514[[#This Row],[CAREA]]</f>
        <v>5.2170741767187417E-2</v>
      </c>
      <c r="Z47">
        <v>2.4542000000000002</v>
      </c>
      <c r="AA47">
        <f>(Table615[[#This Row],[time]]-2)*2</f>
        <v>0.90840000000000032</v>
      </c>
      <c r="AB47">
        <v>93.958299999999994</v>
      </c>
      <c r="AC47">
        <v>47.332999999999998</v>
      </c>
      <c r="AD47">
        <f>Table615[[#This Row],[CFNM]]/Table615[[#This Row],[CAREA]]</f>
        <v>0.50376603237819328</v>
      </c>
      <c r="AE47">
        <v>2.4542000000000002</v>
      </c>
      <c r="AF47">
        <f>(Table716[[#This Row],[time]]-2)*2</f>
        <v>0.90840000000000032</v>
      </c>
      <c r="AG47">
        <v>76.597300000000004</v>
      </c>
      <c r="AH47">
        <v>17.293399999999998</v>
      </c>
      <c r="AI47">
        <f>Table716[[#This Row],[CFNM]]/Table716[[#This Row],[CAREA]]</f>
        <v>0.22577036005185558</v>
      </c>
      <c r="AJ47">
        <v>2.4542000000000002</v>
      </c>
      <c r="AK47">
        <f>(Table817[[#This Row],[time]]-2)*2</f>
        <v>0.90840000000000032</v>
      </c>
      <c r="AL47">
        <v>79.844300000000004</v>
      </c>
      <c r="AM47">
        <v>42.3018</v>
      </c>
      <c r="AN47">
        <f>Table817[[#This Row],[CFNM]]/Table817[[#This Row],[CAREA]]</f>
        <v>0.52980363031550148</v>
      </c>
    </row>
    <row r="48" spans="1:40" x14ac:dyDescent="0.3">
      <c r="A48">
        <v>2.5061499999999999</v>
      </c>
      <c r="B48">
        <f>(Table110[[#This Row],[time]]-2)*2</f>
        <v>1.0122999999999998</v>
      </c>
      <c r="C48">
        <v>65.602500000000006</v>
      </c>
      <c r="D48">
        <v>8.7413399999999992</v>
      </c>
      <c r="E48">
        <f>Table110[[#This Row],[CFNM]]/Table110[[#This Row],[CAREA]]</f>
        <v>0.13324705613353147</v>
      </c>
      <c r="F48">
        <v>2.5061499999999999</v>
      </c>
      <c r="G48">
        <f>(Table211[[#This Row],[time]]-2)*2</f>
        <v>1.0122999999999998</v>
      </c>
      <c r="H48">
        <v>100.203</v>
      </c>
      <c r="I48">
        <v>28.772099999999998</v>
      </c>
      <c r="J48">
        <f>Table211[[#This Row],[CFNM]]/Table211[[#This Row],[CAREA]]</f>
        <v>0.28713810963743597</v>
      </c>
      <c r="K48">
        <v>2.5061499999999999</v>
      </c>
      <c r="L48">
        <f>(Table312[[#This Row],[time]]-2)*2</f>
        <v>1.0122999999999998</v>
      </c>
      <c r="M48">
        <v>77.952500000000001</v>
      </c>
      <c r="N48">
        <v>3.0673400000000002</v>
      </c>
      <c r="O48">
        <f>Table312[[#This Row],[CFNM]]/Table312[[#This Row],[CAREA]]</f>
        <v>3.9348834225970943E-2</v>
      </c>
      <c r="P48">
        <v>2.5061499999999999</v>
      </c>
      <c r="Q48">
        <f>(Table413[[#This Row],[time]]-2)*2</f>
        <v>1.0122999999999998</v>
      </c>
      <c r="R48">
        <v>87.9208</v>
      </c>
      <c r="S48">
        <v>32.137900000000002</v>
      </c>
      <c r="T48">
        <f>Table413[[#This Row],[CFNM]]/Table413[[#This Row],[CAREA]]</f>
        <v>0.36553238824032541</v>
      </c>
      <c r="U48">
        <v>2.5061499999999999</v>
      </c>
      <c r="V48">
        <f>(Table514[[#This Row],[time]]-2)*2</f>
        <v>1.0122999999999998</v>
      </c>
      <c r="W48">
        <v>68.037499999999994</v>
      </c>
      <c r="X48">
        <v>3.3407</v>
      </c>
      <c r="Y48">
        <f>Table514[[#This Row],[CFNM]]/Table514[[#This Row],[CAREA]]</f>
        <v>4.9100863494396477E-2</v>
      </c>
      <c r="Z48">
        <v>2.5061499999999999</v>
      </c>
      <c r="AA48">
        <f>(Table615[[#This Row],[time]]-2)*2</f>
        <v>1.0122999999999998</v>
      </c>
      <c r="AB48">
        <v>93.836299999999994</v>
      </c>
      <c r="AC48">
        <v>51.769799999999996</v>
      </c>
      <c r="AD48">
        <f>Table615[[#This Row],[CFNM]]/Table615[[#This Row],[CAREA]]</f>
        <v>0.55170333868662769</v>
      </c>
      <c r="AE48">
        <v>2.5061499999999999</v>
      </c>
      <c r="AF48">
        <f>(Table716[[#This Row],[time]]-2)*2</f>
        <v>1.0122999999999998</v>
      </c>
      <c r="AG48">
        <v>75.686499999999995</v>
      </c>
      <c r="AH48">
        <v>16.876799999999999</v>
      </c>
      <c r="AI48">
        <f>Table716[[#This Row],[CFNM]]/Table716[[#This Row],[CAREA]]</f>
        <v>0.22298296261552589</v>
      </c>
      <c r="AJ48">
        <v>2.5061499999999999</v>
      </c>
      <c r="AK48">
        <f>(Table817[[#This Row],[time]]-2)*2</f>
        <v>1.0122999999999998</v>
      </c>
      <c r="AL48">
        <v>79.450299999999999</v>
      </c>
      <c r="AM48">
        <v>45.965600000000002</v>
      </c>
      <c r="AN48">
        <f>Table817[[#This Row],[CFNM]]/Table817[[#This Row],[CAREA]]</f>
        <v>0.57854532959598648</v>
      </c>
    </row>
    <row r="49" spans="1:40" x14ac:dyDescent="0.3">
      <c r="A49">
        <v>2.5507599999999999</v>
      </c>
      <c r="B49">
        <f>(Table110[[#This Row],[time]]-2)*2</f>
        <v>1.1015199999999998</v>
      </c>
      <c r="C49">
        <v>64.773499999999999</v>
      </c>
      <c r="D49">
        <v>8.2375299999999996</v>
      </c>
      <c r="E49">
        <f>Table110[[#This Row],[CFNM]]/Table110[[#This Row],[CAREA]]</f>
        <v>0.12717438458628913</v>
      </c>
      <c r="F49">
        <v>2.5507599999999999</v>
      </c>
      <c r="G49">
        <f>(Table211[[#This Row],[time]]-2)*2</f>
        <v>1.1015199999999998</v>
      </c>
      <c r="H49">
        <v>99.069199999999995</v>
      </c>
      <c r="I49">
        <v>32.310400000000001</v>
      </c>
      <c r="J49">
        <f>Table211[[#This Row],[CFNM]]/Table211[[#This Row],[CAREA]]</f>
        <v>0.32613970840584161</v>
      </c>
      <c r="K49">
        <v>2.5507599999999999</v>
      </c>
      <c r="L49">
        <f>(Table312[[#This Row],[time]]-2)*2</f>
        <v>1.1015199999999998</v>
      </c>
      <c r="M49">
        <v>76.779200000000003</v>
      </c>
      <c r="N49">
        <v>2.9266999999999999</v>
      </c>
      <c r="O49">
        <f>Table312[[#This Row],[CFNM]]/Table312[[#This Row],[CAREA]]</f>
        <v>3.8118396649092459E-2</v>
      </c>
      <c r="P49">
        <v>2.5507599999999999</v>
      </c>
      <c r="Q49">
        <f>(Table413[[#This Row],[time]]-2)*2</f>
        <v>1.1015199999999998</v>
      </c>
      <c r="R49">
        <v>86.932699999999997</v>
      </c>
      <c r="S49">
        <v>35.5349</v>
      </c>
      <c r="T49">
        <f>Table413[[#This Row],[CFNM]]/Table413[[#This Row],[CAREA]]</f>
        <v>0.40876333071444926</v>
      </c>
      <c r="U49">
        <v>2.5507599999999999</v>
      </c>
      <c r="V49">
        <f>(Table514[[#This Row],[time]]-2)*2</f>
        <v>1.1015199999999998</v>
      </c>
      <c r="W49">
        <v>67.344099999999997</v>
      </c>
      <c r="X49">
        <v>3.0807899999999999</v>
      </c>
      <c r="Y49">
        <f>Table514[[#This Row],[CFNM]]/Table514[[#This Row],[CAREA]]</f>
        <v>4.5746991941387594E-2</v>
      </c>
      <c r="Z49">
        <v>2.5507599999999999</v>
      </c>
      <c r="AA49">
        <f>(Table615[[#This Row],[time]]-2)*2</f>
        <v>1.1015199999999998</v>
      </c>
      <c r="AB49">
        <v>93.349699999999999</v>
      </c>
      <c r="AC49">
        <v>55.543300000000002</v>
      </c>
      <c r="AD49">
        <f>Table615[[#This Row],[CFNM]]/Table615[[#This Row],[CAREA]]</f>
        <v>0.59500244778504918</v>
      </c>
      <c r="AE49">
        <v>2.5507599999999999</v>
      </c>
      <c r="AF49">
        <f>(Table716[[#This Row],[time]]-2)*2</f>
        <v>1.1015199999999998</v>
      </c>
      <c r="AG49">
        <v>75.521500000000003</v>
      </c>
      <c r="AH49">
        <v>16.435300000000002</v>
      </c>
      <c r="AI49">
        <f>Table716[[#This Row],[CFNM]]/Table716[[#This Row],[CAREA]]</f>
        <v>0.21762412028362785</v>
      </c>
      <c r="AJ49">
        <v>2.5507599999999999</v>
      </c>
      <c r="AK49">
        <f>(Table817[[#This Row],[time]]-2)*2</f>
        <v>1.1015199999999998</v>
      </c>
      <c r="AL49">
        <v>78.875500000000002</v>
      </c>
      <c r="AM49">
        <v>49.121299999999998</v>
      </c>
      <c r="AN49">
        <f>Table817[[#This Row],[CFNM]]/Table817[[#This Row],[CAREA]]</f>
        <v>0.62277006167948212</v>
      </c>
    </row>
    <row r="50" spans="1:40" x14ac:dyDescent="0.3">
      <c r="A50">
        <v>2.60453</v>
      </c>
      <c r="B50">
        <f>(Table110[[#This Row],[time]]-2)*2</f>
        <v>1.20906</v>
      </c>
      <c r="C50">
        <v>63.566299999999998</v>
      </c>
      <c r="D50">
        <v>7.6844799999999998</v>
      </c>
      <c r="E50">
        <f>Table110[[#This Row],[CFNM]]/Table110[[#This Row],[CAREA]]</f>
        <v>0.12088921330956812</v>
      </c>
      <c r="F50">
        <v>2.60453</v>
      </c>
      <c r="G50">
        <f>(Table211[[#This Row],[time]]-2)*2</f>
        <v>1.20906</v>
      </c>
      <c r="H50">
        <v>97.995500000000007</v>
      </c>
      <c r="I50">
        <v>36.2256</v>
      </c>
      <c r="J50">
        <f>Table211[[#This Row],[CFNM]]/Table211[[#This Row],[CAREA]]</f>
        <v>0.36966595404891039</v>
      </c>
      <c r="K50">
        <v>2.60453</v>
      </c>
      <c r="L50">
        <f>(Table312[[#This Row],[time]]-2)*2</f>
        <v>1.20906</v>
      </c>
      <c r="M50">
        <v>76.0124</v>
      </c>
      <c r="N50">
        <v>2.4601199999999999</v>
      </c>
      <c r="O50">
        <f>Table312[[#This Row],[CFNM]]/Table312[[#This Row],[CAREA]]</f>
        <v>3.2364719440512335E-2</v>
      </c>
      <c r="P50">
        <v>2.60453</v>
      </c>
      <c r="Q50">
        <f>(Table413[[#This Row],[time]]-2)*2</f>
        <v>1.20906</v>
      </c>
      <c r="R50">
        <v>86.162300000000002</v>
      </c>
      <c r="S50">
        <v>39.671999999999997</v>
      </c>
      <c r="T50">
        <f>Table413[[#This Row],[CFNM]]/Table413[[#This Row],[CAREA]]</f>
        <v>0.46043339140204004</v>
      </c>
      <c r="U50">
        <v>2.60453</v>
      </c>
      <c r="V50">
        <f>(Table514[[#This Row],[time]]-2)*2</f>
        <v>1.20906</v>
      </c>
      <c r="W50">
        <v>66.376599999999996</v>
      </c>
      <c r="X50">
        <v>2.6943000000000001</v>
      </c>
      <c r="Y50">
        <f>Table514[[#This Row],[CFNM]]/Table514[[#This Row],[CAREA]]</f>
        <v>4.0591111927998726E-2</v>
      </c>
      <c r="Z50">
        <v>2.60453</v>
      </c>
      <c r="AA50">
        <f>(Table615[[#This Row],[time]]-2)*2</f>
        <v>1.20906</v>
      </c>
      <c r="AB50">
        <v>92.921800000000005</v>
      </c>
      <c r="AC50">
        <v>59.939100000000003</v>
      </c>
      <c r="AD50">
        <f>Table615[[#This Row],[CFNM]]/Table615[[#This Row],[CAREA]]</f>
        <v>0.6450488475255538</v>
      </c>
      <c r="AE50">
        <v>2.60453</v>
      </c>
      <c r="AF50">
        <f>(Table716[[#This Row],[time]]-2)*2</f>
        <v>1.20906</v>
      </c>
      <c r="AG50">
        <v>74.738200000000006</v>
      </c>
      <c r="AH50">
        <v>15.8095</v>
      </c>
      <c r="AI50">
        <f>Table716[[#This Row],[CFNM]]/Table716[[#This Row],[CAREA]]</f>
        <v>0.21153172005748064</v>
      </c>
      <c r="AJ50">
        <v>2.60453</v>
      </c>
      <c r="AK50">
        <f>(Table817[[#This Row],[time]]-2)*2</f>
        <v>1.20906</v>
      </c>
      <c r="AL50">
        <v>78.231700000000004</v>
      </c>
      <c r="AM50">
        <v>52.7682</v>
      </c>
      <c r="AN50">
        <f>Table817[[#This Row],[CFNM]]/Table817[[#This Row],[CAREA]]</f>
        <v>0.67451173884755156</v>
      </c>
    </row>
    <row r="51" spans="1:40" x14ac:dyDescent="0.3">
      <c r="A51">
        <v>2.65273</v>
      </c>
      <c r="B51">
        <f>(Table110[[#This Row],[time]]-2)*2</f>
        <v>1.3054600000000001</v>
      </c>
      <c r="C51">
        <v>62.777900000000002</v>
      </c>
      <c r="D51">
        <v>7.2825699999999998</v>
      </c>
      <c r="E51">
        <f>Table110[[#This Row],[CFNM]]/Table110[[#This Row],[CAREA]]</f>
        <v>0.11600531397195508</v>
      </c>
      <c r="F51">
        <v>2.65273</v>
      </c>
      <c r="G51">
        <f>(Table211[[#This Row],[time]]-2)*2</f>
        <v>1.3054600000000001</v>
      </c>
      <c r="H51">
        <v>97.260900000000007</v>
      </c>
      <c r="I51">
        <v>38.962800000000001</v>
      </c>
      <c r="J51">
        <f>Table211[[#This Row],[CFNM]]/Table211[[#This Row],[CAREA]]</f>
        <v>0.40060085810433588</v>
      </c>
      <c r="K51">
        <v>2.65273</v>
      </c>
      <c r="L51">
        <f>(Table312[[#This Row],[time]]-2)*2</f>
        <v>1.3054600000000001</v>
      </c>
      <c r="M51">
        <v>75.203400000000002</v>
      </c>
      <c r="N51">
        <v>2.1259199999999998</v>
      </c>
      <c r="O51">
        <f>Table312[[#This Row],[CFNM]]/Table312[[#This Row],[CAREA]]</f>
        <v>2.8268934649231282E-2</v>
      </c>
      <c r="P51">
        <v>2.65273</v>
      </c>
      <c r="Q51">
        <f>(Table413[[#This Row],[time]]-2)*2</f>
        <v>1.3054600000000001</v>
      </c>
      <c r="R51">
        <v>85.656599999999997</v>
      </c>
      <c r="S51">
        <v>42.586399999999998</v>
      </c>
      <c r="T51">
        <f>Table413[[#This Row],[CFNM]]/Table413[[#This Row],[CAREA]]</f>
        <v>0.4971759327360647</v>
      </c>
      <c r="U51">
        <v>2.65273</v>
      </c>
      <c r="V51">
        <f>(Table514[[#This Row],[time]]-2)*2</f>
        <v>1.3054600000000001</v>
      </c>
      <c r="W51">
        <v>65.612399999999994</v>
      </c>
      <c r="X51">
        <v>2.3646600000000002</v>
      </c>
      <c r="Y51">
        <f>Table514[[#This Row],[CFNM]]/Table514[[#This Row],[CAREA]]</f>
        <v>3.603983393382959E-2</v>
      </c>
      <c r="Z51">
        <v>2.65273</v>
      </c>
      <c r="AA51">
        <f>(Table615[[#This Row],[time]]-2)*2</f>
        <v>1.3054600000000001</v>
      </c>
      <c r="AB51">
        <v>92.409800000000004</v>
      </c>
      <c r="AC51">
        <v>63.114600000000003</v>
      </c>
      <c r="AD51">
        <f>Table615[[#This Row],[CFNM]]/Table615[[#This Row],[CAREA]]</f>
        <v>0.68298600364896367</v>
      </c>
      <c r="AE51">
        <v>2.65273</v>
      </c>
      <c r="AF51">
        <f>(Table716[[#This Row],[time]]-2)*2</f>
        <v>1.3054600000000001</v>
      </c>
      <c r="AG51">
        <v>74.335300000000004</v>
      </c>
      <c r="AH51">
        <v>15.3131</v>
      </c>
      <c r="AI51">
        <f>Table716[[#This Row],[CFNM]]/Table716[[#This Row],[CAREA]]</f>
        <v>0.20600037936216037</v>
      </c>
      <c r="AJ51">
        <v>2.65273</v>
      </c>
      <c r="AK51">
        <f>(Table817[[#This Row],[time]]-2)*2</f>
        <v>1.3054600000000001</v>
      </c>
      <c r="AL51">
        <v>77.565700000000007</v>
      </c>
      <c r="AM51">
        <v>55.416499999999999</v>
      </c>
      <c r="AN51">
        <f>Table817[[#This Row],[CFNM]]/Table817[[#This Row],[CAREA]]</f>
        <v>0.7144459471132214</v>
      </c>
    </row>
    <row r="52" spans="1:40" x14ac:dyDescent="0.3">
      <c r="A52">
        <v>2.7006199999999998</v>
      </c>
      <c r="B52">
        <f>(Table110[[#This Row],[time]]-2)*2</f>
        <v>1.4012399999999996</v>
      </c>
      <c r="C52">
        <v>61.648499999999999</v>
      </c>
      <c r="D52">
        <v>6.7380699999999996</v>
      </c>
      <c r="E52">
        <f>Table110[[#This Row],[CFNM]]/Table110[[#This Row],[CAREA]]</f>
        <v>0.10929819865852372</v>
      </c>
      <c r="F52">
        <v>2.7006199999999998</v>
      </c>
      <c r="G52">
        <f>(Table211[[#This Row],[time]]-2)*2</f>
        <v>1.4012399999999996</v>
      </c>
      <c r="H52">
        <v>96.308199999999999</v>
      </c>
      <c r="I52">
        <v>42.87</v>
      </c>
      <c r="J52">
        <f>Table211[[#This Row],[CFNM]]/Table211[[#This Row],[CAREA]]</f>
        <v>0.44513343619754081</v>
      </c>
      <c r="K52">
        <v>2.7006199999999998</v>
      </c>
      <c r="L52">
        <f>(Table312[[#This Row],[time]]-2)*2</f>
        <v>1.4012399999999996</v>
      </c>
      <c r="M52">
        <v>71.554000000000002</v>
      </c>
      <c r="N52">
        <v>1.68001</v>
      </c>
      <c r="O52">
        <f>Table312[[#This Row],[CFNM]]/Table312[[#This Row],[CAREA]]</f>
        <v>2.3478911032227406E-2</v>
      </c>
      <c r="P52">
        <v>2.7006199999999998</v>
      </c>
      <c r="Q52">
        <f>(Table413[[#This Row],[time]]-2)*2</f>
        <v>1.4012399999999996</v>
      </c>
      <c r="R52">
        <v>84.901399999999995</v>
      </c>
      <c r="S52">
        <v>46.680700000000002</v>
      </c>
      <c r="T52">
        <f>Table413[[#This Row],[CFNM]]/Table413[[#This Row],[CAREA]]</f>
        <v>0.54982249998233246</v>
      </c>
      <c r="U52">
        <v>2.7006199999999998</v>
      </c>
      <c r="V52">
        <f>(Table514[[#This Row],[time]]-2)*2</f>
        <v>1.4012399999999996</v>
      </c>
      <c r="W52">
        <v>64.69</v>
      </c>
      <c r="X52">
        <v>1.8097399999999999</v>
      </c>
      <c r="Y52">
        <f>Table514[[#This Row],[CFNM]]/Table514[[#This Row],[CAREA]]</f>
        <v>2.7975575823156594E-2</v>
      </c>
      <c r="Z52">
        <v>2.7006199999999998</v>
      </c>
      <c r="AA52">
        <f>(Table615[[#This Row],[time]]-2)*2</f>
        <v>1.4012399999999996</v>
      </c>
      <c r="AB52">
        <v>91.729699999999994</v>
      </c>
      <c r="AC52">
        <v>67.582099999999997</v>
      </c>
      <c r="AD52">
        <f>Table615[[#This Row],[CFNM]]/Table615[[#This Row],[CAREA]]</f>
        <v>0.7367526548108192</v>
      </c>
      <c r="AE52">
        <v>2.7006199999999998</v>
      </c>
      <c r="AF52">
        <f>(Table716[[#This Row],[time]]-2)*2</f>
        <v>1.4012399999999996</v>
      </c>
      <c r="AG52">
        <v>73.540400000000005</v>
      </c>
      <c r="AH52">
        <v>14.5623</v>
      </c>
      <c r="AI52">
        <f>Table716[[#This Row],[CFNM]]/Table716[[#This Row],[CAREA]]</f>
        <v>0.1980176882366699</v>
      </c>
      <c r="AJ52">
        <v>2.7006199999999998</v>
      </c>
      <c r="AK52">
        <f>(Table817[[#This Row],[time]]-2)*2</f>
        <v>1.4012399999999996</v>
      </c>
      <c r="AL52">
        <v>76.713499999999996</v>
      </c>
      <c r="AM52">
        <v>59.222000000000001</v>
      </c>
      <c r="AN52">
        <f>Table817[[#This Row],[CFNM]]/Table817[[#This Row],[CAREA]]</f>
        <v>0.77198928480645523</v>
      </c>
    </row>
    <row r="53" spans="1:40" x14ac:dyDescent="0.3">
      <c r="A53">
        <v>2.75176</v>
      </c>
      <c r="B53">
        <f>(Table110[[#This Row],[time]]-2)*2</f>
        <v>1.50352</v>
      </c>
      <c r="C53">
        <v>61.212800000000001</v>
      </c>
      <c r="D53">
        <v>6.4302900000000003</v>
      </c>
      <c r="E53">
        <f>Table110[[#This Row],[CFNM]]/Table110[[#This Row],[CAREA]]</f>
        <v>0.10504812718908464</v>
      </c>
      <c r="F53">
        <v>2.75176</v>
      </c>
      <c r="G53">
        <f>(Table211[[#This Row],[time]]-2)*2</f>
        <v>1.50352</v>
      </c>
      <c r="H53">
        <v>95.581599999999995</v>
      </c>
      <c r="I53">
        <v>45.256399999999999</v>
      </c>
      <c r="J53">
        <f>Table211[[#This Row],[CFNM]]/Table211[[#This Row],[CAREA]]</f>
        <v>0.47348443633502685</v>
      </c>
      <c r="K53">
        <v>2.75176</v>
      </c>
      <c r="L53">
        <f>(Table312[[#This Row],[time]]-2)*2</f>
        <v>1.50352</v>
      </c>
      <c r="M53">
        <v>70.341200000000001</v>
      </c>
      <c r="N53">
        <v>1.4395899999999999</v>
      </c>
      <c r="O53">
        <f>Table312[[#This Row],[CFNM]]/Table312[[#This Row],[CAREA]]</f>
        <v>2.046581519792099E-2</v>
      </c>
      <c r="P53">
        <v>2.75176</v>
      </c>
      <c r="Q53">
        <f>(Table413[[#This Row],[time]]-2)*2</f>
        <v>1.50352</v>
      </c>
      <c r="R53">
        <v>84.350399999999993</v>
      </c>
      <c r="S53">
        <v>49.182099999999998</v>
      </c>
      <c r="T53">
        <f>Table413[[#This Row],[CFNM]]/Table413[[#This Row],[CAREA]]</f>
        <v>0.58306895995751062</v>
      </c>
      <c r="U53">
        <v>2.75176</v>
      </c>
      <c r="V53">
        <f>(Table514[[#This Row],[time]]-2)*2</f>
        <v>1.50352</v>
      </c>
      <c r="W53">
        <v>63.902299999999997</v>
      </c>
      <c r="X53">
        <v>1.48933</v>
      </c>
      <c r="Y53">
        <f>Table514[[#This Row],[CFNM]]/Table514[[#This Row],[CAREA]]</f>
        <v>2.3306359864981387E-2</v>
      </c>
      <c r="Z53">
        <v>2.75176</v>
      </c>
      <c r="AA53">
        <f>(Table615[[#This Row],[time]]-2)*2</f>
        <v>1.50352</v>
      </c>
      <c r="AB53">
        <v>91.289100000000005</v>
      </c>
      <c r="AC53">
        <v>70.343299999999999</v>
      </c>
      <c r="AD53">
        <f>Table615[[#This Row],[CFNM]]/Table615[[#This Row],[CAREA]]</f>
        <v>0.77055530178301679</v>
      </c>
      <c r="AE53">
        <v>2.75176</v>
      </c>
      <c r="AF53">
        <f>(Table716[[#This Row],[time]]-2)*2</f>
        <v>1.50352</v>
      </c>
      <c r="AG53">
        <v>73.176400000000001</v>
      </c>
      <c r="AH53">
        <v>14.0609</v>
      </c>
      <c r="AI53">
        <f>Table716[[#This Row],[CFNM]]/Table716[[#This Row],[CAREA]]</f>
        <v>0.19215074805538399</v>
      </c>
      <c r="AJ53">
        <v>2.75176</v>
      </c>
      <c r="AK53">
        <f>(Table817[[#This Row],[time]]-2)*2</f>
        <v>1.50352</v>
      </c>
      <c r="AL53">
        <v>76.1417</v>
      </c>
      <c r="AM53">
        <v>61.577399999999997</v>
      </c>
      <c r="AN53">
        <f>Table817[[#This Row],[CFNM]]/Table817[[#This Row],[CAREA]]</f>
        <v>0.80872110814442022</v>
      </c>
    </row>
    <row r="54" spans="1:40" x14ac:dyDescent="0.3">
      <c r="A54">
        <v>2.80444</v>
      </c>
      <c r="B54">
        <f>(Table110[[#This Row],[time]]-2)*2</f>
        <v>1.6088800000000001</v>
      </c>
      <c r="C54">
        <v>59.836500000000001</v>
      </c>
      <c r="D54">
        <v>6.0207100000000002</v>
      </c>
      <c r="E54">
        <f>Table110[[#This Row],[CFNM]]/Table110[[#This Row],[CAREA]]</f>
        <v>0.10061935440742691</v>
      </c>
      <c r="F54">
        <v>2.80444</v>
      </c>
      <c r="G54">
        <f>(Table211[[#This Row],[time]]-2)*2</f>
        <v>1.6088800000000001</v>
      </c>
      <c r="H54">
        <v>94.603800000000007</v>
      </c>
      <c r="I54">
        <v>48.578299999999999</v>
      </c>
      <c r="J54">
        <f>Table211[[#This Row],[CFNM]]/Table211[[#This Row],[CAREA]]</f>
        <v>0.51349205845853962</v>
      </c>
      <c r="K54">
        <v>2.80444</v>
      </c>
      <c r="L54">
        <f>(Table312[[#This Row],[time]]-2)*2</f>
        <v>1.6088800000000001</v>
      </c>
      <c r="M54">
        <v>65.652199999999993</v>
      </c>
      <c r="N54">
        <v>1.16279</v>
      </c>
      <c r="O54">
        <f>Table312[[#This Row],[CFNM]]/Table312[[#This Row],[CAREA]]</f>
        <v>1.7711363823299145E-2</v>
      </c>
      <c r="P54">
        <v>2.80444</v>
      </c>
      <c r="Q54">
        <f>(Table413[[#This Row],[time]]-2)*2</f>
        <v>1.6088800000000001</v>
      </c>
      <c r="R54">
        <v>83.530100000000004</v>
      </c>
      <c r="S54">
        <v>52.709000000000003</v>
      </c>
      <c r="T54">
        <f>Table413[[#This Row],[CFNM]]/Table413[[#This Row],[CAREA]]</f>
        <v>0.63101804020347152</v>
      </c>
      <c r="U54">
        <v>2.80444</v>
      </c>
      <c r="V54">
        <f>(Table514[[#This Row],[time]]-2)*2</f>
        <v>1.6088800000000001</v>
      </c>
      <c r="W54">
        <v>62.917099999999998</v>
      </c>
      <c r="X54">
        <v>1.1132</v>
      </c>
      <c r="Y54">
        <f>Table514[[#This Row],[CFNM]]/Table514[[#This Row],[CAREA]]</f>
        <v>1.769312317319139E-2</v>
      </c>
      <c r="Z54">
        <v>2.80444</v>
      </c>
      <c r="AA54">
        <f>(Table615[[#This Row],[time]]-2)*2</f>
        <v>1.6088800000000001</v>
      </c>
      <c r="AB54">
        <v>90.757400000000004</v>
      </c>
      <c r="AC54">
        <v>74.332800000000006</v>
      </c>
      <c r="AD54">
        <f>Table615[[#This Row],[CFNM]]/Table615[[#This Row],[CAREA]]</f>
        <v>0.81902742916831028</v>
      </c>
      <c r="AE54">
        <v>2.80444</v>
      </c>
      <c r="AF54">
        <f>(Table716[[#This Row],[time]]-2)*2</f>
        <v>1.6088800000000001</v>
      </c>
      <c r="AG54">
        <v>72.0989</v>
      </c>
      <c r="AH54">
        <v>13.3504</v>
      </c>
      <c r="AI54">
        <f>Table716[[#This Row],[CFNM]]/Table716[[#This Row],[CAREA]]</f>
        <v>0.18516787357366063</v>
      </c>
      <c r="AJ54">
        <v>2.80444</v>
      </c>
      <c r="AK54">
        <f>(Table817[[#This Row],[time]]-2)*2</f>
        <v>1.6088800000000001</v>
      </c>
      <c r="AL54">
        <v>75.435000000000002</v>
      </c>
      <c r="AM54">
        <v>64.864099999999993</v>
      </c>
      <c r="AN54">
        <f>Table817[[#This Row],[CFNM]]/Table817[[#This Row],[CAREA]]</f>
        <v>0.85986743554053147</v>
      </c>
    </row>
    <row r="55" spans="1:40" x14ac:dyDescent="0.3">
      <c r="A55">
        <v>2.8583699999999999</v>
      </c>
      <c r="B55">
        <f>(Table110[[#This Row],[time]]-2)*2</f>
        <v>1.7167399999999997</v>
      </c>
      <c r="C55">
        <v>59.363199999999999</v>
      </c>
      <c r="D55">
        <v>5.66744</v>
      </c>
      <c r="E55">
        <f>Table110[[#This Row],[CFNM]]/Table110[[#This Row],[CAREA]]</f>
        <v>9.5470594577111753E-2</v>
      </c>
      <c r="F55">
        <v>2.8583699999999999</v>
      </c>
      <c r="G55">
        <f>(Table211[[#This Row],[time]]-2)*2</f>
        <v>1.7167399999999997</v>
      </c>
      <c r="H55">
        <v>93.706299999999999</v>
      </c>
      <c r="I55">
        <v>51.576900000000002</v>
      </c>
      <c r="J55">
        <f>Table211[[#This Row],[CFNM]]/Table211[[#This Row],[CAREA]]</f>
        <v>0.55041016452469049</v>
      </c>
      <c r="K55">
        <v>2.8583699999999999</v>
      </c>
      <c r="L55">
        <f>(Table312[[#This Row],[time]]-2)*2</f>
        <v>1.7167399999999997</v>
      </c>
      <c r="M55">
        <v>64.387299999999996</v>
      </c>
      <c r="N55">
        <v>0.92779199999999995</v>
      </c>
      <c r="O55">
        <f>Table312[[#This Row],[CFNM]]/Table312[[#This Row],[CAREA]]</f>
        <v>1.440954970933709E-2</v>
      </c>
      <c r="P55">
        <v>2.8583699999999999</v>
      </c>
      <c r="Q55">
        <f>(Table413[[#This Row],[time]]-2)*2</f>
        <v>1.7167399999999997</v>
      </c>
      <c r="R55">
        <v>82.851100000000002</v>
      </c>
      <c r="S55">
        <v>55.932000000000002</v>
      </c>
      <c r="T55">
        <f>Table413[[#This Row],[CFNM]]/Table413[[#This Row],[CAREA]]</f>
        <v>0.67509061436722029</v>
      </c>
      <c r="U55">
        <v>2.8583699999999999</v>
      </c>
      <c r="V55">
        <f>(Table514[[#This Row],[time]]-2)*2</f>
        <v>1.7167399999999997</v>
      </c>
      <c r="W55">
        <v>61.567100000000003</v>
      </c>
      <c r="X55">
        <v>0.87851599999999996</v>
      </c>
      <c r="Y55">
        <f>Table514[[#This Row],[CFNM]]/Table514[[#This Row],[CAREA]]</f>
        <v>1.426924445036391E-2</v>
      </c>
      <c r="Z55">
        <v>2.8583699999999999</v>
      </c>
      <c r="AA55">
        <f>(Table615[[#This Row],[time]]-2)*2</f>
        <v>1.7167399999999997</v>
      </c>
      <c r="AB55">
        <v>90.212900000000005</v>
      </c>
      <c r="AC55">
        <v>78.024100000000004</v>
      </c>
      <c r="AD55">
        <f>Table615[[#This Row],[CFNM]]/Table615[[#This Row],[CAREA]]</f>
        <v>0.86488850264208339</v>
      </c>
      <c r="AE55">
        <v>2.8583699999999999</v>
      </c>
      <c r="AF55">
        <f>(Table716[[#This Row],[time]]-2)*2</f>
        <v>1.7167399999999997</v>
      </c>
      <c r="AG55">
        <v>71.071299999999994</v>
      </c>
      <c r="AH55">
        <v>12.6653</v>
      </c>
      <c r="AI55">
        <f>Table716[[#This Row],[CFNM]]/Table716[[#This Row],[CAREA]]</f>
        <v>0.1782055485125501</v>
      </c>
      <c r="AJ55">
        <v>2.8583699999999999</v>
      </c>
      <c r="AK55">
        <f>(Table817[[#This Row],[time]]-2)*2</f>
        <v>1.7167399999999997</v>
      </c>
      <c r="AL55">
        <v>74.672499999999999</v>
      </c>
      <c r="AM55">
        <v>67.801900000000003</v>
      </c>
      <c r="AN55">
        <f>Table817[[#This Row],[CFNM]]/Table817[[#This Row],[CAREA]]</f>
        <v>0.90799022397803753</v>
      </c>
    </row>
    <row r="56" spans="1:40" x14ac:dyDescent="0.3">
      <c r="A56">
        <v>2.9134199999999999</v>
      </c>
      <c r="B56">
        <f>(Table110[[#This Row],[time]]-2)*2</f>
        <v>1.8268399999999998</v>
      </c>
      <c r="C56">
        <v>57.970700000000001</v>
      </c>
      <c r="D56">
        <v>5.2591999999999999</v>
      </c>
      <c r="E56">
        <f>Table110[[#This Row],[CFNM]]/Table110[[#This Row],[CAREA]]</f>
        <v>9.0721692165179987E-2</v>
      </c>
      <c r="F56">
        <v>2.9134199999999999</v>
      </c>
      <c r="G56">
        <f>(Table211[[#This Row],[time]]-2)*2</f>
        <v>1.8268399999999998</v>
      </c>
      <c r="H56">
        <v>92.474599999999995</v>
      </c>
      <c r="I56">
        <v>55.326799999999999</v>
      </c>
      <c r="J56">
        <f>Table211[[#This Row],[CFNM]]/Table211[[#This Row],[CAREA]]</f>
        <v>0.59829185527701667</v>
      </c>
      <c r="K56">
        <v>2.9134199999999999</v>
      </c>
      <c r="L56">
        <f>(Table312[[#This Row],[time]]-2)*2</f>
        <v>1.8268399999999998</v>
      </c>
      <c r="M56">
        <v>58.369300000000003</v>
      </c>
      <c r="N56">
        <v>0.66535100000000003</v>
      </c>
      <c r="O56">
        <f>Table312[[#This Row],[CFNM]]/Table312[[#This Row],[CAREA]]</f>
        <v>1.1398988852016385E-2</v>
      </c>
      <c r="P56">
        <v>2.9134199999999999</v>
      </c>
      <c r="Q56">
        <f>(Table413[[#This Row],[time]]-2)*2</f>
        <v>1.8268399999999998</v>
      </c>
      <c r="R56">
        <v>81.974000000000004</v>
      </c>
      <c r="S56">
        <v>59.964599999999997</v>
      </c>
      <c r="T56">
        <f>Table413[[#This Row],[CFNM]]/Table413[[#This Row],[CAREA]]</f>
        <v>0.73150755117476263</v>
      </c>
      <c r="U56">
        <v>2.9134199999999999</v>
      </c>
      <c r="V56">
        <f>(Table514[[#This Row],[time]]-2)*2</f>
        <v>1.8268399999999998</v>
      </c>
      <c r="W56">
        <v>61.311300000000003</v>
      </c>
      <c r="X56">
        <v>0.63623700000000005</v>
      </c>
      <c r="Y56">
        <f>Table514[[#This Row],[CFNM]]/Table514[[#This Row],[CAREA]]</f>
        <v>1.0377157228765335E-2</v>
      </c>
      <c r="Z56">
        <v>2.9134199999999999</v>
      </c>
      <c r="AA56">
        <f>(Table615[[#This Row],[time]]-2)*2</f>
        <v>1.8268399999999998</v>
      </c>
      <c r="AB56">
        <v>89.540999999999997</v>
      </c>
      <c r="AC56">
        <v>82.573099999999997</v>
      </c>
      <c r="AD56">
        <f>Table615[[#This Row],[CFNM]]/Table615[[#This Row],[CAREA]]</f>
        <v>0.92218201717648896</v>
      </c>
      <c r="AE56">
        <v>2.9134199999999999</v>
      </c>
      <c r="AF56">
        <f>(Table716[[#This Row],[time]]-2)*2</f>
        <v>1.8268399999999998</v>
      </c>
      <c r="AG56">
        <v>70.730999999999995</v>
      </c>
      <c r="AH56">
        <v>11.7515</v>
      </c>
      <c r="AI56">
        <f>Table716[[#This Row],[CFNM]]/Table716[[#This Row],[CAREA]]</f>
        <v>0.16614355798730401</v>
      </c>
      <c r="AJ56">
        <v>2.9134199999999999</v>
      </c>
      <c r="AK56">
        <f>(Table817[[#This Row],[time]]-2)*2</f>
        <v>1.8268399999999998</v>
      </c>
      <c r="AL56">
        <v>73.887200000000007</v>
      </c>
      <c r="AM56">
        <v>71.440399999999997</v>
      </c>
      <c r="AN56">
        <f>Table817[[#This Row],[CFNM]]/Table817[[#This Row],[CAREA]]</f>
        <v>0.96688465661169987</v>
      </c>
    </row>
    <row r="57" spans="1:40" x14ac:dyDescent="0.3">
      <c r="A57">
        <v>2.9619599999999999</v>
      </c>
      <c r="B57">
        <f>(Table110[[#This Row],[time]]-2)*2</f>
        <v>1.9239199999999999</v>
      </c>
      <c r="C57">
        <v>57.512599999999999</v>
      </c>
      <c r="D57">
        <v>5.0244099999999996</v>
      </c>
      <c r="E57">
        <f>Table110[[#This Row],[CFNM]]/Table110[[#This Row],[CAREA]]</f>
        <v>8.7361899827168299E-2</v>
      </c>
      <c r="F57">
        <v>2.9619599999999999</v>
      </c>
      <c r="G57">
        <f>(Table211[[#This Row],[time]]-2)*2</f>
        <v>1.9239199999999999</v>
      </c>
      <c r="H57">
        <v>91.553600000000003</v>
      </c>
      <c r="I57">
        <v>57.759700000000002</v>
      </c>
      <c r="J57">
        <f>Table211[[#This Row],[CFNM]]/Table211[[#This Row],[CAREA]]</f>
        <v>0.63088398490064834</v>
      </c>
      <c r="K57">
        <v>2.9619599999999999</v>
      </c>
      <c r="L57">
        <f>(Table312[[#This Row],[time]]-2)*2</f>
        <v>1.9239199999999999</v>
      </c>
      <c r="M57">
        <v>57.654699999999998</v>
      </c>
      <c r="N57">
        <v>0.50818200000000002</v>
      </c>
      <c r="O57">
        <f>Table312[[#This Row],[CFNM]]/Table312[[#This Row],[CAREA]]</f>
        <v>8.8142337051445949E-3</v>
      </c>
      <c r="P57">
        <v>2.9619599999999999</v>
      </c>
      <c r="Q57">
        <f>(Table413[[#This Row],[time]]-2)*2</f>
        <v>1.9239199999999999</v>
      </c>
      <c r="R57">
        <v>81.377899999999997</v>
      </c>
      <c r="S57">
        <v>62.603000000000002</v>
      </c>
      <c r="T57">
        <f>Table413[[#This Row],[CFNM]]/Table413[[#This Row],[CAREA]]</f>
        <v>0.76928748468564567</v>
      </c>
      <c r="U57">
        <v>2.9619599999999999</v>
      </c>
      <c r="V57">
        <f>(Table514[[#This Row],[time]]-2)*2</f>
        <v>1.9239199999999999</v>
      </c>
      <c r="W57">
        <v>60.910499999999999</v>
      </c>
      <c r="X57">
        <v>0.46479300000000001</v>
      </c>
      <c r="Y57">
        <f>Table514[[#This Row],[CFNM]]/Table514[[#This Row],[CAREA]]</f>
        <v>7.6307533183933808E-3</v>
      </c>
      <c r="Z57">
        <v>2.9619599999999999</v>
      </c>
      <c r="AA57">
        <f>(Table615[[#This Row],[time]]-2)*2</f>
        <v>1.9239199999999999</v>
      </c>
      <c r="AB57">
        <v>89.130200000000002</v>
      </c>
      <c r="AC57">
        <v>85.335599999999999</v>
      </c>
      <c r="AD57">
        <f>Table615[[#This Row],[CFNM]]/Table615[[#This Row],[CAREA]]</f>
        <v>0.95742632687910489</v>
      </c>
      <c r="AE57">
        <v>2.9619599999999999</v>
      </c>
      <c r="AF57">
        <f>(Table716[[#This Row],[time]]-2)*2</f>
        <v>1.9239199999999999</v>
      </c>
      <c r="AG57">
        <v>70.521600000000007</v>
      </c>
      <c r="AH57">
        <v>11.1496</v>
      </c>
      <c r="AI57">
        <f>Table716[[#This Row],[CFNM]]/Table716[[#This Row],[CAREA]]</f>
        <v>0.158101914874308</v>
      </c>
      <c r="AJ57">
        <v>2.9619599999999999</v>
      </c>
      <c r="AK57">
        <f>(Table817[[#This Row],[time]]-2)*2</f>
        <v>1.9239199999999999</v>
      </c>
      <c r="AL57">
        <v>73.342100000000002</v>
      </c>
      <c r="AM57">
        <v>73.806299999999993</v>
      </c>
      <c r="AN57">
        <f>Table817[[#This Row],[CFNM]]/Table817[[#This Row],[CAREA]]</f>
        <v>1.0063292433677244</v>
      </c>
    </row>
    <row r="58" spans="1:40" x14ac:dyDescent="0.3">
      <c r="A58">
        <v>3</v>
      </c>
      <c r="B58">
        <f>(Table110[[#This Row],[time]]-2)*2</f>
        <v>2</v>
      </c>
      <c r="C58">
        <v>56.663400000000003</v>
      </c>
      <c r="D58">
        <v>4.7958400000000001</v>
      </c>
      <c r="E58">
        <f>Table110[[#This Row],[CFNM]]/Table110[[#This Row],[CAREA]]</f>
        <v>8.4637349682511104E-2</v>
      </c>
      <c r="F58">
        <v>3</v>
      </c>
      <c r="G58">
        <f>(Table211[[#This Row],[time]]-2)*2</f>
        <v>2</v>
      </c>
      <c r="H58">
        <v>90.626199999999997</v>
      </c>
      <c r="I58">
        <v>60.607100000000003</v>
      </c>
      <c r="J58">
        <f>Table211[[#This Row],[CFNM]]/Table211[[#This Row],[CAREA]]</f>
        <v>0.66875914470649778</v>
      </c>
      <c r="K58">
        <v>3</v>
      </c>
      <c r="L58">
        <f>(Table312[[#This Row],[time]]-2)*2</f>
        <v>2</v>
      </c>
      <c r="M58">
        <v>54.110500000000002</v>
      </c>
      <c r="N58">
        <v>0.34453099999999998</v>
      </c>
      <c r="O58">
        <f>Table312[[#This Row],[CFNM]]/Table312[[#This Row],[CAREA]]</f>
        <v>6.3671745779469782E-3</v>
      </c>
      <c r="P58">
        <v>3</v>
      </c>
      <c r="Q58">
        <f>(Table413[[#This Row],[time]]-2)*2</f>
        <v>2</v>
      </c>
      <c r="R58">
        <v>80.724599999999995</v>
      </c>
      <c r="S58">
        <v>65.730900000000005</v>
      </c>
      <c r="T58">
        <f>Table413[[#This Row],[CFNM]]/Table413[[#This Row],[CAREA]]</f>
        <v>0.81426108026549537</v>
      </c>
      <c r="U58">
        <v>3</v>
      </c>
      <c r="V58">
        <f>(Table514[[#This Row],[time]]-2)*2</f>
        <v>2</v>
      </c>
      <c r="W58">
        <v>60.153700000000001</v>
      </c>
      <c r="X58">
        <v>0.29129100000000002</v>
      </c>
      <c r="Y58">
        <f>Table514[[#This Row],[CFNM]]/Table514[[#This Row],[CAREA]]</f>
        <v>4.8424452693683019E-3</v>
      </c>
      <c r="Z58">
        <v>3</v>
      </c>
      <c r="AA58">
        <f>(Table615[[#This Row],[time]]-2)*2</f>
        <v>2</v>
      </c>
      <c r="AB58">
        <v>88.582499999999996</v>
      </c>
      <c r="AC58">
        <v>88.366200000000006</v>
      </c>
      <c r="AD58">
        <f>Table615[[#This Row],[CFNM]]/Table615[[#This Row],[CAREA]]</f>
        <v>0.99755820844975029</v>
      </c>
      <c r="AE58">
        <v>3</v>
      </c>
      <c r="AF58">
        <f>(Table716[[#This Row],[time]]-2)*2</f>
        <v>2</v>
      </c>
      <c r="AG58">
        <v>69.362099999999998</v>
      </c>
      <c r="AH58">
        <v>10.456899999999999</v>
      </c>
      <c r="AI58">
        <f>Table716[[#This Row],[CFNM]]/Table716[[#This Row],[CAREA]]</f>
        <v>0.15075812295187141</v>
      </c>
      <c r="AJ58">
        <v>3</v>
      </c>
      <c r="AK58">
        <f>(Table817[[#This Row],[time]]-2)*2</f>
        <v>2</v>
      </c>
      <c r="AL58">
        <v>72.754199999999997</v>
      </c>
      <c r="AM58">
        <v>76.612700000000004</v>
      </c>
      <c r="AN58">
        <f>Table817[[#This Row],[CFNM]]/Table817[[#This Row],[CAREA]]</f>
        <v>1.0530347388879269</v>
      </c>
    </row>
  </sheetData>
  <pageMargins left="0.7" right="0.7" top="0.75" bottom="0.75" header="0.3" footer="0.3"/>
  <pageSetup orientation="portrait" horizontalDpi="4294967293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3BF864-D4D4-448D-8560-7EE4B93A93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EB740F-F138-49E7-8C9F-CE3C7A41FC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EA0CBD-6A5B-4AAD-9DA6-239C5F17314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2020-12-17T19:59:14Z</dcterms:created>
  <dcterms:modified xsi:type="dcterms:W3CDTF">2020-12-17T20:08:47Z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