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ortlewiscollege-my.sharepoint.com/personal/sjturner_fortlewis_edu/Documents/Disc/FCMS results/PhysPhysNoTether/"/>
    </mc:Choice>
  </mc:AlternateContent>
  <xr:revisionPtr revIDLastSave="0" documentId="8_{81B77E65-1CC8-4716-8BDD-4D15CFFB6378}" xr6:coauthVersionLast="45" xr6:coauthVersionMax="45" xr10:uidLastSave="{00000000-0000-0000-0000-000000000000}"/>
  <bookViews>
    <workbookView xWindow="10488" yWindow="1380" windowWidth="17280" windowHeight="9024" xr2:uid="{7C8BC6BA-8A07-40F1-9E57-30D4B3D073B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N58" i="1" l="1"/>
  <c r="AK58" i="1"/>
  <c r="AI58" i="1"/>
  <c r="AF58" i="1"/>
  <c r="AD58" i="1"/>
  <c r="AA58" i="1"/>
  <c r="Y58" i="1"/>
  <c r="V58" i="1"/>
  <c r="T58" i="1"/>
  <c r="Q58" i="1"/>
  <c r="O58" i="1"/>
  <c r="L58" i="1"/>
  <c r="J58" i="1"/>
  <c r="G58" i="1"/>
  <c r="E58" i="1"/>
  <c r="B58" i="1"/>
  <c r="AN57" i="1"/>
  <c r="AK57" i="1"/>
  <c r="AI57" i="1"/>
  <c r="AF57" i="1"/>
  <c r="AD57" i="1"/>
  <c r="AA57" i="1"/>
  <c r="Y57" i="1"/>
  <c r="V57" i="1"/>
  <c r="T57" i="1"/>
  <c r="Q57" i="1"/>
  <c r="O57" i="1"/>
  <c r="L57" i="1"/>
  <c r="J57" i="1"/>
  <c r="G57" i="1"/>
  <c r="E57" i="1"/>
  <c r="B57" i="1"/>
  <c r="AN56" i="1"/>
  <c r="AK56" i="1"/>
  <c r="AI56" i="1"/>
  <c r="AF56" i="1"/>
  <c r="AD56" i="1"/>
  <c r="AA56" i="1"/>
  <c r="Y56" i="1"/>
  <c r="V56" i="1"/>
  <c r="T56" i="1"/>
  <c r="Q56" i="1"/>
  <c r="O56" i="1"/>
  <c r="L56" i="1"/>
  <c r="J56" i="1"/>
  <c r="G56" i="1"/>
  <c r="E56" i="1"/>
  <c r="B56" i="1"/>
  <c r="AN55" i="1"/>
  <c r="AK55" i="1"/>
  <c r="AI55" i="1"/>
  <c r="AF55" i="1"/>
  <c r="AD55" i="1"/>
  <c r="AA55" i="1"/>
  <c r="Y55" i="1"/>
  <c r="V55" i="1"/>
  <c r="T55" i="1"/>
  <c r="Q55" i="1"/>
  <c r="O55" i="1"/>
  <c r="L55" i="1"/>
  <c r="J55" i="1"/>
  <c r="G55" i="1"/>
  <c r="E55" i="1"/>
  <c r="B55" i="1"/>
  <c r="AN54" i="1"/>
  <c r="AK54" i="1"/>
  <c r="AI54" i="1"/>
  <c r="AF54" i="1"/>
  <c r="AD54" i="1"/>
  <c r="AA54" i="1"/>
  <c r="Y54" i="1"/>
  <c r="V54" i="1"/>
  <c r="T54" i="1"/>
  <c r="Q54" i="1"/>
  <c r="O54" i="1"/>
  <c r="L54" i="1"/>
  <c r="J54" i="1"/>
  <c r="G54" i="1"/>
  <c r="E54" i="1"/>
  <c r="B54" i="1"/>
  <c r="AN53" i="1"/>
  <c r="AK53" i="1"/>
  <c r="AI53" i="1"/>
  <c r="AF53" i="1"/>
  <c r="AD53" i="1"/>
  <c r="AA53" i="1"/>
  <c r="Y53" i="1"/>
  <c r="V53" i="1"/>
  <c r="T53" i="1"/>
  <c r="Q53" i="1"/>
  <c r="O53" i="1"/>
  <c r="L53" i="1"/>
  <c r="J53" i="1"/>
  <c r="G53" i="1"/>
  <c r="E53" i="1"/>
  <c r="B53" i="1"/>
  <c r="AN52" i="1"/>
  <c r="AK52" i="1"/>
  <c r="AI52" i="1"/>
  <c r="AF52" i="1"/>
  <c r="AD52" i="1"/>
  <c r="AA52" i="1"/>
  <c r="Y52" i="1"/>
  <c r="V52" i="1"/>
  <c r="T52" i="1"/>
  <c r="Q52" i="1"/>
  <c r="O52" i="1"/>
  <c r="L52" i="1"/>
  <c r="J52" i="1"/>
  <c r="G52" i="1"/>
  <c r="E52" i="1"/>
  <c r="B52" i="1"/>
  <c r="AN51" i="1"/>
  <c r="AK51" i="1"/>
  <c r="AI51" i="1"/>
  <c r="AF51" i="1"/>
  <c r="AD51" i="1"/>
  <c r="AA51" i="1"/>
  <c r="Y51" i="1"/>
  <c r="V51" i="1"/>
  <c r="T51" i="1"/>
  <c r="Q51" i="1"/>
  <c r="O51" i="1"/>
  <c r="L51" i="1"/>
  <c r="J51" i="1"/>
  <c r="G51" i="1"/>
  <c r="E51" i="1"/>
  <c r="B51" i="1"/>
  <c r="AN50" i="1"/>
  <c r="AK50" i="1"/>
  <c r="AI50" i="1"/>
  <c r="AF50" i="1"/>
  <c r="AD50" i="1"/>
  <c r="AA50" i="1"/>
  <c r="Y50" i="1"/>
  <c r="V50" i="1"/>
  <c r="T50" i="1"/>
  <c r="Q50" i="1"/>
  <c r="O50" i="1"/>
  <c r="L50" i="1"/>
  <c r="J50" i="1"/>
  <c r="G50" i="1"/>
  <c r="E50" i="1"/>
  <c r="B50" i="1"/>
  <c r="AN49" i="1"/>
  <c r="AK49" i="1"/>
  <c r="AI49" i="1"/>
  <c r="AF49" i="1"/>
  <c r="AD49" i="1"/>
  <c r="AA49" i="1"/>
  <c r="Y49" i="1"/>
  <c r="V49" i="1"/>
  <c r="T49" i="1"/>
  <c r="Q49" i="1"/>
  <c r="O49" i="1"/>
  <c r="L49" i="1"/>
  <c r="J49" i="1"/>
  <c r="G49" i="1"/>
  <c r="E49" i="1"/>
  <c r="B49" i="1"/>
  <c r="AN48" i="1"/>
  <c r="AK48" i="1"/>
  <c r="AI48" i="1"/>
  <c r="AF48" i="1"/>
  <c r="AD48" i="1"/>
  <c r="AA48" i="1"/>
  <c r="Y48" i="1"/>
  <c r="V48" i="1"/>
  <c r="T48" i="1"/>
  <c r="Q48" i="1"/>
  <c r="O48" i="1"/>
  <c r="L48" i="1"/>
  <c r="J48" i="1"/>
  <c r="G48" i="1"/>
  <c r="E48" i="1"/>
  <c r="B48" i="1"/>
  <c r="AN47" i="1"/>
  <c r="AK47" i="1"/>
  <c r="AI47" i="1"/>
  <c r="AF47" i="1"/>
  <c r="AD47" i="1"/>
  <c r="AA47" i="1"/>
  <c r="Y47" i="1"/>
  <c r="V47" i="1"/>
  <c r="T47" i="1"/>
  <c r="Q47" i="1"/>
  <c r="O47" i="1"/>
  <c r="L47" i="1"/>
  <c r="J47" i="1"/>
  <c r="G47" i="1"/>
  <c r="E47" i="1"/>
  <c r="B47" i="1"/>
  <c r="AN46" i="1"/>
  <c r="AK46" i="1"/>
  <c r="AI46" i="1"/>
  <c r="AF46" i="1"/>
  <c r="AD46" i="1"/>
  <c r="AA46" i="1"/>
  <c r="Y46" i="1"/>
  <c r="V46" i="1"/>
  <c r="T46" i="1"/>
  <c r="Q46" i="1"/>
  <c r="O46" i="1"/>
  <c r="L46" i="1"/>
  <c r="J46" i="1"/>
  <c r="G46" i="1"/>
  <c r="E46" i="1"/>
  <c r="B46" i="1"/>
  <c r="AN45" i="1"/>
  <c r="AK45" i="1"/>
  <c r="AI45" i="1"/>
  <c r="AF45" i="1"/>
  <c r="AD45" i="1"/>
  <c r="AA45" i="1"/>
  <c r="Y45" i="1"/>
  <c r="V45" i="1"/>
  <c r="T45" i="1"/>
  <c r="Q45" i="1"/>
  <c r="O45" i="1"/>
  <c r="L45" i="1"/>
  <c r="J45" i="1"/>
  <c r="G45" i="1"/>
  <c r="E45" i="1"/>
  <c r="B45" i="1"/>
  <c r="AN44" i="1"/>
  <c r="AK44" i="1"/>
  <c r="AI44" i="1"/>
  <c r="AF44" i="1"/>
  <c r="AD44" i="1"/>
  <c r="AA44" i="1"/>
  <c r="Y44" i="1"/>
  <c r="V44" i="1"/>
  <c r="T44" i="1"/>
  <c r="Q44" i="1"/>
  <c r="O44" i="1"/>
  <c r="L44" i="1"/>
  <c r="J44" i="1"/>
  <c r="G44" i="1"/>
  <c r="E44" i="1"/>
  <c r="B44" i="1"/>
  <c r="AN43" i="1"/>
  <c r="AK43" i="1"/>
  <c r="AI43" i="1"/>
  <c r="AF43" i="1"/>
  <c r="AD43" i="1"/>
  <c r="AA43" i="1"/>
  <c r="Y43" i="1"/>
  <c r="V43" i="1"/>
  <c r="T43" i="1"/>
  <c r="Q43" i="1"/>
  <c r="O43" i="1"/>
  <c r="L43" i="1"/>
  <c r="J43" i="1"/>
  <c r="G43" i="1"/>
  <c r="E43" i="1"/>
  <c r="B43" i="1"/>
  <c r="AN42" i="1"/>
  <c r="AK42" i="1"/>
  <c r="AI42" i="1"/>
  <c r="AF42" i="1"/>
  <c r="AD42" i="1"/>
  <c r="AA42" i="1"/>
  <c r="Y42" i="1"/>
  <c r="V42" i="1"/>
  <c r="T42" i="1"/>
  <c r="Q42" i="1"/>
  <c r="O42" i="1"/>
  <c r="L42" i="1"/>
  <c r="J42" i="1"/>
  <c r="G42" i="1"/>
  <c r="E42" i="1"/>
  <c r="B42" i="1"/>
  <c r="AN41" i="1"/>
  <c r="AK41" i="1"/>
  <c r="AI41" i="1"/>
  <c r="AF41" i="1"/>
  <c r="AD41" i="1"/>
  <c r="AA41" i="1"/>
  <c r="Y41" i="1"/>
  <c r="V41" i="1"/>
  <c r="T41" i="1"/>
  <c r="Q41" i="1"/>
  <c r="O41" i="1"/>
  <c r="L41" i="1"/>
  <c r="J41" i="1"/>
  <c r="G41" i="1"/>
  <c r="E41" i="1"/>
  <c r="B41" i="1"/>
  <c r="AN40" i="1"/>
  <c r="AK40" i="1"/>
  <c r="AI40" i="1"/>
  <c r="AF40" i="1"/>
  <c r="AD40" i="1"/>
  <c r="AA40" i="1"/>
  <c r="Y40" i="1"/>
  <c r="V40" i="1"/>
  <c r="T40" i="1"/>
  <c r="Q40" i="1"/>
  <c r="O40" i="1"/>
  <c r="L40" i="1"/>
  <c r="J40" i="1"/>
  <c r="G40" i="1"/>
  <c r="E40" i="1"/>
  <c r="B40" i="1"/>
  <c r="AN39" i="1"/>
  <c r="AK39" i="1"/>
  <c r="AI39" i="1"/>
  <c r="AF39" i="1"/>
  <c r="AD39" i="1"/>
  <c r="AA39" i="1"/>
  <c r="Y39" i="1"/>
  <c r="V39" i="1"/>
  <c r="T39" i="1"/>
  <c r="Q39" i="1"/>
  <c r="O39" i="1"/>
  <c r="L39" i="1"/>
  <c r="J39" i="1"/>
  <c r="G39" i="1"/>
  <c r="E39" i="1"/>
  <c r="B39" i="1"/>
  <c r="AN38" i="1"/>
  <c r="AK38" i="1"/>
  <c r="AI38" i="1"/>
  <c r="AF38" i="1"/>
  <c r="AD38" i="1"/>
  <c r="AA38" i="1"/>
  <c r="Y38" i="1"/>
  <c r="V38" i="1"/>
  <c r="T38" i="1"/>
  <c r="Q38" i="1"/>
  <c r="O38" i="1"/>
  <c r="L38" i="1"/>
  <c r="J38" i="1"/>
  <c r="G38" i="1"/>
  <c r="E38" i="1"/>
  <c r="B38" i="1"/>
  <c r="AN30" i="1"/>
  <c r="AK30" i="1"/>
  <c r="AI30" i="1"/>
  <c r="AF30" i="1"/>
  <c r="AD30" i="1"/>
  <c r="AA30" i="1"/>
  <c r="Y30" i="1"/>
  <c r="V30" i="1"/>
  <c r="T30" i="1"/>
  <c r="Q30" i="1"/>
  <c r="O30" i="1"/>
  <c r="L30" i="1"/>
  <c r="J30" i="1"/>
  <c r="G30" i="1"/>
  <c r="E30" i="1"/>
  <c r="B30" i="1"/>
  <c r="AN29" i="1"/>
  <c r="AK29" i="1"/>
  <c r="AI29" i="1"/>
  <c r="AF29" i="1"/>
  <c r="AD29" i="1"/>
  <c r="AA29" i="1"/>
  <c r="Y29" i="1"/>
  <c r="V29" i="1"/>
  <c r="T29" i="1"/>
  <c r="Q29" i="1"/>
  <c r="O29" i="1"/>
  <c r="L29" i="1"/>
  <c r="J29" i="1"/>
  <c r="G29" i="1"/>
  <c r="E29" i="1"/>
  <c r="B29" i="1"/>
  <c r="AN28" i="1"/>
  <c r="AK28" i="1"/>
  <c r="AI28" i="1"/>
  <c r="AF28" i="1"/>
  <c r="AD28" i="1"/>
  <c r="AA28" i="1"/>
  <c r="Y28" i="1"/>
  <c r="V28" i="1"/>
  <c r="T28" i="1"/>
  <c r="Q28" i="1"/>
  <c r="O28" i="1"/>
  <c r="L28" i="1"/>
  <c r="J28" i="1"/>
  <c r="G28" i="1"/>
  <c r="E28" i="1"/>
  <c r="B28" i="1"/>
  <c r="AN27" i="1"/>
  <c r="AK27" i="1"/>
  <c r="AI27" i="1"/>
  <c r="AF27" i="1"/>
  <c r="AD27" i="1"/>
  <c r="AA27" i="1"/>
  <c r="Y27" i="1"/>
  <c r="V27" i="1"/>
  <c r="T27" i="1"/>
  <c r="Q27" i="1"/>
  <c r="O27" i="1"/>
  <c r="L27" i="1"/>
  <c r="J27" i="1"/>
  <c r="G27" i="1"/>
  <c r="E27" i="1"/>
  <c r="B27" i="1"/>
  <c r="AN26" i="1"/>
  <c r="AK26" i="1"/>
  <c r="AI26" i="1"/>
  <c r="AF26" i="1"/>
  <c r="AD26" i="1"/>
  <c r="AA26" i="1"/>
  <c r="Y26" i="1"/>
  <c r="V26" i="1"/>
  <c r="T26" i="1"/>
  <c r="Q26" i="1"/>
  <c r="O26" i="1"/>
  <c r="L26" i="1"/>
  <c r="J26" i="1"/>
  <c r="G26" i="1"/>
  <c r="E26" i="1"/>
  <c r="B26" i="1"/>
  <c r="AN25" i="1"/>
  <c r="AK25" i="1"/>
  <c r="AI25" i="1"/>
  <c r="AF25" i="1"/>
  <c r="AD25" i="1"/>
  <c r="AA25" i="1"/>
  <c r="Y25" i="1"/>
  <c r="V25" i="1"/>
  <c r="T25" i="1"/>
  <c r="Q25" i="1"/>
  <c r="O25" i="1"/>
  <c r="L25" i="1"/>
  <c r="J25" i="1"/>
  <c r="G25" i="1"/>
  <c r="E25" i="1"/>
  <c r="B25" i="1"/>
  <c r="AN24" i="1"/>
  <c r="AK24" i="1"/>
  <c r="AI24" i="1"/>
  <c r="AF24" i="1"/>
  <c r="AD24" i="1"/>
  <c r="AA24" i="1"/>
  <c r="Y24" i="1"/>
  <c r="V24" i="1"/>
  <c r="T24" i="1"/>
  <c r="Q24" i="1"/>
  <c r="O24" i="1"/>
  <c r="L24" i="1"/>
  <c r="J24" i="1"/>
  <c r="G24" i="1"/>
  <c r="E24" i="1"/>
  <c r="B24" i="1"/>
  <c r="AN23" i="1"/>
  <c r="AK23" i="1"/>
  <c r="AI23" i="1"/>
  <c r="AF23" i="1"/>
  <c r="AD23" i="1"/>
  <c r="AA23" i="1"/>
  <c r="Y23" i="1"/>
  <c r="V23" i="1"/>
  <c r="T23" i="1"/>
  <c r="Q23" i="1"/>
  <c r="O23" i="1"/>
  <c r="L23" i="1"/>
  <c r="J23" i="1"/>
  <c r="G23" i="1"/>
  <c r="E23" i="1"/>
  <c r="B23" i="1"/>
  <c r="AN22" i="1"/>
  <c r="AK22" i="1"/>
  <c r="AI22" i="1"/>
  <c r="AF22" i="1"/>
  <c r="AD22" i="1"/>
  <c r="AA22" i="1"/>
  <c r="Y22" i="1"/>
  <c r="V22" i="1"/>
  <c r="T22" i="1"/>
  <c r="Q22" i="1"/>
  <c r="O22" i="1"/>
  <c r="L22" i="1"/>
  <c r="J22" i="1"/>
  <c r="G22" i="1"/>
  <c r="E22" i="1"/>
  <c r="B22" i="1"/>
  <c r="AN21" i="1"/>
  <c r="AK21" i="1"/>
  <c r="AI21" i="1"/>
  <c r="AF21" i="1"/>
  <c r="AD21" i="1"/>
  <c r="AA21" i="1"/>
  <c r="Y21" i="1"/>
  <c r="V21" i="1"/>
  <c r="T21" i="1"/>
  <c r="Q21" i="1"/>
  <c r="O21" i="1"/>
  <c r="L21" i="1"/>
  <c r="J21" i="1"/>
  <c r="G21" i="1"/>
  <c r="E21" i="1"/>
  <c r="B21" i="1"/>
  <c r="AN20" i="1"/>
  <c r="AK20" i="1"/>
  <c r="AI20" i="1"/>
  <c r="AF20" i="1"/>
  <c r="AD20" i="1"/>
  <c r="AA20" i="1"/>
  <c r="Y20" i="1"/>
  <c r="V20" i="1"/>
  <c r="T20" i="1"/>
  <c r="Q20" i="1"/>
  <c r="O20" i="1"/>
  <c r="L20" i="1"/>
  <c r="J20" i="1"/>
  <c r="G20" i="1"/>
  <c r="E20" i="1"/>
  <c r="B20" i="1"/>
  <c r="AN19" i="1"/>
  <c r="AK19" i="1"/>
  <c r="AI19" i="1"/>
  <c r="AF19" i="1"/>
  <c r="AD19" i="1"/>
  <c r="AA19" i="1"/>
  <c r="Y19" i="1"/>
  <c r="V19" i="1"/>
  <c r="T19" i="1"/>
  <c r="Q19" i="1"/>
  <c r="O19" i="1"/>
  <c r="L19" i="1"/>
  <c r="J19" i="1"/>
  <c r="G19" i="1"/>
  <c r="E19" i="1"/>
  <c r="B19" i="1"/>
  <c r="AN18" i="1"/>
  <c r="AK18" i="1"/>
  <c r="AI18" i="1"/>
  <c r="AF18" i="1"/>
  <c r="AD18" i="1"/>
  <c r="AA18" i="1"/>
  <c r="Y18" i="1"/>
  <c r="V18" i="1"/>
  <c r="T18" i="1"/>
  <c r="Q18" i="1"/>
  <c r="O18" i="1"/>
  <c r="L18" i="1"/>
  <c r="J18" i="1"/>
  <c r="G18" i="1"/>
  <c r="E18" i="1"/>
  <c r="B18" i="1"/>
  <c r="AN17" i="1"/>
  <c r="AK17" i="1"/>
  <c r="AI17" i="1"/>
  <c r="AF17" i="1"/>
  <c r="AD17" i="1"/>
  <c r="AA17" i="1"/>
  <c r="Y17" i="1"/>
  <c r="V17" i="1"/>
  <c r="T17" i="1"/>
  <c r="Q17" i="1"/>
  <c r="O17" i="1"/>
  <c r="L17" i="1"/>
  <c r="J17" i="1"/>
  <c r="G17" i="1"/>
  <c r="E17" i="1"/>
  <c r="B17" i="1"/>
  <c r="AN16" i="1"/>
  <c r="AK16" i="1"/>
  <c r="AI16" i="1"/>
  <c r="AF16" i="1"/>
  <c r="AD16" i="1"/>
  <c r="AA16" i="1"/>
  <c r="Y16" i="1"/>
  <c r="V16" i="1"/>
  <c r="T16" i="1"/>
  <c r="Q16" i="1"/>
  <c r="O16" i="1"/>
  <c r="L16" i="1"/>
  <c r="J16" i="1"/>
  <c r="G16" i="1"/>
  <c r="E16" i="1"/>
  <c r="B16" i="1"/>
  <c r="AN15" i="1"/>
  <c r="AK15" i="1"/>
  <c r="AI15" i="1"/>
  <c r="AF15" i="1"/>
  <c r="AD15" i="1"/>
  <c r="AA15" i="1"/>
  <c r="Y15" i="1"/>
  <c r="V15" i="1"/>
  <c r="T15" i="1"/>
  <c r="Q15" i="1"/>
  <c r="O15" i="1"/>
  <c r="L15" i="1"/>
  <c r="J15" i="1"/>
  <c r="G15" i="1"/>
  <c r="E15" i="1"/>
  <c r="B15" i="1"/>
  <c r="AN14" i="1"/>
  <c r="AK14" i="1"/>
  <c r="AI14" i="1"/>
  <c r="AF14" i="1"/>
  <c r="AD14" i="1"/>
  <c r="AA14" i="1"/>
  <c r="Y14" i="1"/>
  <c r="V14" i="1"/>
  <c r="T14" i="1"/>
  <c r="Q14" i="1"/>
  <c r="O14" i="1"/>
  <c r="L14" i="1"/>
  <c r="J14" i="1"/>
  <c r="G14" i="1"/>
  <c r="E14" i="1"/>
  <c r="B14" i="1"/>
  <c r="AN13" i="1"/>
  <c r="AK13" i="1"/>
  <c r="AI13" i="1"/>
  <c r="AF13" i="1"/>
  <c r="AD13" i="1"/>
  <c r="AA13" i="1"/>
  <c r="Y13" i="1"/>
  <c r="V13" i="1"/>
  <c r="T13" i="1"/>
  <c r="Q13" i="1"/>
  <c r="O13" i="1"/>
  <c r="L13" i="1"/>
  <c r="J13" i="1"/>
  <c r="G13" i="1"/>
  <c r="E13" i="1"/>
  <c r="B13" i="1"/>
  <c r="AN12" i="1"/>
  <c r="AK12" i="1"/>
  <c r="AI12" i="1"/>
  <c r="AF12" i="1"/>
  <c r="AD12" i="1"/>
  <c r="AA12" i="1"/>
  <c r="Y12" i="1"/>
  <c r="V12" i="1"/>
  <c r="T12" i="1"/>
  <c r="Q12" i="1"/>
  <c r="O12" i="1"/>
  <c r="L12" i="1"/>
  <c r="J12" i="1"/>
  <c r="G12" i="1"/>
  <c r="E12" i="1"/>
  <c r="B12" i="1"/>
  <c r="AN11" i="1"/>
  <c r="AK11" i="1"/>
  <c r="AI11" i="1"/>
  <c r="AF11" i="1"/>
  <c r="AD11" i="1"/>
  <c r="AA11" i="1"/>
  <c r="Y11" i="1"/>
  <c r="V11" i="1"/>
  <c r="T11" i="1"/>
  <c r="Q11" i="1"/>
  <c r="O11" i="1"/>
  <c r="L11" i="1"/>
  <c r="J11" i="1"/>
  <c r="G11" i="1"/>
  <c r="E11" i="1"/>
  <c r="B11" i="1"/>
  <c r="AN10" i="1"/>
  <c r="AK10" i="1"/>
  <c r="AI10" i="1"/>
  <c r="AF10" i="1"/>
  <c r="AD10" i="1"/>
  <c r="AA10" i="1"/>
  <c r="Y10" i="1"/>
  <c r="V10" i="1"/>
  <c r="T10" i="1"/>
  <c r="Q10" i="1"/>
  <c r="O10" i="1"/>
  <c r="L10" i="1"/>
  <c r="J10" i="1"/>
  <c r="G10" i="1"/>
  <c r="E10" i="1"/>
  <c r="B10" i="1"/>
</calcChain>
</file>

<file path=xl/sharedStrings.xml><?xml version="1.0" encoding="utf-8"?>
<sst xmlns="http://schemas.openxmlformats.org/spreadsheetml/2006/main" count="106" uniqueCount="20">
  <si>
    <t>facet stress = facet contact force magnitude/facet contact area</t>
  </si>
  <si>
    <t>units=</t>
  </si>
  <si>
    <t>(N/mm^2)=MPa</t>
  </si>
  <si>
    <t>6LR_7UR</t>
  </si>
  <si>
    <t>6LL_7UL</t>
  </si>
  <si>
    <t>5LR_6UR</t>
  </si>
  <si>
    <t>5LL_6UL</t>
  </si>
  <si>
    <t>4LR_5UR</t>
  </si>
  <si>
    <t>4LL_5UL</t>
  </si>
  <si>
    <t>3LR_4UR</t>
  </si>
  <si>
    <t>3LL_4UL</t>
  </si>
  <si>
    <t>time</t>
  </si>
  <si>
    <t>moment</t>
  </si>
  <si>
    <t>CAREA</t>
  </si>
  <si>
    <t>CFNM</t>
  </si>
  <si>
    <t>CFNM/Total area contact</t>
  </si>
  <si>
    <t xml:space="preserve">6PN Phys Phys No Tether </t>
  </si>
  <si>
    <t xml:space="preserve">S2_6N_PhysPhys_NoTether.odb </t>
  </si>
  <si>
    <t xml:space="preserve">6P PhysPhys No Tether  </t>
  </si>
  <si>
    <t>S2_6P_PhysPhys_NoTether.odb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</si>
</sst>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3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EF18BE5-FF09-4310-90CF-FB414121CA9E}" name="Table1" displayName="Table1" ref="A9:E30" totalsRowShown="0">
  <autoFilter ref="A9:E30" xr:uid="{57BAE846-98B8-4B67-8991-4E1972A190C9}"/>
  <tableColumns count="5">
    <tableColumn id="1" xr3:uid="{06E7F417-B7E1-47F4-BADE-C814C42F0E90}" name="time"/>
    <tableColumn id="2" xr3:uid="{788F3B77-D7F8-4442-B37A-43A9F3818A7C}" name="moment" dataDxfId="31">
      <calculatedColumnFormula>-(Table1[[#This Row],[time]]-2)*2</calculatedColumnFormula>
    </tableColumn>
    <tableColumn id="3" xr3:uid="{352B1C04-9A6B-453B-985C-9A263096EEB1}" name="CAREA"/>
    <tableColumn id="4" xr3:uid="{BD8F4E53-1A8B-4D42-B3AD-E5BEAC38E1AB}" name="CFNM"/>
    <tableColumn id="5" xr3:uid="{DC6CF3C9-4998-492B-9380-4EDE5CB43AF4}" name="CFNM/Total area contact" dataDxfId="30">
      <calculatedColumnFormula>Table1[[#This Row],[CFNM]]/Table1[[#This Row],[CAREA]]</calculatedColumnFormula>
    </tableColumn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002B17F-E82D-4E82-AE0D-4BC838B9DAED}" name="Table211" displayName="Table211" ref="F37:J58" totalsRowShown="0">
  <autoFilter ref="F37:J58" xr:uid="{3797CE4F-30DE-4514-904B-2732234C214E}"/>
  <tableColumns count="5">
    <tableColumn id="1" xr3:uid="{5A16D05D-FC73-425B-9019-F45ECE93693B}" name="time"/>
    <tableColumn id="2" xr3:uid="{1DB94452-644F-424C-AB69-37059231AF70}" name="moment" dataDxfId="13">
      <calculatedColumnFormula>(Table211[[#This Row],[time]]-2)*2</calculatedColumnFormula>
    </tableColumn>
    <tableColumn id="3" xr3:uid="{E2A65CE8-16E8-4936-9079-A2268317F1E3}" name="CAREA"/>
    <tableColumn id="4" xr3:uid="{C71C76BB-4CDC-4EED-9D0E-3372A85AA2A1}" name="CFNM"/>
    <tableColumn id="5" xr3:uid="{57EB8F61-FA65-4A41-B373-0BEF37A70682}" name="CFNM/Total area contact" dataDxfId="12">
      <calculatedColumnFormula>Table211[[#This Row],[CFNM]]/Table211[[#This Row],[CAREA]]</calculatedColumnFormula>
    </tableColumn>
  </tableColumns>
  <tableStyleInfo name="TableStyleLight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FEF8BC0D-5C4F-4F8E-9371-26E725A6EE6A}" name="Table312" displayName="Table312" ref="K37:O58" totalsRowShown="0">
  <autoFilter ref="K37:O58" xr:uid="{DBA552A9-AC17-42E4-B3CB-24E2E70D3715}"/>
  <tableColumns count="5">
    <tableColumn id="1" xr3:uid="{07B882E1-18C7-471E-8919-4A5C1F4A7AC7}" name="time"/>
    <tableColumn id="2" xr3:uid="{5958009F-0CF7-47CD-A062-993DF71A6F76}" name="moment" dataDxfId="11">
      <calculatedColumnFormula>(Table312[[#This Row],[time]]-2)*2</calculatedColumnFormula>
    </tableColumn>
    <tableColumn id="3" xr3:uid="{4280FD89-7A01-48F9-B757-DACA7EDC6068}" name="CAREA"/>
    <tableColumn id="4" xr3:uid="{68D4D905-D4CF-47E9-A843-5ED439051034}" name="CFNM"/>
    <tableColumn id="5" xr3:uid="{B671BFFE-10AF-493C-812B-A142A35A7341}" name="CFNM/Total area contact" dataDxfId="10">
      <calculatedColumnFormula>Table312[[#This Row],[CFNM]]/Table312[[#This Row],[CAREA]]</calculatedColumnFormula>
    </tableColumn>
  </tableColumns>
  <tableStyleInfo name="TableStyleLight3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A48CE661-9B6B-4138-8BD7-F0B578D81E92}" name="Table413" displayName="Table413" ref="P37:T58" totalsRowShown="0">
  <autoFilter ref="P37:T58" xr:uid="{8DFDAAB0-500F-4667-B14D-FFD9895F657E}"/>
  <tableColumns count="5">
    <tableColumn id="1" xr3:uid="{A1992B8C-FF42-4158-9146-FA7A55A871EE}" name="time"/>
    <tableColumn id="2" xr3:uid="{3DFEBD25-173E-4026-84C3-327EB52FEA3C}" name="moment" dataDxfId="9">
      <calculatedColumnFormula>(Table413[[#This Row],[time]]-2)*2</calculatedColumnFormula>
    </tableColumn>
    <tableColumn id="3" xr3:uid="{958C08D6-268B-4C29-B6C8-5A1FC53BFBD3}" name="CAREA"/>
    <tableColumn id="4" xr3:uid="{49480619-AC1D-499E-8768-9AE7E7A0479F}" name="CFNM"/>
    <tableColumn id="5" xr3:uid="{5DA6C99B-F053-4215-B183-FAD7766F64C9}" name="CFNM/Total area contact" dataDxfId="8">
      <calculatedColumnFormula>Table413[[#This Row],[CFNM]]/Table413[[#This Row],[CAREA]]</calculatedColumnFormula>
    </tableColumn>
  </tableColumns>
  <tableStyleInfo name="TableStyleLight4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CF3CB57A-7869-465C-A6EF-5CDDF221E332}" name="Table514" displayName="Table514" ref="U37:Y58" totalsRowShown="0">
  <autoFilter ref="U37:Y58" xr:uid="{468ECF02-8890-407B-8FCF-DDE185BA16B0}"/>
  <tableColumns count="5">
    <tableColumn id="1" xr3:uid="{BF4DE0AE-59CF-4158-B49C-08C9D7D71516}" name="time"/>
    <tableColumn id="2" xr3:uid="{30E5DAB4-8F5D-4ACF-AA6B-8F1DC73C2592}" name="moment" dataDxfId="7">
      <calculatedColumnFormula>(Table514[[#This Row],[time]]-2)*2</calculatedColumnFormula>
    </tableColumn>
    <tableColumn id="3" xr3:uid="{4869D9B5-C588-48FB-AA55-79F02463E271}" name="CAREA"/>
    <tableColumn id="4" xr3:uid="{C2F2DF3E-C273-4B13-8EB0-DBCD38FB91C8}" name="CFNM"/>
    <tableColumn id="5" xr3:uid="{EF86C4C6-5F4E-4872-9B67-4A2C96FCEB21}" name="CFNM/Total area contact" dataDxfId="6">
      <calculatedColumnFormula>Table514[[#This Row],[CFNM]]/Table514[[#This Row],[CAREA]]</calculatedColumnFormula>
    </tableColumn>
  </tableColumns>
  <tableStyleInfo name="TableStyleLight5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7EF6D388-0D09-4F4A-B22E-A13782FA3C0A}" name="Table615" displayName="Table615" ref="Z37:AD58" totalsRowShown="0">
  <autoFilter ref="Z37:AD58" xr:uid="{50198E19-A5BD-4A49-A4B7-CE8CA9C051C9}"/>
  <tableColumns count="5">
    <tableColumn id="1" xr3:uid="{8CEC5C4F-C3CC-4048-A8D2-575B7888B9B3}" name="time"/>
    <tableColumn id="2" xr3:uid="{8C5287D7-E403-43FB-9BF8-5A161FE5016C}" name="moment" dataDxfId="5">
      <calculatedColumnFormula>(Table615[[#This Row],[time]]-2)*2</calculatedColumnFormula>
    </tableColumn>
    <tableColumn id="3" xr3:uid="{59641BC7-CC2F-49B9-B102-516A2F6AB08C}" name="CAREA"/>
    <tableColumn id="4" xr3:uid="{0BB67DCD-9C8A-4AEF-891E-081118E78E47}" name="CFNM"/>
    <tableColumn id="5" xr3:uid="{FE7374F6-8142-4F84-8336-03B2E3CC811D}" name="CFNM/Total area contact" dataDxfId="4">
      <calculatedColumnFormula>Table615[[#This Row],[CFNM]]/Table615[[#This Row],[CAREA]]</calculatedColumnFormula>
    </tableColumn>
  </tableColumns>
  <tableStyleInfo name="TableStyleLight6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E960FB36-5E54-4E9C-BE18-9D035BA6B720}" name="Table716" displayName="Table716" ref="AE37:AI58" totalsRowShown="0">
  <autoFilter ref="AE37:AI58" xr:uid="{796FB566-F9B1-4E60-B7A5-2B27BA7A4E32}"/>
  <tableColumns count="5">
    <tableColumn id="1" xr3:uid="{39171D61-0221-44E0-B21F-FF75DA82164A}" name="time"/>
    <tableColumn id="2" xr3:uid="{BCC1259B-C909-4BFF-B2CB-403FA4E276B0}" name="moment" dataDxfId="3">
      <calculatedColumnFormula>(Table716[[#This Row],[time]]-2)*2</calculatedColumnFormula>
    </tableColumn>
    <tableColumn id="3" xr3:uid="{754EBE35-EA41-48DA-B3CE-BF8893D4FFDD}" name="CAREA"/>
    <tableColumn id="4" xr3:uid="{CC98891E-3F5E-44FC-8EB6-2975C67B9F8C}" name="CFNM"/>
    <tableColumn id="5" xr3:uid="{6546A585-FB8F-4AFB-AABF-E6C3753AAED9}" name="CFNM/Total area contact" dataDxfId="2">
      <calculatedColumnFormula>Table716[[#This Row],[CFNM]]/Table716[[#This Row],[CAREA]]</calculatedColumnFormula>
    </tableColumn>
  </tableColumns>
  <tableStyleInfo name="TableStyleLight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E442C8D5-A8A1-435D-9C82-1E6998853E24}" name="Table817" displayName="Table817" ref="AJ37:AN58" totalsRowShown="0">
  <autoFilter ref="AJ37:AN58" xr:uid="{0B10738A-AC60-469B-8560-6AC8A43095A3}"/>
  <tableColumns count="5">
    <tableColumn id="1" xr3:uid="{7DE7ACDD-8147-486D-BCDA-5FB604C9EFB9}" name="time"/>
    <tableColumn id="2" xr3:uid="{074E57BF-DE48-4285-B731-6B03E8C951D7}" name="moment" dataDxfId="1">
      <calculatedColumnFormula>(Table817[[#This Row],[time]]-2)*2</calculatedColumnFormula>
    </tableColumn>
    <tableColumn id="3" xr3:uid="{842EDF86-F19A-4D72-9007-09C87A6227CA}" name="CAREA"/>
    <tableColumn id="4" xr3:uid="{6743111C-3E49-404B-AC53-B5166543D793}" name="CFNM"/>
    <tableColumn id="5" xr3:uid="{E8472A3E-AE86-48B5-BF8B-F4A5303E0F96}" name="CFNM/Total area contact" dataDxfId="0">
      <calculatedColumnFormula>Table817[[#This Row],[CFNM]]/Table817[[#This Row],[CAREA]]</calculatedColumnFormula>
    </tableColumn>
  </tableColumns>
  <tableStyleInfo name="TableStyleLight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9CADFCF-E9BC-4CCA-BA81-921BBE2CBE05}" name="Table2" displayName="Table2" ref="F9:J30" totalsRowShown="0">
  <autoFilter ref="F9:J30" xr:uid="{1B4AF429-C57E-4051-AEB5-8DCFD8E3E20C}"/>
  <tableColumns count="5">
    <tableColumn id="1" xr3:uid="{E64CB867-D8B3-4573-9283-528F0D1F2A2F}" name="time"/>
    <tableColumn id="2" xr3:uid="{245879C9-D781-40EA-A5E5-7CC0236FC31A}" name="moment" dataDxfId="29">
      <calculatedColumnFormula>-(Table2[[#This Row],[time]]-2)*2</calculatedColumnFormula>
    </tableColumn>
    <tableColumn id="3" xr3:uid="{87E79B5C-7F4B-4085-8FB3-947E5FC1E601}" name="CAREA"/>
    <tableColumn id="4" xr3:uid="{F70A4F9F-F6D3-455D-B564-B31FFE71CF70}" name="CFNM"/>
    <tableColumn id="5" xr3:uid="{68C96E92-E3A9-432D-927F-C4E0A5215849}" name="CFNM/Total area contact" dataDxfId="28">
      <calculatedColumnFormula>Table2[[#This Row],[CFNM]]/Table2[[#This Row],[CAREA]]</calculatedColumnFormula>
    </tableColumn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AF45C82-BA3F-49B9-BAA3-836AFCD91F8F}" name="Table3" displayName="Table3" ref="K9:O30" totalsRowShown="0">
  <autoFilter ref="K9:O30" xr:uid="{7B6B7D57-89BC-46C8-8DFF-20E22798AFB8}"/>
  <tableColumns count="5">
    <tableColumn id="1" xr3:uid="{3F9795C0-3478-458A-B995-3E1EFA64DD9A}" name="time"/>
    <tableColumn id="2" xr3:uid="{4A896AE0-344E-4E31-B29E-AAE686DB3342}" name="moment" dataDxfId="27">
      <calculatedColumnFormula>-(Table3[[#This Row],[time]]-2)*2</calculatedColumnFormula>
    </tableColumn>
    <tableColumn id="3" xr3:uid="{79ED576C-3FCE-4817-8ED2-6F72A3D4314D}" name="CAREA"/>
    <tableColumn id="4" xr3:uid="{5BA340D7-2DF0-4594-B8C5-109FA9F20093}" name="CFNM"/>
    <tableColumn id="5" xr3:uid="{8E318F6B-D81F-402B-82D0-10D6D2E49FE7}" name="CFNM/Total area contact" dataDxfId="26">
      <calculatedColumnFormula>Table3[[#This Row],[CFNM]]/Table3[[#This Row],[CAREA]]</calculatedColumnFormula>
    </tableColumn>
  </tableColumns>
  <tableStyleInfo name="TableStyleLight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5896BA5-F9D0-4829-81BA-46FAC379B62E}" name="Table4" displayName="Table4" ref="P9:T30" totalsRowShown="0">
  <autoFilter ref="P9:T30" xr:uid="{59C0B1D0-8591-4D04-80B2-FDE0BAFD5441}"/>
  <tableColumns count="5">
    <tableColumn id="1" xr3:uid="{6F860EB0-0F73-414B-B6C3-917D9A1E670F}" name="time"/>
    <tableColumn id="2" xr3:uid="{3CEBAB11-FFF0-4D56-AD25-258EB5CFB518}" name="moment" dataDxfId="25">
      <calculatedColumnFormula>-(Table4[[#This Row],[time]]-2)*2</calculatedColumnFormula>
    </tableColumn>
    <tableColumn id="3" xr3:uid="{8757E14C-5108-4A22-A4E5-A11D97196C0D}" name="CAREA"/>
    <tableColumn id="4" xr3:uid="{13007B09-3EA1-406C-9D82-13CA9B8B0935}" name="CFNM"/>
    <tableColumn id="5" xr3:uid="{1DCEC913-C670-4418-9E92-DBAE0870B23B}" name="CFNM/Total area contact" dataDxfId="24">
      <calculatedColumnFormula>Table4[[#This Row],[CFNM]]/Table4[[#This Row],[CAREA]]</calculatedColumnFormula>
    </tableColumn>
  </tableColumns>
  <tableStyleInfo name="TableStyleLight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EC8311B-2CBB-4B2E-96A0-BA9F086225F5}" name="Table5" displayName="Table5" ref="U9:Y30" totalsRowShown="0">
  <autoFilter ref="U9:Y30" xr:uid="{2261423F-558B-404D-8203-4C82C7ED9B4A}"/>
  <tableColumns count="5">
    <tableColumn id="1" xr3:uid="{2AF131C4-2589-4D42-B82C-32D6AB75D1AA}" name="time"/>
    <tableColumn id="2" xr3:uid="{54CD194E-7399-4CB6-ABBD-37EB95FF9148}" name="moment" dataDxfId="23">
      <calculatedColumnFormula>-(Table5[[#This Row],[time]]-2)*2</calculatedColumnFormula>
    </tableColumn>
    <tableColumn id="3" xr3:uid="{26297F68-C413-448B-AAF3-9156993806E4}" name="CAREA"/>
    <tableColumn id="4" xr3:uid="{62FEB10D-296C-46FD-BA28-37B712E88457}" name="CFNM"/>
    <tableColumn id="5" xr3:uid="{99818BC8-0262-45A3-B7A8-A59470CF35DD}" name="CFNM/Total area contact" dataDxfId="22">
      <calculatedColumnFormula>Table5[[#This Row],[CFNM]]/Table5[[#This Row],[CAREA]]</calculatedColumnFormula>
    </tableColumn>
  </tableColumns>
  <tableStyleInfo name="TableStyleLight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2088776-7760-4285-A726-48450227F896}" name="Table6" displayName="Table6" ref="Z9:AD30" totalsRowShown="0">
  <autoFilter ref="Z9:AD30" xr:uid="{4443FD92-BE39-4F62-988F-FE818AB0C982}"/>
  <tableColumns count="5">
    <tableColumn id="1" xr3:uid="{89CECFCC-6CE2-4334-B415-5E8DD510EBCE}" name="time"/>
    <tableColumn id="2" xr3:uid="{3AE962EA-0481-4967-8760-948FF17BB228}" name="moment" dataDxfId="21">
      <calculatedColumnFormula>-(Table6[[#This Row],[time]]-2)*2</calculatedColumnFormula>
    </tableColumn>
    <tableColumn id="3" xr3:uid="{FB8993E0-FCF0-445E-A09D-313F8AEC78D5}" name="CAREA"/>
    <tableColumn id="4" xr3:uid="{1BE2ADD4-8B0B-4E45-8135-11069C43AAEA}" name="CFNM"/>
    <tableColumn id="5" xr3:uid="{BB3D2FE3-A3EB-4FA0-8E1D-0F6617052436}" name="CFNM/Total area contact" dataDxfId="20">
      <calculatedColumnFormula>Table6[[#This Row],[CFNM]]/Table6[[#This Row],[CAREA]]</calculatedColumnFormula>
    </tableColumn>
  </tableColumns>
  <tableStyleInfo name="TableStyleLight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FBF96DE-7E0D-47B2-89F7-2E6817070399}" name="Table7" displayName="Table7" ref="AE9:AI30" totalsRowShown="0">
  <autoFilter ref="AE9:AI30" xr:uid="{AA6E2B24-1866-4E6A-BF56-49180BBDDF9B}"/>
  <tableColumns count="5">
    <tableColumn id="1" xr3:uid="{72F5EE7C-1D72-4E97-83C7-FA17F67C456A}" name="time"/>
    <tableColumn id="2" xr3:uid="{37510603-D57B-4431-9F6C-D270401C8D11}" name="moment" dataDxfId="19">
      <calculatedColumnFormula>-(Table7[[#This Row],[time]]-2)*2</calculatedColumnFormula>
    </tableColumn>
    <tableColumn id="3" xr3:uid="{8B456869-F478-432C-A44C-AECD1BFCBD1C}" name="CAREA"/>
    <tableColumn id="4" xr3:uid="{DD2402EB-0F15-432A-969B-BF98A35A0B02}" name="CFNM"/>
    <tableColumn id="5" xr3:uid="{9B08DE29-0C04-442C-83F9-B4621376B977}" name="CFNM/Total area contact" dataDxfId="18">
      <calculatedColumnFormula>Table7[[#This Row],[CFNM]]/Table7[[#This Row],[CAREA]]</calculatedColumnFormula>
    </tableColumn>
  </tableColumns>
  <tableStyleInfo name="TableStyleLight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DAE801B-92C6-4CD0-A912-68B7CC8BBCBF}" name="Table8" displayName="Table8" ref="AJ9:AN30" totalsRowShown="0">
  <autoFilter ref="AJ9:AN30" xr:uid="{6C567C0D-A01F-4768-A82F-52A9EC366687}"/>
  <tableColumns count="5">
    <tableColumn id="1" xr3:uid="{2A4805CB-5826-4447-A26A-5162611E093E}" name="time"/>
    <tableColumn id="2" xr3:uid="{E176C57F-8B0A-4734-B387-1798908755E0}" name="moment" dataDxfId="17">
      <calculatedColumnFormula>-(Table8[[#This Row],[time]]-2)*2</calculatedColumnFormula>
    </tableColumn>
    <tableColumn id="3" xr3:uid="{DDE3B655-9C44-4F42-9AFB-29925DF3F6E8}" name="CAREA"/>
    <tableColumn id="4" xr3:uid="{59A5F973-EA06-443B-8DC6-37FEAFE23412}" name="CFNM"/>
    <tableColumn id="5" xr3:uid="{7BB3E533-2A2F-4949-B9A1-E06B485ACBC9}" name="CFNM/Total area contact" dataDxfId="16">
      <calculatedColumnFormula>Table8[[#This Row],[CFNM]]/Table8[[#This Row],[CAREA]]</calculatedColumnFormula>
    </tableColumn>
  </tableColumns>
  <tableStyleInfo name="TableStyleLight15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23734BFB-EAF0-4291-A9BB-EB32EE85A648}" name="Table110" displayName="Table110" ref="A37:E58" totalsRowShown="0">
  <autoFilter ref="A37:E58" xr:uid="{39234801-B7E5-4DFA-9485-6515869369F1}"/>
  <tableColumns count="5">
    <tableColumn id="1" xr3:uid="{3756F04E-7430-43FE-A951-42EC2DF261DB}" name="time"/>
    <tableColumn id="2" xr3:uid="{2FA2A536-F760-437E-9689-8AEFCADE6843}" name="moment" dataDxfId="15">
      <calculatedColumnFormula>(Table110[[#This Row],[time]]-2)*2</calculatedColumnFormula>
    </tableColumn>
    <tableColumn id="3" xr3:uid="{B4D2B816-AF86-4BAE-9C06-804A0F02248A}" name="CAREA"/>
    <tableColumn id="4" xr3:uid="{65A11515-35B2-415A-8C0D-4BA5F3782F95}" name="CFNM"/>
    <tableColumn id="5" xr3:uid="{B3DD5818-F052-4243-9B80-EB42BAF7407E}" name="CFNM/Total area contact" dataDxfId="14">
      <calculatedColumnFormula>Table110[[#This Row],[CFNM]]/Table110[[#This Row],[CAREA]]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13" Type="http://schemas.openxmlformats.org/officeDocument/2006/relationships/table" Target="../tables/table13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12" Type="http://schemas.openxmlformats.org/officeDocument/2006/relationships/table" Target="../tables/table12.xml"/><Relationship Id="rId2" Type="http://schemas.openxmlformats.org/officeDocument/2006/relationships/table" Target="../tables/table2.xml"/><Relationship Id="rId16" Type="http://schemas.openxmlformats.org/officeDocument/2006/relationships/table" Target="../tables/table16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11" Type="http://schemas.openxmlformats.org/officeDocument/2006/relationships/table" Target="../tables/table11.xml"/><Relationship Id="rId5" Type="http://schemas.openxmlformats.org/officeDocument/2006/relationships/table" Target="../tables/table5.xml"/><Relationship Id="rId15" Type="http://schemas.openxmlformats.org/officeDocument/2006/relationships/table" Target="../tables/table15.xml"/><Relationship Id="rId10" Type="http://schemas.openxmlformats.org/officeDocument/2006/relationships/table" Target="../tables/table10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Relationship Id="rId14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A2680-7D32-4C5B-BCA8-1DAB1A944879}">
  <dimension ref="A1:AN58"/>
  <sheetViews>
    <sheetView tabSelected="1" topLeftCell="AD4" workbookViewId="0">
      <selection activeCell="AG16" sqref="AG16"/>
    </sheetView>
  </sheetViews>
  <sheetFormatPr defaultRowHeight="14.4" x14ac:dyDescent="0.3"/>
  <sheetData>
    <row r="1" spans="1:40" x14ac:dyDescent="0.3">
      <c r="A1" t="s">
        <v>16</v>
      </c>
    </row>
    <row r="4" spans="1:40" x14ac:dyDescent="0.3">
      <c r="A4" t="s">
        <v>17</v>
      </c>
      <c r="F4" t="s">
        <v>0</v>
      </c>
    </row>
    <row r="5" spans="1:40" x14ac:dyDescent="0.3">
      <c r="F5" t="s">
        <v>1</v>
      </c>
      <c r="G5" t="s">
        <v>2</v>
      </c>
    </row>
    <row r="8" spans="1:40" x14ac:dyDescent="0.3">
      <c r="A8" t="s">
        <v>3</v>
      </c>
      <c r="F8" t="s">
        <v>4</v>
      </c>
      <c r="K8" t="s">
        <v>5</v>
      </c>
      <c r="P8" t="s">
        <v>6</v>
      </c>
      <c r="U8" t="s">
        <v>7</v>
      </c>
      <c r="Z8" t="s">
        <v>8</v>
      </c>
      <c r="AE8" t="s">
        <v>9</v>
      </c>
      <c r="AJ8" t="s">
        <v>10</v>
      </c>
    </row>
    <row r="9" spans="1:40" x14ac:dyDescent="0.3">
      <c r="A9" t="s">
        <v>11</v>
      </c>
      <c r="B9" t="s">
        <v>12</v>
      </c>
      <c r="C9" t="s">
        <v>13</v>
      </c>
      <c r="D9" t="s">
        <v>14</v>
      </c>
      <c r="E9" t="s">
        <v>15</v>
      </c>
      <c r="F9" t="s">
        <v>11</v>
      </c>
      <c r="G9" t="s">
        <v>12</v>
      </c>
      <c r="H9" t="s">
        <v>13</v>
      </c>
      <c r="I9" t="s">
        <v>14</v>
      </c>
      <c r="J9" t="s">
        <v>15</v>
      </c>
      <c r="K9" t="s">
        <v>11</v>
      </c>
      <c r="L9" t="s">
        <v>12</v>
      </c>
      <c r="M9" t="s">
        <v>13</v>
      </c>
      <c r="N9" t="s">
        <v>14</v>
      </c>
      <c r="O9" t="s">
        <v>15</v>
      </c>
      <c r="P9" t="s">
        <v>11</v>
      </c>
      <c r="Q9" t="s">
        <v>12</v>
      </c>
      <c r="R9" t="s">
        <v>13</v>
      </c>
      <c r="S9" t="s">
        <v>14</v>
      </c>
      <c r="T9" t="s">
        <v>15</v>
      </c>
      <c r="U9" t="s">
        <v>11</v>
      </c>
      <c r="V9" t="s">
        <v>12</v>
      </c>
      <c r="W9" t="s">
        <v>13</v>
      </c>
      <c r="X9" t="s">
        <v>14</v>
      </c>
      <c r="Y9" t="s">
        <v>15</v>
      </c>
      <c r="Z9" t="s">
        <v>11</v>
      </c>
      <c r="AA9" t="s">
        <v>12</v>
      </c>
      <c r="AB9" t="s">
        <v>13</v>
      </c>
      <c r="AC9" t="s">
        <v>14</v>
      </c>
      <c r="AD9" t="s">
        <v>15</v>
      </c>
      <c r="AE9" t="s">
        <v>11</v>
      </c>
      <c r="AF9" t="s">
        <v>12</v>
      </c>
      <c r="AG9" t="s">
        <v>13</v>
      </c>
      <c r="AH9" t="s">
        <v>14</v>
      </c>
      <c r="AI9" t="s">
        <v>15</v>
      </c>
      <c r="AJ9" t="s">
        <v>11</v>
      </c>
      <c r="AK9" t="s">
        <v>12</v>
      </c>
      <c r="AL9" t="s">
        <v>13</v>
      </c>
      <c r="AM9" t="s">
        <v>14</v>
      </c>
      <c r="AN9" t="s">
        <v>15</v>
      </c>
    </row>
    <row r="10" spans="1:40" x14ac:dyDescent="0.3">
      <c r="A10">
        <v>2</v>
      </c>
      <c r="B10">
        <f>-(Table1[[#This Row],[time]]-2)*2</f>
        <v>0</v>
      </c>
      <c r="C10">
        <v>80.561000000000007</v>
      </c>
      <c r="D10">
        <v>3.98224</v>
      </c>
      <c r="E10" s="1">
        <f>Table1[[#This Row],[CFNM]]/Table1[[#This Row],[CAREA]]</f>
        <v>4.9431362569978023E-2</v>
      </c>
      <c r="F10">
        <v>2</v>
      </c>
      <c r="G10">
        <f>-(Table2[[#This Row],[time]]-2)*2</f>
        <v>0</v>
      </c>
      <c r="H10">
        <v>87.831800000000001</v>
      </c>
      <c r="I10">
        <v>3.8491699999999998E-3</v>
      </c>
      <c r="J10" s="1">
        <f>Table2[[#This Row],[CFNM]]/Table2[[#This Row],[CAREA]]</f>
        <v>4.3824332417188305E-5</v>
      </c>
      <c r="K10">
        <v>2</v>
      </c>
      <c r="L10">
        <f>-(Table3[[#This Row],[time]]-2)*2</f>
        <v>0</v>
      </c>
      <c r="M10">
        <v>85.166600000000003</v>
      </c>
      <c r="N10">
        <v>3.7004999999999998E-3</v>
      </c>
      <c r="O10">
        <f>Table3[[#This Row],[CFNM]]/Table3[[#This Row],[CAREA]]</f>
        <v>4.3450131859203019E-5</v>
      </c>
      <c r="P10">
        <v>2</v>
      </c>
      <c r="Q10">
        <f>-(Table4[[#This Row],[time]]-2)*2</f>
        <v>0</v>
      </c>
      <c r="R10">
        <v>79.101699999999994</v>
      </c>
      <c r="S10">
        <v>4.52579E-3</v>
      </c>
      <c r="T10">
        <f>Table4[[#This Row],[CFNM]]/Table4[[#This Row],[CAREA]]</f>
        <v>5.7214825977191392E-5</v>
      </c>
      <c r="U10">
        <v>2</v>
      </c>
      <c r="V10">
        <f>-(Table5[[#This Row],[time]]-2)*2</f>
        <v>0</v>
      </c>
      <c r="W10">
        <v>83.227800000000002</v>
      </c>
      <c r="X10">
        <v>3.5062700000000002</v>
      </c>
      <c r="Y10">
        <f>Table5[[#This Row],[CFNM]]/Table5[[#This Row],[CAREA]]</f>
        <v>4.2128591648463616E-2</v>
      </c>
      <c r="Z10">
        <v>2</v>
      </c>
      <c r="AA10">
        <f>-(Table6[[#This Row],[time]]-2)*2</f>
        <v>0</v>
      </c>
      <c r="AB10">
        <v>83.949600000000004</v>
      </c>
      <c r="AC10">
        <v>6.2740499999999999</v>
      </c>
      <c r="AD10">
        <f>Table6[[#This Row],[CFNM]]/Table6[[#This Row],[CAREA]]</f>
        <v>7.4735912976357233E-2</v>
      </c>
      <c r="AE10">
        <v>2</v>
      </c>
      <c r="AF10">
        <f>-(Table7[[#This Row],[time]]-2)*2</f>
        <v>0</v>
      </c>
      <c r="AG10">
        <v>78.459999999999994</v>
      </c>
      <c r="AH10">
        <v>14.7075</v>
      </c>
      <c r="AI10">
        <f>Table7[[#This Row],[CFNM]]/Table7[[#This Row],[CAREA]]</f>
        <v>0.18745220494519502</v>
      </c>
      <c r="AJ10">
        <v>2</v>
      </c>
      <c r="AK10">
        <f>-(Table8[[#This Row],[time]]-2)*2</f>
        <v>0</v>
      </c>
      <c r="AL10">
        <v>83.006</v>
      </c>
      <c r="AM10">
        <v>14.6487</v>
      </c>
      <c r="AN10">
        <f>Table8[[#This Row],[CFNM]]/Table8[[#This Row],[CAREA]]</f>
        <v>0.17647760402862445</v>
      </c>
    </row>
    <row r="11" spans="1:40" x14ac:dyDescent="0.3">
      <c r="A11">
        <v>2.0512600000000001</v>
      </c>
      <c r="B11">
        <f>-(Table1[[#This Row],[time]]-2)*2</f>
        <v>-0.10252000000000017</v>
      </c>
      <c r="C11">
        <v>90.037300000000002</v>
      </c>
      <c r="D11">
        <v>7.8636400000000002</v>
      </c>
      <c r="E11">
        <f>Table1[[#This Row],[CFNM]]/Table1[[#This Row],[CAREA]]</f>
        <v>8.7337581202457201E-2</v>
      </c>
      <c r="F11">
        <v>2.0512600000000001</v>
      </c>
      <c r="G11">
        <f>-(Table2[[#This Row],[time]]-2)*2</f>
        <v>-0.10252000000000017</v>
      </c>
      <c r="H11">
        <v>94.670100000000005</v>
      </c>
      <c r="I11">
        <v>6.3738999999999999</v>
      </c>
      <c r="J11">
        <f>Table2[[#This Row],[CFNM]]/Table2[[#This Row],[CAREA]]</f>
        <v>6.7327487770690003E-2</v>
      </c>
      <c r="K11">
        <v>2.0512600000000001</v>
      </c>
      <c r="L11">
        <f>-(Table3[[#This Row],[time]]-2)*2</f>
        <v>-0.10252000000000017</v>
      </c>
      <c r="M11">
        <v>89.579599999999999</v>
      </c>
      <c r="N11">
        <v>0.94329799999999997</v>
      </c>
      <c r="O11">
        <f>Table3[[#This Row],[CFNM]]/Table3[[#This Row],[CAREA]]</f>
        <v>1.0530276982705884E-2</v>
      </c>
      <c r="P11">
        <v>2.0512600000000001</v>
      </c>
      <c r="Q11">
        <f>-(Table4[[#This Row],[time]]-2)*2</f>
        <v>-0.10252000000000017</v>
      </c>
      <c r="R11">
        <v>84.689700000000002</v>
      </c>
      <c r="S11">
        <v>8.7065400000000004</v>
      </c>
      <c r="T11">
        <f>Table4[[#This Row],[CFNM]]/Table4[[#This Row],[CAREA]]</f>
        <v>0.10280518173992824</v>
      </c>
      <c r="U11">
        <v>2.0512600000000001</v>
      </c>
      <c r="V11">
        <f>-(Table5[[#This Row],[time]]-2)*2</f>
        <v>-0.10252000000000017</v>
      </c>
      <c r="W11">
        <v>82.364000000000004</v>
      </c>
      <c r="X11">
        <v>6.2344499999999998</v>
      </c>
      <c r="Y11">
        <f>Table5[[#This Row],[CFNM]]/Table5[[#This Row],[CAREA]]</f>
        <v>7.5693871108736821E-2</v>
      </c>
      <c r="Z11">
        <v>2.0512600000000001</v>
      </c>
      <c r="AA11">
        <f>-(Table6[[#This Row],[time]]-2)*2</f>
        <v>-0.10252000000000017</v>
      </c>
      <c r="AB11">
        <v>87.5779</v>
      </c>
      <c r="AC11">
        <v>15.204000000000001</v>
      </c>
      <c r="AD11">
        <f>Table6[[#This Row],[CFNM]]/Table6[[#This Row],[CAREA]]</f>
        <v>0.17360544155546093</v>
      </c>
      <c r="AE11">
        <v>2.0512600000000001</v>
      </c>
      <c r="AF11">
        <f>-(Table7[[#This Row],[time]]-2)*2</f>
        <v>-0.10252000000000017</v>
      </c>
      <c r="AG11">
        <v>79.376199999999997</v>
      </c>
      <c r="AH11">
        <v>17.328800000000001</v>
      </c>
      <c r="AI11">
        <f>Table7[[#This Row],[CFNM]]/Table7[[#This Row],[CAREA]]</f>
        <v>0.21831229008191375</v>
      </c>
      <c r="AJ11">
        <v>2.0512600000000001</v>
      </c>
      <c r="AK11">
        <f>-(Table8[[#This Row],[time]]-2)*2</f>
        <v>-0.10252000000000017</v>
      </c>
      <c r="AL11">
        <v>83.147199999999998</v>
      </c>
      <c r="AM11">
        <v>21.551100000000002</v>
      </c>
      <c r="AN11">
        <f>Table8[[#This Row],[CFNM]]/Table8[[#This Row],[CAREA]]</f>
        <v>0.25919213154501897</v>
      </c>
    </row>
    <row r="12" spans="1:40" x14ac:dyDescent="0.3">
      <c r="A12">
        <v>2.1153300000000002</v>
      </c>
      <c r="B12">
        <f>-(Table1[[#This Row],[time]]-2)*2</f>
        <v>-0.23066000000000031</v>
      </c>
      <c r="C12">
        <v>86.687200000000004</v>
      </c>
      <c r="D12">
        <v>6.2396900000000004</v>
      </c>
      <c r="E12">
        <f>Table1[[#This Row],[CFNM]]/Table1[[#This Row],[CAREA]]</f>
        <v>7.1979369503225393E-2</v>
      </c>
      <c r="F12">
        <v>2.1153300000000002</v>
      </c>
      <c r="G12">
        <f>-(Table2[[#This Row],[time]]-2)*2</f>
        <v>-0.23066000000000031</v>
      </c>
      <c r="H12">
        <v>93.600999999999999</v>
      </c>
      <c r="I12">
        <v>9.2288800000000002</v>
      </c>
      <c r="J12">
        <f>Table2[[#This Row],[CFNM]]/Table2[[#This Row],[CAREA]]</f>
        <v>9.8598091900727561E-2</v>
      </c>
      <c r="K12">
        <v>2.1153300000000002</v>
      </c>
      <c r="L12">
        <f>-(Table3[[#This Row],[time]]-2)*2</f>
        <v>-0.23066000000000031</v>
      </c>
      <c r="M12">
        <v>89.123199999999997</v>
      </c>
      <c r="N12">
        <v>4.5551599999999999E-3</v>
      </c>
      <c r="O12">
        <f>Table3[[#This Row],[CFNM]]/Table3[[#This Row],[CAREA]]</f>
        <v>5.1110821873541348E-5</v>
      </c>
      <c r="P12">
        <v>2.1153300000000002</v>
      </c>
      <c r="Q12">
        <f>-(Table4[[#This Row],[time]]-2)*2</f>
        <v>-0.23066000000000031</v>
      </c>
      <c r="R12">
        <v>83.279700000000005</v>
      </c>
      <c r="S12">
        <v>11.2254</v>
      </c>
      <c r="T12">
        <f>Table4[[#This Row],[CFNM]]/Table4[[#This Row],[CAREA]]</f>
        <v>0.13479155184276601</v>
      </c>
      <c r="U12">
        <v>2.1153300000000002</v>
      </c>
      <c r="V12">
        <f>-(Table5[[#This Row],[time]]-2)*2</f>
        <v>-0.23066000000000031</v>
      </c>
      <c r="W12">
        <v>82.218699999999998</v>
      </c>
      <c r="X12">
        <v>3.2298800000000001</v>
      </c>
      <c r="Y12">
        <f>Table5[[#This Row],[CFNM]]/Table5[[#This Row],[CAREA]]</f>
        <v>3.9284007166252938E-2</v>
      </c>
      <c r="Z12">
        <v>2.1153300000000002</v>
      </c>
      <c r="AA12">
        <f>-(Table6[[#This Row],[time]]-2)*2</f>
        <v>-0.23066000000000031</v>
      </c>
      <c r="AB12">
        <v>86.147599999999997</v>
      </c>
      <c r="AC12">
        <v>14.1591</v>
      </c>
      <c r="AD12">
        <f>Table6[[#This Row],[CFNM]]/Table6[[#This Row],[CAREA]]</f>
        <v>0.16435861242797248</v>
      </c>
      <c r="AE12">
        <v>2.1153300000000002</v>
      </c>
      <c r="AF12">
        <f>-(Table7[[#This Row],[time]]-2)*2</f>
        <v>-0.23066000000000031</v>
      </c>
      <c r="AG12">
        <v>79.673199999999994</v>
      </c>
      <c r="AH12">
        <v>15.3811</v>
      </c>
      <c r="AI12">
        <f>Table7[[#This Row],[CFNM]]/Table7[[#This Row],[CAREA]]</f>
        <v>0.19305236892706709</v>
      </c>
      <c r="AJ12">
        <v>2.1153300000000002</v>
      </c>
      <c r="AK12">
        <f>-(Table8[[#This Row],[time]]-2)*2</f>
        <v>-0.23066000000000031</v>
      </c>
      <c r="AL12">
        <v>83.0471</v>
      </c>
      <c r="AM12">
        <v>23.679300000000001</v>
      </c>
      <c r="AN12">
        <f>Table8[[#This Row],[CFNM]]/Table8[[#This Row],[CAREA]]</f>
        <v>0.28513096784836556</v>
      </c>
    </row>
    <row r="13" spans="1:40" x14ac:dyDescent="0.3">
      <c r="A13">
        <v>2.16533</v>
      </c>
      <c r="B13">
        <f>-(Table1[[#This Row],[time]]-2)*2</f>
        <v>-0.33065999999999995</v>
      </c>
      <c r="C13">
        <v>83.707700000000003</v>
      </c>
      <c r="D13">
        <v>4.6052299999999997</v>
      </c>
      <c r="E13">
        <f>Table1[[#This Row],[CFNM]]/Table1[[#This Row],[CAREA]]</f>
        <v>5.5015607883145752E-2</v>
      </c>
      <c r="F13">
        <v>2.16533</v>
      </c>
      <c r="G13">
        <f>-(Table2[[#This Row],[time]]-2)*2</f>
        <v>-0.33065999999999995</v>
      </c>
      <c r="H13">
        <v>92.483199999999997</v>
      </c>
      <c r="I13">
        <v>12.413600000000001</v>
      </c>
      <c r="J13">
        <f>Table2[[#This Row],[CFNM]]/Table2[[#This Row],[CAREA]]</f>
        <v>0.13422545932666691</v>
      </c>
      <c r="K13">
        <v>2.16533</v>
      </c>
      <c r="L13">
        <f>-(Table3[[#This Row],[time]]-2)*2</f>
        <v>-0.33065999999999995</v>
      </c>
      <c r="M13">
        <v>87.289599999999993</v>
      </c>
      <c r="N13">
        <v>3.45342E-3</v>
      </c>
      <c r="O13">
        <f>Table3[[#This Row],[CFNM]]/Table3[[#This Row],[CAREA]]</f>
        <v>3.9562788694185792E-5</v>
      </c>
      <c r="P13">
        <v>2.16533</v>
      </c>
      <c r="Q13">
        <f>-(Table4[[#This Row],[time]]-2)*2</f>
        <v>-0.33065999999999995</v>
      </c>
      <c r="R13">
        <v>81.519099999999995</v>
      </c>
      <c r="S13">
        <v>13.749700000000001</v>
      </c>
      <c r="T13">
        <f>Table4[[#This Row],[CFNM]]/Table4[[#This Row],[CAREA]]</f>
        <v>0.16866844702652509</v>
      </c>
      <c r="U13">
        <v>2.16533</v>
      </c>
      <c r="V13">
        <f>-(Table5[[#This Row],[time]]-2)*2</f>
        <v>-0.33065999999999995</v>
      </c>
      <c r="W13">
        <v>83.185500000000005</v>
      </c>
      <c r="X13">
        <v>0.62792700000000001</v>
      </c>
      <c r="Y13">
        <f>Table5[[#This Row],[CFNM]]/Table5[[#This Row],[CAREA]]</f>
        <v>7.5485150657265991E-3</v>
      </c>
      <c r="Z13">
        <v>2.16533</v>
      </c>
      <c r="AA13">
        <f>-(Table6[[#This Row],[time]]-2)*2</f>
        <v>-0.33065999999999995</v>
      </c>
      <c r="AB13">
        <v>84.518699999999995</v>
      </c>
      <c r="AC13">
        <v>13.898999999999999</v>
      </c>
      <c r="AD13">
        <f>Table6[[#This Row],[CFNM]]/Table6[[#This Row],[CAREA]]</f>
        <v>0.16444881428606922</v>
      </c>
      <c r="AE13">
        <v>2.16533</v>
      </c>
      <c r="AF13">
        <f>-(Table7[[#This Row],[time]]-2)*2</f>
        <v>-0.33065999999999995</v>
      </c>
      <c r="AG13">
        <v>80.025599999999997</v>
      </c>
      <c r="AH13">
        <v>13.417999999999999</v>
      </c>
      <c r="AI13">
        <f>Table7[[#This Row],[CFNM]]/Table7[[#This Row],[CAREA]]</f>
        <v>0.16767134516954574</v>
      </c>
      <c r="AJ13">
        <v>2.16533</v>
      </c>
      <c r="AK13">
        <f>-(Table8[[#This Row],[time]]-2)*2</f>
        <v>-0.33065999999999995</v>
      </c>
      <c r="AL13">
        <v>82.878100000000003</v>
      </c>
      <c r="AM13">
        <v>26.2379</v>
      </c>
      <c r="AN13">
        <f>Table8[[#This Row],[CFNM]]/Table8[[#This Row],[CAREA]]</f>
        <v>0.31658423636642247</v>
      </c>
    </row>
    <row r="14" spans="1:40" x14ac:dyDescent="0.3">
      <c r="A14">
        <v>2.2246999999999999</v>
      </c>
      <c r="B14">
        <f>-(Table1[[#This Row],[time]]-2)*2</f>
        <v>-0.4493999999999998</v>
      </c>
      <c r="C14">
        <v>81.820899999999995</v>
      </c>
      <c r="D14">
        <v>3.3204099999999999</v>
      </c>
      <c r="E14">
        <f>Table1[[#This Row],[CFNM]]/Table1[[#This Row],[CAREA]]</f>
        <v>4.0581440683248413E-2</v>
      </c>
      <c r="F14">
        <v>2.2246999999999999</v>
      </c>
      <c r="G14">
        <f>-(Table2[[#This Row],[time]]-2)*2</f>
        <v>-0.4493999999999998</v>
      </c>
      <c r="H14">
        <v>91.025000000000006</v>
      </c>
      <c r="I14">
        <v>15.6348</v>
      </c>
      <c r="J14">
        <f>Table2[[#This Row],[CFNM]]/Table2[[#This Row],[CAREA]]</f>
        <v>0.17176380115352924</v>
      </c>
      <c r="K14">
        <v>2.2246999999999999</v>
      </c>
      <c r="L14">
        <f>-(Table3[[#This Row],[time]]-2)*2</f>
        <v>-0.4493999999999998</v>
      </c>
      <c r="M14">
        <v>79.724900000000005</v>
      </c>
      <c r="N14">
        <v>2.8724100000000002E-3</v>
      </c>
      <c r="O14">
        <f>Table3[[#This Row],[CFNM]]/Table3[[#This Row],[CAREA]]</f>
        <v>3.6029019791809085E-5</v>
      </c>
      <c r="P14">
        <v>2.2246999999999999</v>
      </c>
      <c r="Q14">
        <f>-(Table4[[#This Row],[time]]-2)*2</f>
        <v>-0.4493999999999998</v>
      </c>
      <c r="R14">
        <v>80.6708</v>
      </c>
      <c r="S14">
        <v>16.2667</v>
      </c>
      <c r="T14">
        <f>Table4[[#This Row],[CFNM]]/Table4[[#This Row],[CAREA]]</f>
        <v>0.20164297366581216</v>
      </c>
      <c r="U14">
        <v>2.2246999999999999</v>
      </c>
      <c r="V14">
        <f>-(Table5[[#This Row],[time]]-2)*2</f>
        <v>-0.4493999999999998</v>
      </c>
      <c r="W14">
        <v>82.882599999999996</v>
      </c>
      <c r="X14">
        <v>5.08122E-3</v>
      </c>
      <c r="Y14">
        <f>Table5[[#This Row],[CFNM]]/Table5[[#This Row],[CAREA]]</f>
        <v>6.1306233153882728E-5</v>
      </c>
      <c r="Z14">
        <v>2.2246999999999999</v>
      </c>
      <c r="AA14">
        <f>-(Table6[[#This Row],[time]]-2)*2</f>
        <v>-0.4493999999999998</v>
      </c>
      <c r="AB14">
        <v>83.6721</v>
      </c>
      <c r="AC14">
        <v>15.2904</v>
      </c>
      <c r="AD14">
        <f>Table6[[#This Row],[CFNM]]/Table6[[#This Row],[CAREA]]</f>
        <v>0.18274191755674832</v>
      </c>
      <c r="AE14">
        <v>2.2246999999999999</v>
      </c>
      <c r="AF14">
        <f>-(Table7[[#This Row],[time]]-2)*2</f>
        <v>-0.4493999999999998</v>
      </c>
      <c r="AG14">
        <v>80.150899999999993</v>
      </c>
      <c r="AH14">
        <v>11.864599999999999</v>
      </c>
      <c r="AI14">
        <f>Table7[[#This Row],[CFNM]]/Table7[[#This Row],[CAREA]]</f>
        <v>0.14802828165373066</v>
      </c>
      <c r="AJ14">
        <v>2.2246999999999999</v>
      </c>
      <c r="AK14">
        <f>-(Table8[[#This Row],[time]]-2)*2</f>
        <v>-0.4493999999999998</v>
      </c>
      <c r="AL14">
        <v>82.802700000000002</v>
      </c>
      <c r="AM14">
        <v>28.566099999999999</v>
      </c>
      <c r="AN14">
        <f>Table8[[#This Row],[CFNM]]/Table8[[#This Row],[CAREA]]</f>
        <v>0.34498995805692323</v>
      </c>
    </row>
    <row r="15" spans="1:40" x14ac:dyDescent="0.3">
      <c r="A15">
        <v>2.2668900000000001</v>
      </c>
      <c r="B15">
        <f>-(Table1[[#This Row],[time]]-2)*2</f>
        <v>-0.53378000000000014</v>
      </c>
      <c r="C15">
        <v>76.625100000000003</v>
      </c>
      <c r="D15">
        <v>2.2049799999999999</v>
      </c>
      <c r="E15">
        <f>Table1[[#This Row],[CFNM]]/Table1[[#This Row],[CAREA]]</f>
        <v>2.8776210406250693E-2</v>
      </c>
      <c r="F15">
        <v>2.2668900000000001</v>
      </c>
      <c r="G15">
        <f>-(Table2[[#This Row],[time]]-2)*2</f>
        <v>-0.53378000000000014</v>
      </c>
      <c r="H15">
        <v>89.705500000000001</v>
      </c>
      <c r="I15">
        <v>18.895299999999999</v>
      </c>
      <c r="J15">
        <f>Table2[[#This Row],[CFNM]]/Table2[[#This Row],[CAREA]]</f>
        <v>0.21063702894471353</v>
      </c>
      <c r="K15">
        <v>2.2668900000000001</v>
      </c>
      <c r="L15">
        <f>-(Table3[[#This Row],[time]]-2)*2</f>
        <v>-0.53378000000000014</v>
      </c>
      <c r="M15">
        <v>75.399000000000001</v>
      </c>
      <c r="N15">
        <v>2.4918800000000001E-3</v>
      </c>
      <c r="O15">
        <f>Table3[[#This Row],[CFNM]]/Table3[[#This Row],[CAREA]]</f>
        <v>3.3049244684942773E-5</v>
      </c>
      <c r="P15">
        <v>2.2668900000000001</v>
      </c>
      <c r="Q15">
        <f>-(Table4[[#This Row],[time]]-2)*2</f>
        <v>-0.53378000000000014</v>
      </c>
      <c r="R15">
        <v>79.865399999999994</v>
      </c>
      <c r="S15">
        <v>18.847999999999999</v>
      </c>
      <c r="T15">
        <f>Table4[[#This Row],[CFNM]]/Table4[[#This Row],[CAREA]]</f>
        <v>0.23599706506196677</v>
      </c>
      <c r="U15">
        <v>2.2668900000000001</v>
      </c>
      <c r="V15">
        <f>-(Table5[[#This Row],[time]]-2)*2</f>
        <v>-0.53378000000000014</v>
      </c>
      <c r="W15">
        <v>82.860799999999998</v>
      </c>
      <c r="X15">
        <v>4.5892299999999997E-3</v>
      </c>
      <c r="Y15">
        <f>Table5[[#This Row],[CFNM]]/Table5[[#This Row],[CAREA]]</f>
        <v>5.5384814049586776E-5</v>
      </c>
      <c r="Z15">
        <v>2.2668900000000001</v>
      </c>
      <c r="AA15">
        <f>-(Table6[[#This Row],[time]]-2)*2</f>
        <v>-0.53378000000000014</v>
      </c>
      <c r="AB15">
        <v>82.936099999999996</v>
      </c>
      <c r="AC15">
        <v>17.7744</v>
      </c>
      <c r="AD15">
        <f>Table6[[#This Row],[CFNM]]/Table6[[#This Row],[CAREA]]</f>
        <v>0.21431439385261666</v>
      </c>
      <c r="AE15">
        <v>2.2668900000000001</v>
      </c>
      <c r="AF15">
        <f>-(Table7[[#This Row],[time]]-2)*2</f>
        <v>-0.53378000000000014</v>
      </c>
      <c r="AG15">
        <v>79.885800000000003</v>
      </c>
      <c r="AH15">
        <v>10.464499999999999</v>
      </c>
      <c r="AI15">
        <f>Table7[[#This Row],[CFNM]]/Table7[[#This Row],[CAREA]]</f>
        <v>0.13099324285417432</v>
      </c>
      <c r="AJ15">
        <v>2.2668900000000001</v>
      </c>
      <c r="AK15">
        <f>-(Table8[[#This Row],[time]]-2)*2</f>
        <v>-0.53378000000000014</v>
      </c>
      <c r="AL15">
        <v>82.793999999999997</v>
      </c>
      <c r="AM15">
        <v>30.991</v>
      </c>
      <c r="AN15">
        <f>Table8[[#This Row],[CFNM]]/Table8[[#This Row],[CAREA]]</f>
        <v>0.37431456385728434</v>
      </c>
    </row>
    <row r="16" spans="1:40" x14ac:dyDescent="0.3">
      <c r="A16">
        <v>2.3262700000000001</v>
      </c>
      <c r="B16">
        <f>-(Table1[[#This Row],[time]]-2)*2</f>
        <v>-0.65254000000000012</v>
      </c>
      <c r="C16">
        <v>76.043099999999995</v>
      </c>
      <c r="D16">
        <v>1.3603400000000001</v>
      </c>
      <c r="E16">
        <f>Table1[[#This Row],[CFNM]]/Table1[[#This Row],[CAREA]]</f>
        <v>1.7889065543093326E-2</v>
      </c>
      <c r="F16">
        <v>2.3262700000000001</v>
      </c>
      <c r="G16">
        <f>-(Table2[[#This Row],[time]]-2)*2</f>
        <v>-0.65254000000000012</v>
      </c>
      <c r="H16">
        <v>88.590699999999998</v>
      </c>
      <c r="I16">
        <v>21.6128</v>
      </c>
      <c r="J16">
        <f>Table2[[#This Row],[CFNM]]/Table2[[#This Row],[CAREA]]</f>
        <v>0.24396240237406411</v>
      </c>
      <c r="K16">
        <v>2.3262700000000001</v>
      </c>
      <c r="L16">
        <f>-(Table3[[#This Row],[time]]-2)*2</f>
        <v>-0.65254000000000012</v>
      </c>
      <c r="M16">
        <v>71.386600000000001</v>
      </c>
      <c r="N16">
        <v>2.1959599999999998E-3</v>
      </c>
      <c r="O16">
        <f>Table3[[#This Row],[CFNM]]/Table3[[#This Row],[CAREA]]</f>
        <v>3.0761515466488103E-5</v>
      </c>
      <c r="P16">
        <v>2.3262700000000001</v>
      </c>
      <c r="Q16">
        <f>-(Table4[[#This Row],[time]]-2)*2</f>
        <v>-0.65254000000000012</v>
      </c>
      <c r="R16">
        <v>79.268799999999999</v>
      </c>
      <c r="S16">
        <v>21.043500000000002</v>
      </c>
      <c r="T16">
        <f>Table4[[#This Row],[CFNM]]/Table4[[#This Row],[CAREA]]</f>
        <v>0.26547014714490447</v>
      </c>
      <c r="U16">
        <v>2.3262700000000001</v>
      </c>
      <c r="V16">
        <f>-(Table5[[#This Row],[time]]-2)*2</f>
        <v>-0.65254000000000012</v>
      </c>
      <c r="W16">
        <v>82.6999</v>
      </c>
      <c r="X16">
        <v>4.40224E-3</v>
      </c>
      <c r="Y16">
        <f>Table5[[#This Row],[CFNM]]/Table5[[#This Row],[CAREA]]</f>
        <v>5.3231503302906051E-5</v>
      </c>
      <c r="Z16">
        <v>2.3262700000000001</v>
      </c>
      <c r="AA16">
        <f>-(Table6[[#This Row],[time]]-2)*2</f>
        <v>-0.65254000000000012</v>
      </c>
      <c r="AB16">
        <v>82.144800000000004</v>
      </c>
      <c r="AC16">
        <v>20.204000000000001</v>
      </c>
      <c r="AD16">
        <f>Table6[[#This Row],[CFNM]]/Table6[[#This Row],[CAREA]]</f>
        <v>0.24595592173819888</v>
      </c>
      <c r="AE16">
        <v>2.3262700000000001</v>
      </c>
      <c r="AF16">
        <f>-(Table7[[#This Row],[time]]-2)*2</f>
        <v>-0.65254000000000012</v>
      </c>
      <c r="AG16">
        <v>79.476900000000001</v>
      </c>
      <c r="AH16">
        <v>9.3029100000000007</v>
      </c>
      <c r="AI16">
        <f>Table7[[#This Row],[CFNM]]/Table7[[#This Row],[CAREA]]</f>
        <v>0.11705174711142484</v>
      </c>
      <c r="AJ16">
        <v>2.3262700000000001</v>
      </c>
      <c r="AK16">
        <f>-(Table8[[#This Row],[time]]-2)*2</f>
        <v>-0.65254000000000012</v>
      </c>
      <c r="AL16">
        <v>82.822999999999993</v>
      </c>
      <c r="AM16">
        <v>33.088500000000003</v>
      </c>
      <c r="AN16">
        <f>Table8[[#This Row],[CFNM]]/Table8[[#This Row],[CAREA]]</f>
        <v>0.39950859060888888</v>
      </c>
    </row>
    <row r="17" spans="1:40" x14ac:dyDescent="0.3">
      <c r="A17">
        <v>2.3684599999999998</v>
      </c>
      <c r="B17">
        <f>-(Table1[[#This Row],[time]]-2)*2</f>
        <v>-0.73691999999999958</v>
      </c>
      <c r="C17">
        <v>73.3536</v>
      </c>
      <c r="D17">
        <v>0.58938000000000001</v>
      </c>
      <c r="E17">
        <f>Table1[[#This Row],[CFNM]]/Table1[[#This Row],[CAREA]]</f>
        <v>8.0347794791257691E-3</v>
      </c>
      <c r="F17">
        <v>2.3684599999999998</v>
      </c>
      <c r="G17">
        <f>-(Table2[[#This Row],[time]]-2)*2</f>
        <v>-0.73691999999999958</v>
      </c>
      <c r="H17">
        <v>87.205100000000002</v>
      </c>
      <c r="I17">
        <v>24.868500000000001</v>
      </c>
      <c r="J17">
        <f>Table2[[#This Row],[CFNM]]/Table2[[#This Row],[CAREA]]</f>
        <v>0.28517254151420046</v>
      </c>
      <c r="K17">
        <v>2.3684599999999998</v>
      </c>
      <c r="L17">
        <f>-(Table3[[#This Row],[time]]-2)*2</f>
        <v>-0.73691999999999958</v>
      </c>
      <c r="M17">
        <v>69.938900000000004</v>
      </c>
      <c r="N17">
        <v>1.8702600000000001E-3</v>
      </c>
      <c r="O17">
        <f>Table3[[#This Row],[CFNM]]/Table3[[#This Row],[CAREA]]</f>
        <v>2.6741341370825105E-5</v>
      </c>
      <c r="P17">
        <v>2.3684599999999998</v>
      </c>
      <c r="Q17">
        <f>-(Table4[[#This Row],[time]]-2)*2</f>
        <v>-0.73691999999999958</v>
      </c>
      <c r="R17">
        <v>78.694800000000001</v>
      </c>
      <c r="S17">
        <v>23.950900000000001</v>
      </c>
      <c r="T17">
        <f>Table4[[#This Row],[CFNM]]/Table4[[#This Row],[CAREA]]</f>
        <v>0.304351748781368</v>
      </c>
      <c r="U17">
        <v>2.3684599999999998</v>
      </c>
      <c r="V17">
        <f>-(Table5[[#This Row],[time]]-2)*2</f>
        <v>-0.73691999999999958</v>
      </c>
      <c r="W17">
        <v>83.340800000000002</v>
      </c>
      <c r="X17">
        <v>4.2146800000000002E-3</v>
      </c>
      <c r="Y17">
        <f>Table5[[#This Row],[CFNM]]/Table5[[#This Row],[CAREA]]</f>
        <v>5.0571628782061128E-5</v>
      </c>
      <c r="Z17">
        <v>2.3684599999999998</v>
      </c>
      <c r="AA17">
        <f>-(Table6[[#This Row],[time]]-2)*2</f>
        <v>-0.73691999999999958</v>
      </c>
      <c r="AB17">
        <v>80.702399999999997</v>
      </c>
      <c r="AC17">
        <v>23.3506</v>
      </c>
      <c r="AD17">
        <f>Table6[[#This Row],[CFNM]]/Table6[[#This Row],[CAREA]]</f>
        <v>0.28934207656773531</v>
      </c>
      <c r="AE17">
        <v>2.3684599999999998</v>
      </c>
      <c r="AF17">
        <f>-(Table7[[#This Row],[time]]-2)*2</f>
        <v>-0.73691999999999958</v>
      </c>
      <c r="AG17">
        <v>78.6477</v>
      </c>
      <c r="AH17">
        <v>7.9862299999999999</v>
      </c>
      <c r="AI17">
        <f>Table7[[#This Row],[CFNM]]/Table7[[#This Row],[CAREA]]</f>
        <v>0.10154435539755136</v>
      </c>
      <c r="AJ17">
        <v>2.3684599999999998</v>
      </c>
      <c r="AK17">
        <f>-(Table8[[#This Row],[time]]-2)*2</f>
        <v>-0.73691999999999958</v>
      </c>
      <c r="AL17">
        <v>83.032799999999995</v>
      </c>
      <c r="AM17">
        <v>35.801900000000003</v>
      </c>
      <c r="AN17">
        <f>Table8[[#This Row],[CFNM]]/Table8[[#This Row],[CAREA]]</f>
        <v>0.43117779961653713</v>
      </c>
    </row>
    <row r="18" spans="1:40" x14ac:dyDescent="0.3">
      <c r="A18">
        <v>2.4278300000000002</v>
      </c>
      <c r="B18">
        <f>-(Table1[[#This Row],[time]]-2)*2</f>
        <v>-0.85566000000000031</v>
      </c>
      <c r="C18">
        <v>72.778199999999998</v>
      </c>
      <c r="D18">
        <v>0.18773100000000001</v>
      </c>
      <c r="E18">
        <f>Table1[[#This Row],[CFNM]]/Table1[[#This Row],[CAREA]]</f>
        <v>2.579494958655202E-3</v>
      </c>
      <c r="F18">
        <v>2.4278300000000002</v>
      </c>
      <c r="G18">
        <f>-(Table2[[#This Row],[time]]-2)*2</f>
        <v>-0.85566000000000031</v>
      </c>
      <c r="H18">
        <v>86.234899999999996</v>
      </c>
      <c r="I18">
        <v>27.052199999999999</v>
      </c>
      <c r="J18">
        <f>Table2[[#This Row],[CFNM]]/Table2[[#This Row],[CAREA]]</f>
        <v>0.31370361651721057</v>
      </c>
      <c r="K18">
        <v>2.4278300000000002</v>
      </c>
      <c r="L18">
        <f>-(Table3[[#This Row],[time]]-2)*2</f>
        <v>-0.85566000000000031</v>
      </c>
      <c r="M18">
        <v>65.924700000000001</v>
      </c>
      <c r="N18">
        <v>1.6878399999999999E-3</v>
      </c>
      <c r="O18">
        <f>Table3[[#This Row],[CFNM]]/Table3[[#This Row],[CAREA]]</f>
        <v>2.5602543507971972E-5</v>
      </c>
      <c r="P18">
        <v>2.4278300000000002</v>
      </c>
      <c r="Q18">
        <f>-(Table4[[#This Row],[time]]-2)*2</f>
        <v>-0.85566000000000031</v>
      </c>
      <c r="R18">
        <v>78.084500000000006</v>
      </c>
      <c r="S18">
        <v>25.9665</v>
      </c>
      <c r="T18">
        <f>Table4[[#This Row],[CFNM]]/Table4[[#This Row],[CAREA]]</f>
        <v>0.33254359059736566</v>
      </c>
      <c r="U18">
        <v>2.4278300000000002</v>
      </c>
      <c r="V18">
        <f>-(Table5[[#This Row],[time]]-2)*2</f>
        <v>-0.85566000000000031</v>
      </c>
      <c r="W18">
        <v>83.179400000000001</v>
      </c>
      <c r="X18">
        <v>4.0728800000000001E-3</v>
      </c>
      <c r="Y18">
        <f>Table5[[#This Row],[CFNM]]/Table5[[#This Row],[CAREA]]</f>
        <v>4.8965008163078838E-5</v>
      </c>
      <c r="Z18">
        <v>2.4278300000000002</v>
      </c>
      <c r="AA18">
        <f>-(Table6[[#This Row],[time]]-2)*2</f>
        <v>-0.85566000000000031</v>
      </c>
      <c r="AB18">
        <v>79.497200000000007</v>
      </c>
      <c r="AC18">
        <v>25.4816</v>
      </c>
      <c r="AD18">
        <f>Table6[[#This Row],[CFNM]]/Table6[[#This Row],[CAREA]]</f>
        <v>0.32053455970776329</v>
      </c>
      <c r="AE18">
        <v>2.4278300000000002</v>
      </c>
      <c r="AF18">
        <f>-(Table7[[#This Row],[time]]-2)*2</f>
        <v>-0.85566000000000031</v>
      </c>
      <c r="AG18">
        <v>77.924000000000007</v>
      </c>
      <c r="AH18">
        <v>7.1056699999999999</v>
      </c>
      <c r="AI18">
        <f>Table7[[#This Row],[CFNM]]/Table7[[#This Row],[CAREA]]</f>
        <v>9.1187182382834547E-2</v>
      </c>
      <c r="AJ18">
        <v>2.4278300000000002</v>
      </c>
      <c r="AK18">
        <f>-(Table8[[#This Row],[time]]-2)*2</f>
        <v>-0.85566000000000031</v>
      </c>
      <c r="AL18">
        <v>83.078100000000006</v>
      </c>
      <c r="AM18">
        <v>37.699199999999998</v>
      </c>
      <c r="AN18">
        <f>Table8[[#This Row],[CFNM]]/Table8[[#This Row],[CAREA]]</f>
        <v>0.45378023811329332</v>
      </c>
    </row>
    <row r="19" spans="1:40" x14ac:dyDescent="0.3">
      <c r="A19">
        <v>2.4542000000000002</v>
      </c>
      <c r="B19">
        <f>-(Table1[[#This Row],[time]]-2)*2</f>
        <v>-0.90840000000000032</v>
      </c>
      <c r="C19">
        <v>70.937799999999996</v>
      </c>
      <c r="D19">
        <v>2.98124E-3</v>
      </c>
      <c r="E19">
        <f>Table1[[#This Row],[CFNM]]/Table1[[#This Row],[CAREA]]</f>
        <v>4.2026113017319401E-5</v>
      </c>
      <c r="F19">
        <v>2.4542000000000002</v>
      </c>
      <c r="G19">
        <f>-(Table2[[#This Row],[time]]-2)*2</f>
        <v>-0.90840000000000032</v>
      </c>
      <c r="H19">
        <v>85.167900000000003</v>
      </c>
      <c r="I19">
        <v>29.351900000000001</v>
      </c>
      <c r="J19">
        <f>Table2[[#This Row],[CFNM]]/Table2[[#This Row],[CAREA]]</f>
        <v>0.34463571369025181</v>
      </c>
      <c r="K19">
        <v>2.4542000000000002</v>
      </c>
      <c r="L19">
        <f>-(Table3[[#This Row],[time]]-2)*2</f>
        <v>-0.90840000000000032</v>
      </c>
      <c r="M19">
        <v>62.883400000000002</v>
      </c>
      <c r="N19">
        <v>1.50847E-3</v>
      </c>
      <c r="O19">
        <f>Table3[[#This Row],[CFNM]]/Table3[[#This Row],[CAREA]]</f>
        <v>2.3988365769026485E-5</v>
      </c>
      <c r="P19">
        <v>2.4542000000000002</v>
      </c>
      <c r="Q19">
        <f>-(Table4[[#This Row],[time]]-2)*2</f>
        <v>-0.90840000000000032</v>
      </c>
      <c r="R19">
        <v>77.275400000000005</v>
      </c>
      <c r="S19">
        <v>28.245999999999999</v>
      </c>
      <c r="T19">
        <f>Table4[[#This Row],[CFNM]]/Table4[[#This Row],[CAREA]]</f>
        <v>0.36552382776407494</v>
      </c>
      <c r="U19">
        <v>2.4542000000000002</v>
      </c>
      <c r="V19">
        <f>-(Table5[[#This Row],[time]]-2)*2</f>
        <v>-0.90840000000000032</v>
      </c>
      <c r="W19">
        <v>82.868099999999998</v>
      </c>
      <c r="X19">
        <v>3.90187E-3</v>
      </c>
      <c r="Y19">
        <f>Table5[[#This Row],[CFNM]]/Table5[[#This Row],[CAREA]]</f>
        <v>4.7085307856702398E-5</v>
      </c>
      <c r="Z19">
        <v>2.4542000000000002</v>
      </c>
      <c r="AA19">
        <f>-(Table6[[#This Row],[time]]-2)*2</f>
        <v>-0.90840000000000032</v>
      </c>
      <c r="AB19">
        <v>78.572199999999995</v>
      </c>
      <c r="AC19">
        <v>27.836500000000001</v>
      </c>
      <c r="AD19">
        <f>Table6[[#This Row],[CFNM]]/Table6[[#This Row],[CAREA]]</f>
        <v>0.35427924889464724</v>
      </c>
      <c r="AE19">
        <v>2.4542000000000002</v>
      </c>
      <c r="AF19">
        <f>-(Table7[[#This Row],[time]]-2)*2</f>
        <v>-0.90840000000000032</v>
      </c>
      <c r="AG19">
        <v>77.134399999999999</v>
      </c>
      <c r="AH19">
        <v>6.1938500000000003</v>
      </c>
      <c r="AI19">
        <f>Table7[[#This Row],[CFNM]]/Table7[[#This Row],[CAREA]]</f>
        <v>8.0299451347258813E-2</v>
      </c>
      <c r="AJ19">
        <v>2.4542000000000002</v>
      </c>
      <c r="AK19">
        <f>-(Table8[[#This Row],[time]]-2)*2</f>
        <v>-0.90840000000000032</v>
      </c>
      <c r="AL19">
        <v>82.994799999999998</v>
      </c>
      <c r="AM19">
        <v>39.899000000000001</v>
      </c>
      <c r="AN19">
        <f>Table8[[#This Row],[CFNM]]/Table8[[#This Row],[CAREA]]</f>
        <v>0.48074096208437156</v>
      </c>
    </row>
    <row r="20" spans="1:40" x14ac:dyDescent="0.3">
      <c r="A20">
        <v>2.5061499999999999</v>
      </c>
      <c r="B20">
        <f>-(Table1[[#This Row],[time]]-2)*2</f>
        <v>-1.0122999999999998</v>
      </c>
      <c r="C20">
        <v>68.896699999999996</v>
      </c>
      <c r="D20">
        <v>2.3877299999999998E-3</v>
      </c>
      <c r="E20">
        <f>Table1[[#This Row],[CFNM]]/Table1[[#This Row],[CAREA]]</f>
        <v>3.4656667155320939E-5</v>
      </c>
      <c r="F20">
        <v>2.5061499999999999</v>
      </c>
      <c r="G20">
        <f>-(Table2[[#This Row],[time]]-2)*2</f>
        <v>-1.0122999999999998</v>
      </c>
      <c r="H20">
        <v>83.812299999999993</v>
      </c>
      <c r="I20">
        <v>32.533999999999999</v>
      </c>
      <c r="J20">
        <f>Table2[[#This Row],[CFNM]]/Table2[[#This Row],[CAREA]]</f>
        <v>0.38817691436698432</v>
      </c>
      <c r="K20">
        <v>2.5061499999999999</v>
      </c>
      <c r="L20">
        <f>-(Table3[[#This Row],[time]]-2)*2</f>
        <v>-1.0122999999999998</v>
      </c>
      <c r="M20">
        <v>59.039400000000001</v>
      </c>
      <c r="N20">
        <v>1.2666400000000001E-3</v>
      </c>
      <c r="O20">
        <f>Table3[[#This Row],[CFNM]]/Table3[[#This Row],[CAREA]]</f>
        <v>2.1454147569250366E-5</v>
      </c>
      <c r="P20">
        <v>2.5061499999999999</v>
      </c>
      <c r="Q20">
        <f>-(Table4[[#This Row],[time]]-2)*2</f>
        <v>-1.0122999999999998</v>
      </c>
      <c r="R20">
        <v>76.122299999999996</v>
      </c>
      <c r="S20">
        <v>31.572399999999998</v>
      </c>
      <c r="T20">
        <f>Table4[[#This Row],[CFNM]]/Table4[[#This Row],[CAREA]]</f>
        <v>0.41475888143159101</v>
      </c>
      <c r="U20">
        <v>2.5061499999999999</v>
      </c>
      <c r="V20">
        <f>-(Table5[[#This Row],[time]]-2)*2</f>
        <v>-1.0122999999999998</v>
      </c>
      <c r="W20">
        <v>82.334500000000006</v>
      </c>
      <c r="X20">
        <v>3.6278700000000001E-3</v>
      </c>
      <c r="Y20">
        <f>Table5[[#This Row],[CFNM]]/Table5[[#This Row],[CAREA]]</f>
        <v>4.4062574012109138E-5</v>
      </c>
      <c r="Z20">
        <v>2.5061499999999999</v>
      </c>
      <c r="AA20">
        <f>-(Table6[[#This Row],[time]]-2)*2</f>
        <v>-1.0122999999999998</v>
      </c>
      <c r="AB20">
        <v>77.242999999999995</v>
      </c>
      <c r="AC20">
        <v>31.317799999999998</v>
      </c>
      <c r="AD20">
        <f>Table6[[#This Row],[CFNM]]/Table6[[#This Row],[CAREA]]</f>
        <v>0.40544515360615202</v>
      </c>
      <c r="AE20">
        <v>2.5061499999999999</v>
      </c>
      <c r="AF20">
        <f>-(Table7[[#This Row],[time]]-2)*2</f>
        <v>-1.0122999999999998</v>
      </c>
      <c r="AG20">
        <v>76.076999999999998</v>
      </c>
      <c r="AH20">
        <v>4.9420599999999997</v>
      </c>
      <c r="AI20">
        <f>Table7[[#This Row],[CFNM]]/Table7[[#This Row],[CAREA]]</f>
        <v>6.4961289220132237E-2</v>
      </c>
      <c r="AJ20">
        <v>2.5061499999999999</v>
      </c>
      <c r="AK20">
        <f>-(Table8[[#This Row],[time]]-2)*2</f>
        <v>-1.0122999999999998</v>
      </c>
      <c r="AL20">
        <v>83.1096</v>
      </c>
      <c r="AM20">
        <v>43.176200000000001</v>
      </c>
      <c r="AN20">
        <f>Table8[[#This Row],[CFNM]]/Table8[[#This Row],[CAREA]]</f>
        <v>0.51950917824174347</v>
      </c>
    </row>
    <row r="21" spans="1:40" x14ac:dyDescent="0.3">
      <c r="A21">
        <v>2.5507599999999999</v>
      </c>
      <c r="B21">
        <f>-(Table1[[#This Row],[time]]-2)*2</f>
        <v>-1.1015199999999998</v>
      </c>
      <c r="C21">
        <v>67.404200000000003</v>
      </c>
      <c r="D21">
        <v>2.2775500000000001E-3</v>
      </c>
      <c r="E21">
        <f>Table1[[#This Row],[CFNM]]/Table1[[#This Row],[CAREA]]</f>
        <v>3.3789437453452454E-5</v>
      </c>
      <c r="F21">
        <v>2.5507599999999999</v>
      </c>
      <c r="G21">
        <f>-(Table2[[#This Row],[time]]-2)*2</f>
        <v>-1.1015199999999998</v>
      </c>
      <c r="H21">
        <v>83.314400000000006</v>
      </c>
      <c r="I21">
        <v>33.8018</v>
      </c>
      <c r="J21">
        <f>Table2[[#This Row],[CFNM]]/Table2[[#This Row],[CAREA]]</f>
        <v>0.40571377817040027</v>
      </c>
      <c r="K21">
        <v>2.5507599999999999</v>
      </c>
      <c r="L21">
        <f>-(Table3[[#This Row],[time]]-2)*2</f>
        <v>-1.1015199999999998</v>
      </c>
      <c r="M21">
        <v>57.363300000000002</v>
      </c>
      <c r="N21">
        <v>1.17818E-3</v>
      </c>
      <c r="O21">
        <f>Table3[[#This Row],[CFNM]]/Table3[[#This Row],[CAREA]]</f>
        <v>2.0538915996813294E-5</v>
      </c>
      <c r="P21">
        <v>2.5507599999999999</v>
      </c>
      <c r="Q21">
        <f>-(Table4[[#This Row],[time]]-2)*2</f>
        <v>-1.1015199999999998</v>
      </c>
      <c r="R21">
        <v>75.649600000000007</v>
      </c>
      <c r="S21">
        <v>32.911000000000001</v>
      </c>
      <c r="T21">
        <f>Table4[[#This Row],[CFNM]]/Table4[[#This Row],[CAREA]]</f>
        <v>0.43504526131003995</v>
      </c>
      <c r="U21">
        <v>2.5507599999999999</v>
      </c>
      <c r="V21">
        <f>-(Table5[[#This Row],[time]]-2)*2</f>
        <v>-1.1015199999999998</v>
      </c>
      <c r="W21">
        <v>82.011300000000006</v>
      </c>
      <c r="X21">
        <v>3.5185199999999998E-3</v>
      </c>
      <c r="Y21">
        <f>Table5[[#This Row],[CFNM]]/Table5[[#This Row],[CAREA]]</f>
        <v>4.290286826327591E-5</v>
      </c>
      <c r="Z21">
        <v>2.5507599999999999</v>
      </c>
      <c r="AA21">
        <f>-(Table6[[#This Row],[time]]-2)*2</f>
        <v>-1.1015199999999998</v>
      </c>
      <c r="AB21">
        <v>76.848799999999997</v>
      </c>
      <c r="AC21">
        <v>32.710999999999999</v>
      </c>
      <c r="AD21">
        <f>Table6[[#This Row],[CFNM]]/Table6[[#This Row],[CAREA]]</f>
        <v>0.42565401151351745</v>
      </c>
      <c r="AE21">
        <v>2.5507599999999999</v>
      </c>
      <c r="AF21">
        <f>-(Table7[[#This Row],[time]]-2)*2</f>
        <v>-1.1015199999999998</v>
      </c>
      <c r="AG21">
        <v>75.659099999999995</v>
      </c>
      <c r="AH21">
        <v>4.4776699999999998</v>
      </c>
      <c r="AI21">
        <f>Table7[[#This Row],[CFNM]]/Table7[[#This Row],[CAREA]]</f>
        <v>5.9182173723980332E-2</v>
      </c>
      <c r="AJ21">
        <v>2.5507599999999999</v>
      </c>
      <c r="AK21">
        <f>-(Table8[[#This Row],[time]]-2)*2</f>
        <v>-1.1015199999999998</v>
      </c>
      <c r="AL21">
        <v>83.117900000000006</v>
      </c>
      <c r="AM21">
        <v>44.538699999999999</v>
      </c>
      <c r="AN21">
        <f>Table8[[#This Row],[CFNM]]/Table8[[#This Row],[CAREA]]</f>
        <v>0.5358496785890885</v>
      </c>
    </row>
    <row r="22" spans="1:40" x14ac:dyDescent="0.3">
      <c r="A22">
        <v>2.60453</v>
      </c>
      <c r="B22">
        <f>-(Table1[[#This Row],[time]]-2)*2</f>
        <v>-1.20906</v>
      </c>
      <c r="C22">
        <v>65.221000000000004</v>
      </c>
      <c r="D22">
        <v>2.0788899999999999E-3</v>
      </c>
      <c r="E22">
        <f>Table1[[#This Row],[CFNM]]/Table1[[#This Row],[CAREA]]</f>
        <v>3.1874549608255005E-5</v>
      </c>
      <c r="F22">
        <v>2.60453</v>
      </c>
      <c r="G22">
        <f>-(Table2[[#This Row],[time]]-2)*2</f>
        <v>-1.20906</v>
      </c>
      <c r="H22">
        <v>82.368499999999997</v>
      </c>
      <c r="I22">
        <v>36.015300000000003</v>
      </c>
      <c r="J22">
        <f>Table2[[#This Row],[CFNM]]/Table2[[#This Row],[CAREA]]</f>
        <v>0.43724603458846528</v>
      </c>
      <c r="K22">
        <v>2.60453</v>
      </c>
      <c r="L22">
        <f>-(Table3[[#This Row],[time]]-2)*2</f>
        <v>-1.20906</v>
      </c>
      <c r="M22">
        <v>55.437100000000001</v>
      </c>
      <c r="N22">
        <v>1.0299899999999999E-3</v>
      </c>
      <c r="O22">
        <f>Table3[[#This Row],[CFNM]]/Table3[[#This Row],[CAREA]]</f>
        <v>1.8579435071459365E-5</v>
      </c>
      <c r="P22">
        <v>2.60453</v>
      </c>
      <c r="Q22">
        <f>-(Table4[[#This Row],[time]]-2)*2</f>
        <v>-1.20906</v>
      </c>
      <c r="R22">
        <v>75.135300000000001</v>
      </c>
      <c r="S22">
        <v>35.320300000000003</v>
      </c>
      <c r="T22">
        <f>Table4[[#This Row],[CFNM]]/Table4[[#This Row],[CAREA]]</f>
        <v>0.47008929225011414</v>
      </c>
      <c r="U22">
        <v>2.60453</v>
      </c>
      <c r="V22">
        <f>-(Table5[[#This Row],[time]]-2)*2</f>
        <v>-1.20906</v>
      </c>
      <c r="W22">
        <v>81.364199999999997</v>
      </c>
      <c r="X22">
        <v>3.3246399999999998E-3</v>
      </c>
      <c r="Y22">
        <f>Table5[[#This Row],[CFNM]]/Table5[[#This Row],[CAREA]]</f>
        <v>4.0861214145779099E-5</v>
      </c>
      <c r="Z22">
        <v>2.60453</v>
      </c>
      <c r="AA22">
        <f>-(Table6[[#This Row],[time]]-2)*2</f>
        <v>-1.20906</v>
      </c>
      <c r="AB22">
        <v>75.754499999999993</v>
      </c>
      <c r="AC22">
        <v>35.216000000000001</v>
      </c>
      <c r="AD22">
        <f>Table6[[#This Row],[CFNM]]/Table6[[#This Row],[CAREA]]</f>
        <v>0.46487007372499328</v>
      </c>
      <c r="AE22">
        <v>2.60453</v>
      </c>
      <c r="AF22">
        <f>-(Table7[[#This Row],[time]]-2)*2</f>
        <v>-1.20906</v>
      </c>
      <c r="AG22">
        <v>74.781099999999995</v>
      </c>
      <c r="AH22">
        <v>3.6953100000000001</v>
      </c>
      <c r="AI22">
        <f>Table7[[#This Row],[CFNM]]/Table7[[#This Row],[CAREA]]</f>
        <v>4.9415025989187109E-2</v>
      </c>
      <c r="AJ22">
        <v>2.60453</v>
      </c>
      <c r="AK22">
        <f>-(Table8[[#This Row],[time]]-2)*2</f>
        <v>-1.20906</v>
      </c>
      <c r="AL22">
        <v>82.428200000000004</v>
      </c>
      <c r="AM22">
        <v>47.0242</v>
      </c>
      <c r="AN22">
        <f>Table8[[#This Row],[CFNM]]/Table8[[#This Row],[CAREA]]</f>
        <v>0.57048679942058667</v>
      </c>
    </row>
    <row r="23" spans="1:40" x14ac:dyDescent="0.3">
      <c r="A23">
        <v>2.65273</v>
      </c>
      <c r="B23">
        <f>-(Table1[[#This Row],[time]]-2)*2</f>
        <v>-1.3054600000000001</v>
      </c>
      <c r="C23">
        <v>61.553100000000001</v>
      </c>
      <c r="D23">
        <v>1.9567299999999998E-3</v>
      </c>
      <c r="E23">
        <f>Table1[[#This Row],[CFNM]]/Table1[[#This Row],[CAREA]]</f>
        <v>3.1789300620114986E-5</v>
      </c>
      <c r="F23">
        <v>2.65273</v>
      </c>
      <c r="G23">
        <f>-(Table2[[#This Row],[time]]-2)*2</f>
        <v>-1.3054600000000001</v>
      </c>
      <c r="H23">
        <v>81.796000000000006</v>
      </c>
      <c r="I23">
        <v>37.337899999999998</v>
      </c>
      <c r="J23">
        <f>Table2[[#This Row],[CFNM]]/Table2[[#This Row],[CAREA]]</f>
        <v>0.45647586679055202</v>
      </c>
      <c r="K23">
        <v>2.65273</v>
      </c>
      <c r="L23">
        <f>-(Table3[[#This Row],[time]]-2)*2</f>
        <v>-1.3054600000000001</v>
      </c>
      <c r="M23">
        <v>52.178100000000001</v>
      </c>
      <c r="N23">
        <v>9.4305099999999998E-4</v>
      </c>
      <c r="O23">
        <f>Table3[[#This Row],[CFNM]]/Table3[[#This Row],[CAREA]]</f>
        <v>1.8073693752743008E-5</v>
      </c>
      <c r="P23">
        <v>2.65273</v>
      </c>
      <c r="Q23">
        <f>-(Table4[[#This Row],[time]]-2)*2</f>
        <v>-1.3054600000000001</v>
      </c>
      <c r="R23">
        <v>74.650800000000004</v>
      </c>
      <c r="S23">
        <v>36.790300000000002</v>
      </c>
      <c r="T23">
        <f>Table4[[#This Row],[CFNM]]/Table4[[#This Row],[CAREA]]</f>
        <v>0.49283195893413062</v>
      </c>
      <c r="U23">
        <v>2.65273</v>
      </c>
      <c r="V23">
        <f>-(Table5[[#This Row],[time]]-2)*2</f>
        <v>-1.3054600000000001</v>
      </c>
      <c r="W23">
        <v>80.601699999999994</v>
      </c>
      <c r="X23">
        <v>3.2067100000000002E-3</v>
      </c>
      <c r="Y23">
        <f>Table5[[#This Row],[CFNM]]/Table5[[#This Row],[CAREA]]</f>
        <v>3.9784644740743688E-5</v>
      </c>
      <c r="Z23">
        <v>2.65273</v>
      </c>
      <c r="AA23">
        <f>-(Table6[[#This Row],[time]]-2)*2</f>
        <v>-1.3054600000000001</v>
      </c>
      <c r="AB23">
        <v>74.703999999999994</v>
      </c>
      <c r="AC23">
        <v>36.759700000000002</v>
      </c>
      <c r="AD23">
        <f>Table6[[#This Row],[CFNM]]/Table6[[#This Row],[CAREA]]</f>
        <v>0.4920713750267724</v>
      </c>
      <c r="AE23">
        <v>2.65273</v>
      </c>
      <c r="AF23">
        <f>-(Table7[[#This Row],[time]]-2)*2</f>
        <v>-1.3054600000000001</v>
      </c>
      <c r="AG23">
        <v>74.273300000000006</v>
      </c>
      <c r="AH23">
        <v>3.23068</v>
      </c>
      <c r="AI23">
        <f>Table7[[#This Row],[CFNM]]/Table7[[#This Row],[CAREA]]</f>
        <v>4.3497192126915052E-2</v>
      </c>
      <c r="AJ23">
        <v>2.65273</v>
      </c>
      <c r="AK23">
        <f>-(Table8[[#This Row],[time]]-2)*2</f>
        <v>-1.3054600000000001</v>
      </c>
      <c r="AL23">
        <v>82.331299999999999</v>
      </c>
      <c r="AM23">
        <v>48.5364</v>
      </c>
      <c r="AN23">
        <f>Table8[[#This Row],[CFNM]]/Table8[[#This Row],[CAREA]]</f>
        <v>0.58952549030563106</v>
      </c>
    </row>
    <row r="24" spans="1:40" x14ac:dyDescent="0.3">
      <c r="A24">
        <v>2.7006199999999998</v>
      </c>
      <c r="B24">
        <f>-(Table1[[#This Row],[time]]-2)*2</f>
        <v>-1.4012399999999996</v>
      </c>
      <c r="C24">
        <v>59.4056</v>
      </c>
      <c r="D24">
        <v>1.7870900000000001E-3</v>
      </c>
      <c r="E24">
        <f>Table1[[#This Row],[CFNM]]/Table1[[#This Row],[CAREA]]</f>
        <v>3.0082854141697079E-5</v>
      </c>
      <c r="F24">
        <v>2.7006199999999998</v>
      </c>
      <c r="G24">
        <f>-(Table2[[#This Row],[time]]-2)*2</f>
        <v>-1.4012399999999996</v>
      </c>
      <c r="H24">
        <v>81.034099999999995</v>
      </c>
      <c r="I24">
        <v>39.135899999999999</v>
      </c>
      <c r="J24">
        <f>Table2[[#This Row],[CFNM]]/Table2[[#This Row],[CAREA]]</f>
        <v>0.48295594077061388</v>
      </c>
      <c r="K24">
        <v>2.7006199999999998</v>
      </c>
      <c r="L24">
        <f>-(Table3[[#This Row],[time]]-2)*2</f>
        <v>-1.4012399999999996</v>
      </c>
      <c r="M24">
        <v>50.680599999999998</v>
      </c>
      <c r="N24">
        <v>8.2691600000000002E-4</v>
      </c>
      <c r="O24">
        <f>Table3[[#This Row],[CFNM]]/Table3[[#This Row],[CAREA]]</f>
        <v>1.6316223564835462E-5</v>
      </c>
      <c r="P24">
        <v>2.7006199999999998</v>
      </c>
      <c r="Q24">
        <f>-(Table4[[#This Row],[time]]-2)*2</f>
        <v>-1.4012399999999996</v>
      </c>
      <c r="R24">
        <v>73.937200000000004</v>
      </c>
      <c r="S24">
        <v>38.772599999999997</v>
      </c>
      <c r="T24">
        <f>Table4[[#This Row],[CFNM]]/Table4[[#This Row],[CAREA]]</f>
        <v>0.52439908462857665</v>
      </c>
      <c r="U24">
        <v>2.7006199999999998</v>
      </c>
      <c r="V24">
        <f>-(Table5[[#This Row],[time]]-2)*2</f>
        <v>-1.4012399999999996</v>
      </c>
      <c r="W24">
        <v>80.199600000000004</v>
      </c>
      <c r="X24">
        <v>3.0401400000000002E-3</v>
      </c>
      <c r="Y24">
        <f>Table5[[#This Row],[CFNM]]/Table5[[#This Row],[CAREA]]</f>
        <v>3.7907171606840935E-5</v>
      </c>
      <c r="Z24">
        <v>2.7006199999999998</v>
      </c>
      <c r="AA24">
        <f>-(Table6[[#This Row],[time]]-2)*2</f>
        <v>-1.4012399999999996</v>
      </c>
      <c r="AB24">
        <v>73.997699999999995</v>
      </c>
      <c r="AC24">
        <v>38.894799999999996</v>
      </c>
      <c r="AD24">
        <f>Table6[[#This Row],[CFNM]]/Table6[[#This Row],[CAREA]]</f>
        <v>0.52562174229739567</v>
      </c>
      <c r="AE24">
        <v>2.7006199999999998</v>
      </c>
      <c r="AF24">
        <f>-(Table7[[#This Row],[time]]-2)*2</f>
        <v>-1.4012399999999996</v>
      </c>
      <c r="AG24">
        <v>73.624799999999993</v>
      </c>
      <c r="AH24">
        <v>2.5911200000000001</v>
      </c>
      <c r="AI24">
        <f>Table7[[#This Row],[CFNM]]/Table7[[#This Row],[CAREA]]</f>
        <v>3.5193576077626021E-2</v>
      </c>
      <c r="AJ24">
        <v>2.7006199999999998</v>
      </c>
      <c r="AK24">
        <f>-(Table8[[#This Row],[time]]-2)*2</f>
        <v>-1.4012399999999996</v>
      </c>
      <c r="AL24">
        <v>82.190899999999999</v>
      </c>
      <c r="AM24">
        <v>50.607399999999998</v>
      </c>
      <c r="AN24">
        <f>Table8[[#This Row],[CFNM]]/Table8[[#This Row],[CAREA]]</f>
        <v>0.61572996523946077</v>
      </c>
    </row>
    <row r="25" spans="1:40" x14ac:dyDescent="0.3">
      <c r="A25">
        <v>2.75176</v>
      </c>
      <c r="B25">
        <f>-(Table1[[#This Row],[time]]-2)*2</f>
        <v>-1.50352</v>
      </c>
      <c r="C25">
        <v>55.860500000000002</v>
      </c>
      <c r="D25">
        <v>1.6259099999999999E-3</v>
      </c>
      <c r="E25">
        <f>Table1[[#This Row],[CFNM]]/Table1[[#This Row],[CAREA]]</f>
        <v>2.9106613796868985E-5</v>
      </c>
      <c r="F25">
        <v>2.75176</v>
      </c>
      <c r="G25">
        <f>-(Table2[[#This Row],[time]]-2)*2</f>
        <v>-1.50352</v>
      </c>
      <c r="H25">
        <v>80.2928</v>
      </c>
      <c r="I25">
        <v>40.885300000000001</v>
      </c>
      <c r="J25">
        <f>Table2[[#This Row],[CFNM]]/Table2[[#This Row],[CAREA]]</f>
        <v>0.50920256859892798</v>
      </c>
      <c r="K25">
        <v>2.75176</v>
      </c>
      <c r="L25">
        <f>-(Table3[[#This Row],[time]]-2)*2</f>
        <v>-1.50352</v>
      </c>
      <c r="M25">
        <v>49.932299999999998</v>
      </c>
      <c r="N25">
        <v>7.1413100000000001E-4</v>
      </c>
      <c r="O25">
        <f>Table3[[#This Row],[CFNM]]/Table3[[#This Row],[CAREA]]</f>
        <v>1.4301984887537727E-5</v>
      </c>
      <c r="P25">
        <v>2.75176</v>
      </c>
      <c r="Q25">
        <f>-(Table4[[#This Row],[time]]-2)*2</f>
        <v>-1.50352</v>
      </c>
      <c r="R25">
        <v>73.241500000000002</v>
      </c>
      <c r="S25">
        <v>40.699399999999997</v>
      </c>
      <c r="T25">
        <f>Table4[[#This Row],[CFNM]]/Table4[[#This Row],[CAREA]]</f>
        <v>0.55568769072179014</v>
      </c>
      <c r="U25">
        <v>2.75176</v>
      </c>
      <c r="V25">
        <f>-(Table5[[#This Row],[time]]-2)*2</f>
        <v>-1.50352</v>
      </c>
      <c r="W25">
        <v>79.757599999999996</v>
      </c>
      <c r="X25">
        <v>2.8680699999999999E-3</v>
      </c>
      <c r="Y25">
        <f>Table5[[#This Row],[CFNM]]/Table5[[#This Row],[CAREA]]</f>
        <v>3.59598332948835E-5</v>
      </c>
      <c r="Z25">
        <v>2.75176</v>
      </c>
      <c r="AA25">
        <f>-(Table6[[#This Row],[time]]-2)*2</f>
        <v>-1.50352</v>
      </c>
      <c r="AB25">
        <v>73.165199999999999</v>
      </c>
      <c r="AC25">
        <v>40.999200000000002</v>
      </c>
      <c r="AD25">
        <f>Table6[[#This Row],[CFNM]]/Table6[[#This Row],[CAREA]]</f>
        <v>0.56036476357612641</v>
      </c>
      <c r="AE25">
        <v>2.75176</v>
      </c>
      <c r="AF25">
        <f>-(Table7[[#This Row],[time]]-2)*2</f>
        <v>-1.50352</v>
      </c>
      <c r="AG25">
        <v>72.984099999999998</v>
      </c>
      <c r="AH25">
        <v>2.0430799999999998</v>
      </c>
      <c r="AI25">
        <f>Table7[[#This Row],[CFNM]]/Table7[[#This Row],[CAREA]]</f>
        <v>2.7993494473453805E-2</v>
      </c>
      <c r="AJ25">
        <v>2.75176</v>
      </c>
      <c r="AK25">
        <f>-(Table8[[#This Row],[time]]-2)*2</f>
        <v>-1.50352</v>
      </c>
      <c r="AL25">
        <v>82.167400000000001</v>
      </c>
      <c r="AM25">
        <v>52.621299999999998</v>
      </c>
      <c r="AN25">
        <f>Table8[[#This Row],[CFNM]]/Table8[[#This Row],[CAREA]]</f>
        <v>0.64041578533579002</v>
      </c>
    </row>
    <row r="26" spans="1:40" x14ac:dyDescent="0.3">
      <c r="A26">
        <v>2.80444</v>
      </c>
      <c r="B26">
        <f>-(Table1[[#This Row],[time]]-2)*2</f>
        <v>-1.6088800000000001</v>
      </c>
      <c r="C26">
        <v>53.597499999999997</v>
      </c>
      <c r="D26">
        <v>1.47335E-3</v>
      </c>
      <c r="E26">
        <f>Table1[[#This Row],[CFNM]]/Table1[[#This Row],[CAREA]]</f>
        <v>2.7489155277764822E-5</v>
      </c>
      <c r="F26">
        <v>2.80444</v>
      </c>
      <c r="G26">
        <f>-(Table2[[#This Row],[time]]-2)*2</f>
        <v>-1.6088800000000001</v>
      </c>
      <c r="H26">
        <v>79.590599999999995</v>
      </c>
      <c r="I26">
        <v>42.601300000000002</v>
      </c>
      <c r="J26">
        <f>Table2[[#This Row],[CFNM]]/Table2[[#This Row],[CAREA]]</f>
        <v>0.53525541960985346</v>
      </c>
      <c r="K26">
        <v>2.80444</v>
      </c>
      <c r="L26">
        <f>-(Table3[[#This Row],[time]]-2)*2</f>
        <v>-1.6088800000000001</v>
      </c>
      <c r="M26">
        <v>42.014200000000002</v>
      </c>
      <c r="N26">
        <v>6.0853100000000005E-4</v>
      </c>
      <c r="O26">
        <f>Table3[[#This Row],[CFNM]]/Table3[[#This Row],[CAREA]]</f>
        <v>1.4483936383413227E-5</v>
      </c>
      <c r="P26">
        <v>2.80444</v>
      </c>
      <c r="Q26">
        <f>-(Table4[[#This Row],[time]]-2)*2</f>
        <v>-1.6088800000000001</v>
      </c>
      <c r="R26">
        <v>72.574299999999994</v>
      </c>
      <c r="S26">
        <v>42.540300000000002</v>
      </c>
      <c r="T26">
        <f>Table4[[#This Row],[CFNM]]/Table4[[#This Row],[CAREA]]</f>
        <v>0.58616204358843293</v>
      </c>
      <c r="U26">
        <v>2.80444</v>
      </c>
      <c r="V26">
        <f>-(Table5[[#This Row],[time]]-2)*2</f>
        <v>-1.6088800000000001</v>
      </c>
      <c r="W26">
        <v>79.253399999999999</v>
      </c>
      <c r="X26">
        <v>2.6899900000000002E-3</v>
      </c>
      <c r="Y26">
        <f>Table5[[#This Row],[CFNM]]/Table5[[#This Row],[CAREA]]</f>
        <v>3.3941635311544996E-5</v>
      </c>
      <c r="Z26">
        <v>2.80444</v>
      </c>
      <c r="AA26">
        <f>-(Table6[[#This Row],[time]]-2)*2</f>
        <v>-1.6088800000000001</v>
      </c>
      <c r="AB26">
        <v>72.335099999999997</v>
      </c>
      <c r="AC26">
        <v>43.125399999999999</v>
      </c>
      <c r="AD26">
        <f>Table6[[#This Row],[CFNM]]/Table6[[#This Row],[CAREA]]</f>
        <v>0.5961891253347269</v>
      </c>
      <c r="AE26">
        <v>2.80444</v>
      </c>
      <c r="AF26">
        <f>-(Table7[[#This Row],[time]]-2)*2</f>
        <v>-1.6088800000000001</v>
      </c>
      <c r="AG26">
        <v>72.372399999999999</v>
      </c>
      <c r="AH26">
        <v>1.6529100000000001</v>
      </c>
      <c r="AI26">
        <f>Table7[[#This Row],[CFNM]]/Table7[[#This Row],[CAREA]]</f>
        <v>2.2838955181809641E-2</v>
      </c>
      <c r="AJ26">
        <v>2.80444</v>
      </c>
      <c r="AK26">
        <f>-(Table8[[#This Row],[time]]-2)*2</f>
        <v>-1.6088800000000001</v>
      </c>
      <c r="AL26">
        <v>82.189499999999995</v>
      </c>
      <c r="AM26">
        <v>54.569400000000002</v>
      </c>
      <c r="AN26">
        <f>Table8[[#This Row],[CFNM]]/Table8[[#This Row],[CAREA]]</f>
        <v>0.66394612450495505</v>
      </c>
    </row>
    <row r="27" spans="1:40" x14ac:dyDescent="0.3">
      <c r="A27">
        <v>2.8583699999999999</v>
      </c>
      <c r="B27">
        <f>-(Table1[[#This Row],[time]]-2)*2</f>
        <v>-1.7167399999999997</v>
      </c>
      <c r="C27">
        <v>50.826700000000002</v>
      </c>
      <c r="D27">
        <v>1.32935E-3</v>
      </c>
      <c r="E27">
        <f>Table1[[#This Row],[CFNM]]/Table1[[#This Row],[CAREA]]</f>
        <v>2.6154560496746788E-5</v>
      </c>
      <c r="F27">
        <v>2.8583699999999999</v>
      </c>
      <c r="G27">
        <f>-(Table2[[#This Row],[time]]-2)*2</f>
        <v>-1.7167399999999997</v>
      </c>
      <c r="H27">
        <v>78.874600000000001</v>
      </c>
      <c r="I27">
        <v>44.2896</v>
      </c>
      <c r="J27">
        <f>Table2[[#This Row],[CFNM]]/Table2[[#This Row],[CAREA]]</f>
        <v>0.56151917093715842</v>
      </c>
      <c r="K27">
        <v>2.8583699999999999</v>
      </c>
      <c r="L27">
        <f>-(Table3[[#This Row],[time]]-2)*2</f>
        <v>-1.7167399999999997</v>
      </c>
      <c r="M27">
        <v>39.7254</v>
      </c>
      <c r="N27">
        <v>5.1597500000000001E-4</v>
      </c>
      <c r="O27">
        <f>Table3[[#This Row],[CFNM]]/Table3[[#This Row],[CAREA]]</f>
        <v>1.2988541336273518E-5</v>
      </c>
      <c r="P27">
        <v>2.8583699999999999</v>
      </c>
      <c r="Q27">
        <f>-(Table4[[#This Row],[time]]-2)*2</f>
        <v>-1.7167399999999997</v>
      </c>
      <c r="R27">
        <v>71.887600000000006</v>
      </c>
      <c r="S27">
        <v>44.314399999999999</v>
      </c>
      <c r="T27">
        <f>Table4[[#This Row],[CFNM]]/Table4[[#This Row],[CAREA]]</f>
        <v>0.61644010928171189</v>
      </c>
      <c r="U27">
        <v>2.8583699999999999</v>
      </c>
      <c r="V27">
        <f>-(Table5[[#This Row],[time]]-2)*2</f>
        <v>-1.7167399999999997</v>
      </c>
      <c r="W27">
        <v>78.164500000000004</v>
      </c>
      <c r="X27">
        <v>2.5082799999999999E-3</v>
      </c>
      <c r="Y27">
        <f>Table5[[#This Row],[CFNM]]/Table5[[#This Row],[CAREA]]</f>
        <v>3.2089759417638438E-5</v>
      </c>
      <c r="Z27">
        <v>2.8583699999999999</v>
      </c>
      <c r="AA27">
        <f>-(Table6[[#This Row],[time]]-2)*2</f>
        <v>-1.7167399999999997</v>
      </c>
      <c r="AB27">
        <v>71.882599999999996</v>
      </c>
      <c r="AC27">
        <v>45.209000000000003</v>
      </c>
      <c r="AD27">
        <f>Table6[[#This Row],[CFNM]]/Table6[[#This Row],[CAREA]]</f>
        <v>0.6289282802792332</v>
      </c>
      <c r="AE27">
        <v>2.8583699999999999</v>
      </c>
      <c r="AF27">
        <f>-(Table7[[#This Row],[time]]-2)*2</f>
        <v>-1.7167399999999997</v>
      </c>
      <c r="AG27">
        <v>71.790499999999994</v>
      </c>
      <c r="AH27">
        <v>1.2594399999999999</v>
      </c>
      <c r="AI27">
        <f>Table7[[#This Row],[CFNM]]/Table7[[#This Row],[CAREA]]</f>
        <v>1.7543268259727959E-2</v>
      </c>
      <c r="AJ27">
        <v>2.8583699999999999</v>
      </c>
      <c r="AK27">
        <f>-(Table8[[#This Row],[time]]-2)*2</f>
        <v>-1.7167399999999997</v>
      </c>
      <c r="AL27">
        <v>81.951599999999999</v>
      </c>
      <c r="AM27">
        <v>56.4863</v>
      </c>
      <c r="AN27">
        <f>Table8[[#This Row],[CFNM]]/Table8[[#This Row],[CAREA]]</f>
        <v>0.68926415103548921</v>
      </c>
    </row>
    <row r="28" spans="1:40" x14ac:dyDescent="0.3">
      <c r="A28">
        <v>2.9134199999999999</v>
      </c>
      <c r="B28">
        <f>-(Table1[[#This Row],[time]]-2)*2</f>
        <v>-1.8268399999999998</v>
      </c>
      <c r="C28">
        <v>42.757300000000001</v>
      </c>
      <c r="D28">
        <v>1.1389600000000001E-3</v>
      </c>
      <c r="E28">
        <f>Table1[[#This Row],[CFNM]]/Table1[[#This Row],[CAREA]]</f>
        <v>2.6637790505948694E-5</v>
      </c>
      <c r="F28">
        <v>2.9134199999999999</v>
      </c>
      <c r="G28">
        <f>-(Table2[[#This Row],[time]]-2)*2</f>
        <v>-1.8268399999999998</v>
      </c>
      <c r="H28">
        <v>77.844999999999999</v>
      </c>
      <c r="I28">
        <v>46.697499999999998</v>
      </c>
      <c r="J28">
        <f>Table2[[#This Row],[CFNM]]/Table2[[#This Row],[CAREA]]</f>
        <v>0.59987796261802295</v>
      </c>
      <c r="K28">
        <v>2.9134199999999999</v>
      </c>
      <c r="L28">
        <f>-(Table3[[#This Row],[time]]-2)*2</f>
        <v>-1.8268399999999998</v>
      </c>
      <c r="M28">
        <v>35.7879</v>
      </c>
      <c r="N28">
        <v>3.9751700000000001E-4</v>
      </c>
      <c r="O28">
        <f>Table3[[#This Row],[CFNM]]/Table3[[#This Row],[CAREA]]</f>
        <v>1.1107581053931636E-5</v>
      </c>
      <c r="P28">
        <v>2.9134199999999999</v>
      </c>
      <c r="Q28">
        <f>-(Table4[[#This Row],[time]]-2)*2</f>
        <v>-1.8268399999999998</v>
      </c>
      <c r="R28">
        <v>70.989199999999997</v>
      </c>
      <c r="S28">
        <v>46.774299999999997</v>
      </c>
      <c r="T28">
        <f>Table4[[#This Row],[CFNM]]/Table4[[#This Row],[CAREA]]</f>
        <v>0.65889318375189465</v>
      </c>
      <c r="U28">
        <v>2.9134199999999999</v>
      </c>
      <c r="V28">
        <f>-(Table5[[#This Row],[time]]-2)*2</f>
        <v>-1.8268399999999998</v>
      </c>
      <c r="W28">
        <v>76.627300000000005</v>
      </c>
      <c r="X28">
        <v>2.2577000000000001E-3</v>
      </c>
      <c r="Y28">
        <f>Table5[[#This Row],[CFNM]]/Table5[[#This Row],[CAREA]]</f>
        <v>2.9463389679657248E-5</v>
      </c>
      <c r="Z28">
        <v>2.9134199999999999</v>
      </c>
      <c r="AA28">
        <f>-(Table6[[#This Row],[time]]-2)*2</f>
        <v>-1.8268399999999998</v>
      </c>
      <c r="AB28">
        <v>70.292400000000001</v>
      </c>
      <c r="AC28">
        <v>48.181399999999996</v>
      </c>
      <c r="AD28">
        <f>Table6[[#This Row],[CFNM]]/Table6[[#This Row],[CAREA]]</f>
        <v>0.68544252294700414</v>
      </c>
      <c r="AE28">
        <v>2.9134199999999999</v>
      </c>
      <c r="AF28">
        <f>-(Table7[[#This Row],[time]]-2)*2</f>
        <v>-1.8268399999999998</v>
      </c>
      <c r="AG28">
        <v>71.092699999999994</v>
      </c>
      <c r="AH28">
        <v>0.75500800000000001</v>
      </c>
      <c r="AI28">
        <f>Table7[[#This Row],[CFNM]]/Table7[[#This Row],[CAREA]]</f>
        <v>1.062004959721603E-2</v>
      </c>
      <c r="AJ28">
        <v>2.9134199999999999</v>
      </c>
      <c r="AK28">
        <f>-(Table8[[#This Row],[time]]-2)*2</f>
        <v>-1.8268399999999998</v>
      </c>
      <c r="AL28">
        <v>81.987899999999996</v>
      </c>
      <c r="AM28">
        <v>59.1678</v>
      </c>
      <c r="AN28">
        <f>Table8[[#This Row],[CFNM]]/Table8[[#This Row],[CAREA]]</f>
        <v>0.7216650261806925</v>
      </c>
    </row>
    <row r="29" spans="1:40" x14ac:dyDescent="0.3">
      <c r="A29">
        <v>2.9619599999999999</v>
      </c>
      <c r="B29">
        <f>-(Table1[[#This Row],[time]]-2)*2</f>
        <v>-1.9239199999999999</v>
      </c>
      <c r="C29">
        <v>38.341700000000003</v>
      </c>
      <c r="D29">
        <v>1.0399000000000001E-3</v>
      </c>
      <c r="E29">
        <f>Table1[[#This Row],[CFNM]]/Table1[[#This Row],[CAREA]]</f>
        <v>2.7121906436073519E-5</v>
      </c>
      <c r="F29">
        <v>2.9619599999999999</v>
      </c>
      <c r="G29">
        <f>-(Table2[[#This Row],[time]]-2)*2</f>
        <v>-1.9239199999999999</v>
      </c>
      <c r="H29">
        <v>77.202799999999996</v>
      </c>
      <c r="I29">
        <v>48.074800000000003</v>
      </c>
      <c r="J29">
        <f>Table2[[#This Row],[CFNM]]/Table2[[#This Row],[CAREA]]</f>
        <v>0.6227079846844934</v>
      </c>
      <c r="K29">
        <v>2.9619599999999999</v>
      </c>
      <c r="L29">
        <f>-(Table3[[#This Row],[time]]-2)*2</f>
        <v>-1.9239199999999999</v>
      </c>
      <c r="M29">
        <v>33.064599999999999</v>
      </c>
      <c r="N29">
        <v>3.3113100000000003E-4</v>
      </c>
      <c r="O29">
        <f>Table3[[#This Row],[CFNM]]/Table3[[#This Row],[CAREA]]</f>
        <v>1.0014668255475645E-5</v>
      </c>
      <c r="P29">
        <v>2.9619599999999999</v>
      </c>
      <c r="Q29">
        <f>-(Table4[[#This Row],[time]]-2)*2</f>
        <v>-1.9239199999999999</v>
      </c>
      <c r="R29">
        <v>70.495000000000005</v>
      </c>
      <c r="S29">
        <v>48.158499999999997</v>
      </c>
      <c r="T29">
        <f>Table4[[#This Row],[CFNM]]/Table4[[#This Row],[CAREA]]</f>
        <v>0.68314774097453712</v>
      </c>
      <c r="U29">
        <v>2.9619599999999999</v>
      </c>
      <c r="V29">
        <f>-(Table5[[#This Row],[time]]-2)*2</f>
        <v>-1.9239199999999999</v>
      </c>
      <c r="W29">
        <v>74.688900000000004</v>
      </c>
      <c r="X29">
        <v>2.1127400000000001E-3</v>
      </c>
      <c r="Y29">
        <f>Table5[[#This Row],[CFNM]]/Table5[[#This Row],[CAREA]]</f>
        <v>2.8287201980481706E-5</v>
      </c>
      <c r="Z29">
        <v>2.9619599999999999</v>
      </c>
      <c r="AA29">
        <f>-(Table6[[#This Row],[time]]-2)*2</f>
        <v>-1.9239199999999999</v>
      </c>
      <c r="AB29">
        <v>69.876999999999995</v>
      </c>
      <c r="AC29">
        <v>49.930799999999998</v>
      </c>
      <c r="AD29">
        <f>Table6[[#This Row],[CFNM]]/Table6[[#This Row],[CAREA]]</f>
        <v>0.71455271405469611</v>
      </c>
      <c r="AE29">
        <v>2.9619599999999999</v>
      </c>
      <c r="AF29">
        <f>-(Table7[[#This Row],[time]]-2)*2</f>
        <v>-1.9239199999999999</v>
      </c>
      <c r="AG29">
        <v>70.639499999999998</v>
      </c>
      <c r="AH29">
        <v>0.52684699999999995</v>
      </c>
      <c r="AI29">
        <f>Table7[[#This Row],[CFNM]]/Table7[[#This Row],[CAREA]]</f>
        <v>7.4582492797938826E-3</v>
      </c>
      <c r="AJ29">
        <v>2.9619599999999999</v>
      </c>
      <c r="AK29">
        <f>-(Table8[[#This Row],[time]]-2)*2</f>
        <v>-1.9239199999999999</v>
      </c>
      <c r="AL29">
        <v>82.031400000000005</v>
      </c>
      <c r="AM29">
        <v>60.691299999999998</v>
      </c>
      <c r="AN29">
        <f>Table8[[#This Row],[CFNM]]/Table8[[#This Row],[CAREA]]</f>
        <v>0.73985449474225717</v>
      </c>
    </row>
    <row r="30" spans="1:40" x14ac:dyDescent="0.3">
      <c r="A30">
        <v>3</v>
      </c>
      <c r="B30">
        <f>-(Table1[[#This Row],[time]]-2)*2</f>
        <v>-2</v>
      </c>
      <c r="C30">
        <v>34.385599999999997</v>
      </c>
      <c r="D30">
        <v>9.6553399999999999E-4</v>
      </c>
      <c r="E30">
        <f>Table1[[#This Row],[CFNM]]/Table1[[#This Row],[CAREA]]</f>
        <v>2.8079603089665444E-5</v>
      </c>
      <c r="F30">
        <v>3</v>
      </c>
      <c r="G30">
        <f>-(Table2[[#This Row],[time]]-2)*2</f>
        <v>-2</v>
      </c>
      <c r="H30">
        <v>76.671800000000005</v>
      </c>
      <c r="I30">
        <v>49.2104</v>
      </c>
      <c r="J30">
        <f>Table2[[#This Row],[CFNM]]/Table2[[#This Row],[CAREA]]</f>
        <v>0.64183180778330495</v>
      </c>
      <c r="K30">
        <v>3</v>
      </c>
      <c r="L30">
        <f>-(Table3[[#This Row],[time]]-2)*2</f>
        <v>-2</v>
      </c>
      <c r="M30">
        <v>30.393799999999999</v>
      </c>
      <c r="N30">
        <v>2.7905600000000002E-4</v>
      </c>
      <c r="O30">
        <f>Table3[[#This Row],[CFNM]]/Table3[[#This Row],[CAREA]]</f>
        <v>9.1813461956056832E-6</v>
      </c>
      <c r="P30">
        <v>3</v>
      </c>
      <c r="Q30">
        <f>-(Table4[[#This Row],[time]]-2)*2</f>
        <v>-2</v>
      </c>
      <c r="R30">
        <v>70.071399999999997</v>
      </c>
      <c r="S30">
        <v>49.350499999999997</v>
      </c>
      <c r="T30">
        <f>Table4[[#This Row],[CFNM]]/Table4[[#This Row],[CAREA]]</f>
        <v>0.7042887683134631</v>
      </c>
      <c r="U30">
        <v>3</v>
      </c>
      <c r="V30">
        <f>-(Table5[[#This Row],[time]]-2)*2</f>
        <v>-2</v>
      </c>
      <c r="W30">
        <v>74.292199999999994</v>
      </c>
      <c r="X30">
        <v>1.99365E-3</v>
      </c>
      <c r="Y30">
        <f>Table5[[#This Row],[CFNM]]/Table5[[#This Row],[CAREA]]</f>
        <v>2.6835253229814169E-5</v>
      </c>
      <c r="Z30">
        <v>3</v>
      </c>
      <c r="AA30">
        <f>-(Table6[[#This Row],[time]]-2)*2</f>
        <v>-2</v>
      </c>
      <c r="AB30">
        <v>69.173100000000005</v>
      </c>
      <c r="AC30">
        <v>51.419699999999999</v>
      </c>
      <c r="AD30">
        <f>Table6[[#This Row],[CFNM]]/Table6[[#This Row],[CAREA]]</f>
        <v>0.74334820905814536</v>
      </c>
      <c r="AE30">
        <v>3</v>
      </c>
      <c r="AF30">
        <f>-(Table7[[#This Row],[time]]-2)*2</f>
        <v>-2</v>
      </c>
      <c r="AG30">
        <v>70.265699999999995</v>
      </c>
      <c r="AH30">
        <v>0.40406999999999998</v>
      </c>
      <c r="AI30">
        <f>Table7[[#This Row],[CFNM]]/Table7[[#This Row],[CAREA]]</f>
        <v>5.7506009333145479E-3</v>
      </c>
      <c r="AJ30">
        <v>3</v>
      </c>
      <c r="AK30">
        <f>-(Table8[[#This Row],[time]]-2)*2</f>
        <v>-2</v>
      </c>
      <c r="AL30">
        <v>82.037999999999997</v>
      </c>
      <c r="AM30">
        <v>61.943199999999997</v>
      </c>
      <c r="AN30">
        <f>Table8[[#This Row],[CFNM]]/Table8[[#This Row],[CAREA]]</f>
        <v>0.75505497452400105</v>
      </c>
    </row>
    <row r="33" spans="1:40" x14ac:dyDescent="0.3">
      <c r="A33" t="s">
        <v>18</v>
      </c>
      <c r="E33" t="s">
        <v>0</v>
      </c>
    </row>
    <row r="34" spans="1:40" x14ac:dyDescent="0.3">
      <c r="A34" t="s">
        <v>19</v>
      </c>
      <c r="E34" t="s">
        <v>1</v>
      </c>
      <c r="F34" t="s">
        <v>2</v>
      </c>
    </row>
    <row r="36" spans="1:40" x14ac:dyDescent="0.3">
      <c r="A36" t="s">
        <v>3</v>
      </c>
      <c r="F36" t="s">
        <v>4</v>
      </c>
      <c r="K36" t="s">
        <v>5</v>
      </c>
      <c r="P36" t="s">
        <v>6</v>
      </c>
      <c r="U36" t="s">
        <v>7</v>
      </c>
      <c r="Z36" t="s">
        <v>8</v>
      </c>
      <c r="AE36" t="s">
        <v>9</v>
      </c>
      <c r="AJ36" t="s">
        <v>10</v>
      </c>
    </row>
    <row r="37" spans="1:40" x14ac:dyDescent="0.3">
      <c r="A37" t="s">
        <v>11</v>
      </c>
      <c r="B37" t="s">
        <v>12</v>
      </c>
      <c r="C37" t="s">
        <v>13</v>
      </c>
      <c r="D37" t="s">
        <v>14</v>
      </c>
      <c r="E37" t="s">
        <v>15</v>
      </c>
      <c r="F37" t="s">
        <v>11</v>
      </c>
      <c r="G37" t="s">
        <v>12</v>
      </c>
      <c r="H37" t="s">
        <v>13</v>
      </c>
      <c r="I37" t="s">
        <v>14</v>
      </c>
      <c r="J37" t="s">
        <v>15</v>
      </c>
      <c r="K37" t="s">
        <v>11</v>
      </c>
      <c r="L37" t="s">
        <v>12</v>
      </c>
      <c r="M37" t="s">
        <v>13</v>
      </c>
      <c r="N37" t="s">
        <v>14</v>
      </c>
      <c r="O37" t="s">
        <v>15</v>
      </c>
      <c r="P37" t="s">
        <v>11</v>
      </c>
      <c r="Q37" t="s">
        <v>12</v>
      </c>
      <c r="R37" t="s">
        <v>13</v>
      </c>
      <c r="S37" t="s">
        <v>14</v>
      </c>
      <c r="T37" t="s">
        <v>15</v>
      </c>
      <c r="U37" t="s">
        <v>11</v>
      </c>
      <c r="V37" t="s">
        <v>12</v>
      </c>
      <c r="W37" t="s">
        <v>13</v>
      </c>
      <c r="X37" t="s">
        <v>14</v>
      </c>
      <c r="Y37" t="s">
        <v>15</v>
      </c>
      <c r="Z37" t="s">
        <v>11</v>
      </c>
      <c r="AA37" t="s">
        <v>12</v>
      </c>
      <c r="AB37" t="s">
        <v>13</v>
      </c>
      <c r="AC37" t="s">
        <v>14</v>
      </c>
      <c r="AD37" t="s">
        <v>15</v>
      </c>
      <c r="AE37" t="s">
        <v>11</v>
      </c>
      <c r="AF37" t="s">
        <v>12</v>
      </c>
      <c r="AG37" t="s">
        <v>13</v>
      </c>
      <c r="AH37" t="s">
        <v>14</v>
      </c>
      <c r="AI37" t="s">
        <v>15</v>
      </c>
      <c r="AJ37" t="s">
        <v>11</v>
      </c>
      <c r="AK37" t="s">
        <v>12</v>
      </c>
      <c r="AL37" t="s">
        <v>13</v>
      </c>
      <c r="AM37" t="s">
        <v>14</v>
      </c>
      <c r="AN37" t="s">
        <v>15</v>
      </c>
    </row>
    <row r="38" spans="1:40" x14ac:dyDescent="0.3">
      <c r="A38">
        <v>2</v>
      </c>
      <c r="B38">
        <f>(Table110[[#This Row],[time]]-2)*2</f>
        <v>0</v>
      </c>
      <c r="C38">
        <v>80.561000000000007</v>
      </c>
      <c r="D38">
        <v>3.98224</v>
      </c>
      <c r="E38" s="1">
        <f>Table110[[#This Row],[CFNM]]/Table110[[#This Row],[CAREA]]</f>
        <v>4.9431362569978023E-2</v>
      </c>
      <c r="F38">
        <v>2</v>
      </c>
      <c r="G38">
        <f>(Table211[[#This Row],[time]]-2)*2</f>
        <v>0</v>
      </c>
      <c r="H38">
        <v>87.831800000000001</v>
      </c>
      <c r="I38">
        <v>3.8491699999999998E-3</v>
      </c>
      <c r="J38" s="1">
        <f>Table211[[#This Row],[CFNM]]/Table211[[#This Row],[CAREA]]</f>
        <v>4.3824332417188305E-5</v>
      </c>
      <c r="K38">
        <v>2</v>
      </c>
      <c r="L38">
        <f>(Table312[[#This Row],[time]]-2)*2</f>
        <v>0</v>
      </c>
      <c r="M38">
        <v>85.166600000000003</v>
      </c>
      <c r="N38">
        <v>3.7004999999999998E-3</v>
      </c>
      <c r="O38">
        <f>Table312[[#This Row],[CFNM]]/Table312[[#This Row],[CAREA]]</f>
        <v>4.3450131859203019E-5</v>
      </c>
      <c r="P38">
        <v>2</v>
      </c>
      <c r="Q38">
        <f>(Table413[[#This Row],[time]]-2)*2</f>
        <v>0</v>
      </c>
      <c r="R38">
        <v>79.101699999999994</v>
      </c>
      <c r="S38">
        <v>4.52579E-3</v>
      </c>
      <c r="T38">
        <f>Table413[[#This Row],[CFNM]]/Table413[[#This Row],[CAREA]]</f>
        <v>5.7214825977191392E-5</v>
      </c>
      <c r="U38">
        <v>2</v>
      </c>
      <c r="V38">
        <f>(Table514[[#This Row],[time]]-2)*2</f>
        <v>0</v>
      </c>
      <c r="W38">
        <v>83.227800000000002</v>
      </c>
      <c r="X38">
        <v>3.5062700000000002</v>
      </c>
      <c r="Y38">
        <f>Table514[[#This Row],[CFNM]]/Table514[[#This Row],[CAREA]]</f>
        <v>4.2128591648463616E-2</v>
      </c>
      <c r="Z38">
        <v>2</v>
      </c>
      <c r="AA38">
        <f>(Table615[[#This Row],[time]]-2)*2</f>
        <v>0</v>
      </c>
      <c r="AB38">
        <v>83.949600000000004</v>
      </c>
      <c r="AC38">
        <v>6.2740499999999999</v>
      </c>
      <c r="AD38">
        <f>Table615[[#This Row],[CFNM]]/Table615[[#This Row],[CAREA]]</f>
        <v>7.4735912976357233E-2</v>
      </c>
      <c r="AE38">
        <v>2</v>
      </c>
      <c r="AF38">
        <f>(Table716[[#This Row],[time]]-2)*2</f>
        <v>0</v>
      </c>
      <c r="AG38">
        <v>78.459999999999994</v>
      </c>
      <c r="AH38">
        <v>14.7075</v>
      </c>
      <c r="AI38">
        <f>Table716[[#This Row],[CFNM]]/Table716[[#This Row],[CAREA]]</f>
        <v>0.18745220494519502</v>
      </c>
      <c r="AJ38">
        <v>2</v>
      </c>
      <c r="AK38">
        <f>(Table817[[#This Row],[time]]-2)*2</f>
        <v>0</v>
      </c>
      <c r="AL38">
        <v>83.006</v>
      </c>
      <c r="AM38">
        <v>14.6487</v>
      </c>
      <c r="AN38">
        <f>Table817[[#This Row],[CFNM]]/Table817[[#This Row],[CAREA]]</f>
        <v>0.17647760402862445</v>
      </c>
    </row>
    <row r="39" spans="1:40" x14ac:dyDescent="0.3">
      <c r="A39">
        <v>2.0512600000000001</v>
      </c>
      <c r="B39">
        <f>(Table110[[#This Row],[time]]-2)*2</f>
        <v>0.10252000000000017</v>
      </c>
      <c r="C39">
        <v>89.778099999999995</v>
      </c>
      <c r="D39">
        <v>12.538500000000001</v>
      </c>
      <c r="E39">
        <f>Table110[[#This Row],[CFNM]]/Table110[[#This Row],[CAREA]]</f>
        <v>0.13966100864241948</v>
      </c>
      <c r="F39">
        <v>2.0512600000000001</v>
      </c>
      <c r="G39">
        <f>(Table211[[#This Row],[time]]-2)*2</f>
        <v>0.10252000000000017</v>
      </c>
      <c r="H39">
        <v>95.423599999999993</v>
      </c>
      <c r="I39">
        <v>0.88253700000000002</v>
      </c>
      <c r="J39">
        <f>Table211[[#This Row],[CFNM]]/Table211[[#This Row],[CAREA]]</f>
        <v>9.2486240301141442E-3</v>
      </c>
      <c r="K39">
        <v>2.0512600000000001</v>
      </c>
      <c r="L39">
        <f>(Table312[[#This Row],[time]]-2)*2</f>
        <v>0.10252000000000017</v>
      </c>
      <c r="M39">
        <v>87.488500000000002</v>
      </c>
      <c r="N39">
        <v>6.4918399999999998</v>
      </c>
      <c r="O39">
        <f>Table312[[#This Row],[CFNM]]/Table312[[#This Row],[CAREA]]</f>
        <v>7.4202209433239796E-2</v>
      </c>
      <c r="P39">
        <v>2.0512600000000001</v>
      </c>
      <c r="Q39">
        <f>(Table413[[#This Row],[time]]-2)*2</f>
        <v>0.10252000000000017</v>
      </c>
      <c r="R39">
        <v>87.414900000000003</v>
      </c>
      <c r="S39">
        <v>3.7518099999999999</v>
      </c>
      <c r="T39">
        <f>Table413[[#This Row],[CFNM]]/Table413[[#This Row],[CAREA]]</f>
        <v>4.2919570919831743E-2</v>
      </c>
      <c r="U39">
        <v>2.0512600000000001</v>
      </c>
      <c r="V39">
        <f>(Table514[[#This Row],[time]]-2)*2</f>
        <v>0.10252000000000017</v>
      </c>
      <c r="W39">
        <v>82.548900000000003</v>
      </c>
      <c r="X39">
        <v>10.7323</v>
      </c>
      <c r="Y39">
        <f>Table514[[#This Row],[CFNM]]/Table514[[#This Row],[CAREA]]</f>
        <v>0.13001142353199133</v>
      </c>
      <c r="Z39">
        <v>2.0512600000000001</v>
      </c>
      <c r="AA39">
        <f>(Table615[[#This Row],[time]]-2)*2</f>
        <v>0.10252000000000017</v>
      </c>
      <c r="AB39">
        <v>89.068899999999999</v>
      </c>
      <c r="AC39">
        <v>15.209</v>
      </c>
      <c r="AD39">
        <f>Table615[[#This Row],[CFNM]]/Table615[[#This Row],[CAREA]]</f>
        <v>0.17075544887160388</v>
      </c>
      <c r="AE39">
        <v>2.0512600000000001</v>
      </c>
      <c r="AF39">
        <f>(Table716[[#This Row],[time]]-2)*2</f>
        <v>0.10252000000000017</v>
      </c>
      <c r="AG39">
        <v>78.569299999999998</v>
      </c>
      <c r="AH39">
        <v>22.581399999999999</v>
      </c>
      <c r="AI39">
        <f>Table716[[#This Row],[CFNM]]/Table716[[#This Row],[CAREA]]</f>
        <v>0.28740742249199114</v>
      </c>
      <c r="AJ39">
        <v>2.0512600000000001</v>
      </c>
      <c r="AK39">
        <f>(Table817[[#This Row],[time]]-2)*2</f>
        <v>0.10252000000000017</v>
      </c>
      <c r="AL39">
        <v>83.224999999999994</v>
      </c>
      <c r="AM39">
        <v>17.617100000000001</v>
      </c>
      <c r="AN39">
        <f>Table817[[#This Row],[CFNM]]/Table817[[#This Row],[CAREA]]</f>
        <v>0.21168038449984983</v>
      </c>
    </row>
    <row r="40" spans="1:40" x14ac:dyDescent="0.3">
      <c r="A40">
        <v>2.1153300000000002</v>
      </c>
      <c r="B40">
        <f>(Table110[[#This Row],[time]]-2)*2</f>
        <v>0.23066000000000031</v>
      </c>
      <c r="C40">
        <v>87.905500000000004</v>
      </c>
      <c r="D40">
        <v>15.032</v>
      </c>
      <c r="E40">
        <f>Table110[[#This Row],[CFNM]]/Table110[[#This Row],[CAREA]]</f>
        <v>0.17100181444847024</v>
      </c>
      <c r="F40">
        <v>2.1153300000000002</v>
      </c>
      <c r="G40">
        <f>(Table211[[#This Row],[time]]-2)*2</f>
        <v>0.23066000000000031</v>
      </c>
      <c r="H40">
        <v>94.556200000000004</v>
      </c>
      <c r="I40">
        <v>5.4278699999999996E-3</v>
      </c>
      <c r="J40">
        <f>Table211[[#This Row],[CFNM]]/Table211[[#This Row],[CAREA]]</f>
        <v>5.7403639317146835E-5</v>
      </c>
      <c r="K40">
        <v>2.1153300000000002</v>
      </c>
      <c r="L40">
        <f>(Table312[[#This Row],[time]]-2)*2</f>
        <v>0.23066000000000031</v>
      </c>
      <c r="M40">
        <v>85.932500000000005</v>
      </c>
      <c r="N40">
        <v>9.9347100000000008</v>
      </c>
      <c r="O40">
        <f>Table312[[#This Row],[CFNM]]/Table312[[#This Row],[CAREA]]</f>
        <v>0.1156106246181596</v>
      </c>
      <c r="P40">
        <v>2.1153300000000002</v>
      </c>
      <c r="Q40">
        <f>(Table413[[#This Row],[time]]-2)*2</f>
        <v>0.23066000000000031</v>
      </c>
      <c r="R40">
        <v>88.551100000000005</v>
      </c>
      <c r="S40">
        <v>1.6645300000000001</v>
      </c>
      <c r="T40">
        <f>Table413[[#This Row],[CFNM]]/Table413[[#This Row],[CAREA]]</f>
        <v>1.8797394950486216E-2</v>
      </c>
      <c r="U40">
        <v>2.1153300000000002</v>
      </c>
      <c r="V40">
        <f>(Table514[[#This Row],[time]]-2)*2</f>
        <v>0.23066000000000031</v>
      </c>
      <c r="W40">
        <v>80.277900000000002</v>
      </c>
      <c r="X40">
        <v>12.829000000000001</v>
      </c>
      <c r="Y40">
        <f>Table514[[#This Row],[CFNM]]/Table514[[#This Row],[CAREA]]</f>
        <v>0.15980736915141028</v>
      </c>
      <c r="Z40">
        <v>2.1153300000000002</v>
      </c>
      <c r="AA40">
        <f>(Table615[[#This Row],[time]]-2)*2</f>
        <v>0.23066000000000031</v>
      </c>
      <c r="AB40">
        <v>89.959500000000006</v>
      </c>
      <c r="AC40">
        <v>14.246499999999999</v>
      </c>
      <c r="AD40">
        <f>Table615[[#This Row],[CFNM]]/Table615[[#This Row],[CAREA]]</f>
        <v>0.1583657090135005</v>
      </c>
      <c r="AE40">
        <v>2.1153300000000002</v>
      </c>
      <c r="AF40">
        <f>(Table716[[#This Row],[time]]-2)*2</f>
        <v>0.23066000000000031</v>
      </c>
      <c r="AG40">
        <v>77.891599999999997</v>
      </c>
      <c r="AH40">
        <v>25.650200000000002</v>
      </c>
      <c r="AI40">
        <f>Table716[[#This Row],[CFNM]]/Table716[[#This Row],[CAREA]]</f>
        <v>0.32930636936460417</v>
      </c>
      <c r="AJ40">
        <v>2.1153300000000002</v>
      </c>
      <c r="AK40">
        <f>(Table817[[#This Row],[time]]-2)*2</f>
        <v>0.23066000000000031</v>
      </c>
      <c r="AL40">
        <v>83.11</v>
      </c>
      <c r="AM40">
        <v>16.240200000000002</v>
      </c>
      <c r="AN40">
        <f>Table817[[#This Row],[CFNM]]/Table817[[#This Row],[CAREA]]</f>
        <v>0.19540608831668874</v>
      </c>
    </row>
    <row r="41" spans="1:40" x14ac:dyDescent="0.3">
      <c r="A41">
        <v>2.16533</v>
      </c>
      <c r="B41">
        <f>(Table110[[#This Row],[time]]-2)*2</f>
        <v>0.33065999999999995</v>
      </c>
      <c r="C41">
        <v>85.606200000000001</v>
      </c>
      <c r="D41">
        <v>17.4831</v>
      </c>
      <c r="E41">
        <f>Table110[[#This Row],[CFNM]]/Table110[[#This Row],[CAREA]]</f>
        <v>0.20422703028518963</v>
      </c>
      <c r="F41">
        <v>2.16533</v>
      </c>
      <c r="G41">
        <f>(Table211[[#This Row],[time]]-2)*2</f>
        <v>0.33065999999999995</v>
      </c>
      <c r="H41">
        <v>94.292699999999996</v>
      </c>
      <c r="I41">
        <v>4.6085299999999996E-3</v>
      </c>
      <c r="J41">
        <f>Table211[[#This Row],[CFNM]]/Table211[[#This Row],[CAREA]]</f>
        <v>4.8874727311870377E-5</v>
      </c>
      <c r="K41">
        <v>2.16533</v>
      </c>
      <c r="L41">
        <f>(Table312[[#This Row],[time]]-2)*2</f>
        <v>0.33065999999999995</v>
      </c>
      <c r="M41">
        <v>84.3506</v>
      </c>
      <c r="N41">
        <v>13.158799999999999</v>
      </c>
      <c r="O41">
        <f>Table312[[#This Row],[CFNM]]/Table312[[#This Row],[CAREA]]</f>
        <v>0.15600126140181575</v>
      </c>
      <c r="P41">
        <v>2.16533</v>
      </c>
      <c r="Q41">
        <f>(Table413[[#This Row],[time]]-2)*2</f>
        <v>0.33065999999999995</v>
      </c>
      <c r="R41">
        <v>88.999399999999994</v>
      </c>
      <c r="S41">
        <v>0.21126500000000001</v>
      </c>
      <c r="T41">
        <f>Table413[[#This Row],[CFNM]]/Table413[[#This Row],[CAREA]]</f>
        <v>2.3737800479553799E-3</v>
      </c>
      <c r="U41">
        <v>2.16533</v>
      </c>
      <c r="V41">
        <f>(Table514[[#This Row],[time]]-2)*2</f>
        <v>0.33065999999999995</v>
      </c>
      <c r="W41">
        <v>76.823999999999998</v>
      </c>
      <c r="X41">
        <v>15.206200000000001</v>
      </c>
      <c r="Y41">
        <f>Table514[[#This Row],[CFNM]]/Table514[[#This Row],[CAREA]]</f>
        <v>0.1979355409767781</v>
      </c>
      <c r="Z41">
        <v>2.16533</v>
      </c>
      <c r="AA41">
        <f>(Table615[[#This Row],[time]]-2)*2</f>
        <v>0.33065999999999995</v>
      </c>
      <c r="AB41">
        <v>91.810199999999995</v>
      </c>
      <c r="AC41">
        <v>13.2011</v>
      </c>
      <c r="AD41">
        <f>Table615[[#This Row],[CFNM]]/Table615[[#This Row],[CAREA]]</f>
        <v>0.14378685592668353</v>
      </c>
      <c r="AE41">
        <v>2.16533</v>
      </c>
      <c r="AF41">
        <f>(Table716[[#This Row],[time]]-2)*2</f>
        <v>0.33065999999999995</v>
      </c>
      <c r="AG41">
        <v>77.691800000000001</v>
      </c>
      <c r="AH41">
        <v>28.208600000000001</v>
      </c>
      <c r="AI41">
        <f>Table716[[#This Row],[CFNM]]/Table716[[#This Row],[CAREA]]</f>
        <v>0.36308336272296432</v>
      </c>
      <c r="AJ41">
        <v>2.16533</v>
      </c>
      <c r="AK41">
        <f>(Table817[[#This Row],[time]]-2)*2</f>
        <v>0.33065999999999995</v>
      </c>
      <c r="AL41">
        <v>82.993300000000005</v>
      </c>
      <c r="AM41">
        <v>15.210599999999999</v>
      </c>
      <c r="AN41">
        <f>Table817[[#This Row],[CFNM]]/Table817[[#This Row],[CAREA]]</f>
        <v>0.18327503545466922</v>
      </c>
    </row>
    <row r="42" spans="1:40" x14ac:dyDescent="0.3">
      <c r="A42">
        <v>2.2246999999999999</v>
      </c>
      <c r="B42">
        <f>(Table110[[#This Row],[time]]-2)*2</f>
        <v>0.4493999999999998</v>
      </c>
      <c r="C42">
        <v>84.188000000000002</v>
      </c>
      <c r="D42">
        <v>20.5932</v>
      </c>
      <c r="E42">
        <f>Table110[[#This Row],[CFNM]]/Table110[[#This Row],[CAREA]]</f>
        <v>0.24460968309022663</v>
      </c>
      <c r="F42">
        <v>2.2246999999999999</v>
      </c>
      <c r="G42">
        <f>(Table211[[#This Row],[time]]-2)*2</f>
        <v>0.4493999999999998</v>
      </c>
      <c r="H42">
        <v>94.463300000000004</v>
      </c>
      <c r="I42">
        <v>3.8557299999999999E-3</v>
      </c>
      <c r="J42">
        <f>Table211[[#This Row],[CFNM]]/Table211[[#This Row],[CAREA]]</f>
        <v>4.0817227431182264E-5</v>
      </c>
      <c r="K42">
        <v>2.2246999999999999</v>
      </c>
      <c r="L42">
        <f>(Table312[[#This Row],[time]]-2)*2</f>
        <v>0.4493999999999998</v>
      </c>
      <c r="M42">
        <v>83.299700000000001</v>
      </c>
      <c r="N42">
        <v>16.300999999999998</v>
      </c>
      <c r="O42">
        <f>Table312[[#This Row],[CFNM]]/Table312[[#This Row],[CAREA]]</f>
        <v>0.1956909808798831</v>
      </c>
      <c r="P42">
        <v>2.2246999999999999</v>
      </c>
      <c r="Q42">
        <f>(Table413[[#This Row],[time]]-2)*2</f>
        <v>0.4493999999999998</v>
      </c>
      <c r="R42">
        <v>88.607399999999998</v>
      </c>
      <c r="S42">
        <v>4.4758799999999998E-3</v>
      </c>
      <c r="T42">
        <f>Table413[[#This Row],[CFNM]]/Table413[[#This Row],[CAREA]]</f>
        <v>5.0513613987093625E-5</v>
      </c>
      <c r="U42">
        <v>2.2246999999999999</v>
      </c>
      <c r="V42">
        <f>(Table514[[#This Row],[time]]-2)*2</f>
        <v>0.4493999999999998</v>
      </c>
      <c r="W42">
        <v>74.358500000000006</v>
      </c>
      <c r="X42">
        <v>18.3687</v>
      </c>
      <c r="Y42">
        <f>Table514[[#This Row],[CFNM]]/Table514[[#This Row],[CAREA]]</f>
        <v>0.24702892070173549</v>
      </c>
      <c r="Z42">
        <v>2.2246999999999999</v>
      </c>
      <c r="AA42">
        <f>(Table615[[#This Row],[time]]-2)*2</f>
        <v>0.4493999999999998</v>
      </c>
      <c r="AB42">
        <v>91.454499999999996</v>
      </c>
      <c r="AC42">
        <v>12.176500000000001</v>
      </c>
      <c r="AD42">
        <f>Table615[[#This Row],[CFNM]]/Table615[[#This Row],[CAREA]]</f>
        <v>0.13314271030949817</v>
      </c>
      <c r="AE42">
        <v>2.2246999999999999</v>
      </c>
      <c r="AF42">
        <f>(Table716[[#This Row],[time]]-2)*2</f>
        <v>0.4493999999999998</v>
      </c>
      <c r="AG42">
        <v>77.760900000000007</v>
      </c>
      <c r="AH42">
        <v>31.421399999999998</v>
      </c>
      <c r="AI42">
        <f>Table716[[#This Row],[CFNM]]/Table716[[#This Row],[CAREA]]</f>
        <v>0.40407711330501572</v>
      </c>
      <c r="AJ42">
        <v>2.2246999999999999</v>
      </c>
      <c r="AK42">
        <f>(Table817[[#This Row],[time]]-2)*2</f>
        <v>0.4493999999999998</v>
      </c>
      <c r="AL42">
        <v>82.390500000000003</v>
      </c>
      <c r="AM42">
        <v>14.115</v>
      </c>
      <c r="AN42">
        <f>Table817[[#This Row],[CFNM]]/Table817[[#This Row],[CAREA]]</f>
        <v>0.17131829519180003</v>
      </c>
    </row>
    <row r="43" spans="1:40" x14ac:dyDescent="0.3">
      <c r="A43">
        <v>2.2668900000000001</v>
      </c>
      <c r="B43">
        <f>(Table110[[#This Row],[time]]-2)*2</f>
        <v>0.53378000000000014</v>
      </c>
      <c r="C43">
        <v>82.891499999999994</v>
      </c>
      <c r="D43">
        <v>23.334299999999999</v>
      </c>
      <c r="E43">
        <f>Table110[[#This Row],[CFNM]]/Table110[[#This Row],[CAREA]]</f>
        <v>0.28150413492336368</v>
      </c>
      <c r="F43">
        <v>2.2668900000000001</v>
      </c>
      <c r="G43">
        <f>(Table211[[#This Row],[time]]-2)*2</f>
        <v>0.53378000000000014</v>
      </c>
      <c r="H43">
        <v>93.9161</v>
      </c>
      <c r="I43">
        <v>3.25253E-3</v>
      </c>
      <c r="J43">
        <f>Table211[[#This Row],[CFNM]]/Table211[[#This Row],[CAREA]]</f>
        <v>3.4632294143389682E-5</v>
      </c>
      <c r="K43">
        <v>2.2668900000000001</v>
      </c>
      <c r="L43">
        <f>(Table312[[#This Row],[time]]-2)*2</f>
        <v>0.53378000000000014</v>
      </c>
      <c r="M43">
        <v>82.482500000000002</v>
      </c>
      <c r="N43">
        <v>18.857199999999999</v>
      </c>
      <c r="O43">
        <f>Table312[[#This Row],[CFNM]]/Table312[[#This Row],[CAREA]]</f>
        <v>0.22862061649440787</v>
      </c>
      <c r="P43">
        <v>2.2668900000000001</v>
      </c>
      <c r="Q43">
        <f>(Table413[[#This Row],[time]]-2)*2</f>
        <v>0.53378000000000014</v>
      </c>
      <c r="R43">
        <v>87.7714</v>
      </c>
      <c r="S43">
        <v>3.7084399999999999E-3</v>
      </c>
      <c r="T43">
        <f>Table413[[#This Row],[CFNM]]/Table413[[#This Row],[CAREA]]</f>
        <v>4.2251120524453298E-5</v>
      </c>
      <c r="U43">
        <v>2.2668900000000001</v>
      </c>
      <c r="V43">
        <f>(Table514[[#This Row],[time]]-2)*2</f>
        <v>0.53378000000000014</v>
      </c>
      <c r="W43">
        <v>72.720699999999994</v>
      </c>
      <c r="X43">
        <v>20.980899999999998</v>
      </c>
      <c r="Y43">
        <f>Table514[[#This Row],[CFNM]]/Table514[[#This Row],[CAREA]]</f>
        <v>0.28851344940298979</v>
      </c>
      <c r="Z43">
        <v>2.2668900000000001</v>
      </c>
      <c r="AA43">
        <f>(Table615[[#This Row],[time]]-2)*2</f>
        <v>0.53378000000000014</v>
      </c>
      <c r="AB43">
        <v>92.28</v>
      </c>
      <c r="AC43">
        <v>11.708</v>
      </c>
      <c r="AD43">
        <f>Table615[[#This Row],[CFNM]]/Table615[[#This Row],[CAREA]]</f>
        <v>0.1268747290853923</v>
      </c>
      <c r="AE43">
        <v>2.2668900000000001</v>
      </c>
      <c r="AF43">
        <f>(Table716[[#This Row],[time]]-2)*2</f>
        <v>0.53378000000000014</v>
      </c>
      <c r="AG43">
        <v>77.773399999999995</v>
      </c>
      <c r="AH43">
        <v>34.263500000000001</v>
      </c>
      <c r="AI43">
        <f>Table716[[#This Row],[CFNM]]/Table716[[#This Row],[CAREA]]</f>
        <v>0.44055551126734849</v>
      </c>
      <c r="AJ43">
        <v>2.2668900000000001</v>
      </c>
      <c r="AK43">
        <f>(Table817[[#This Row],[time]]-2)*2</f>
        <v>0.53378000000000014</v>
      </c>
      <c r="AL43">
        <v>81.817400000000006</v>
      </c>
      <c r="AM43">
        <v>13.3645</v>
      </c>
      <c r="AN43">
        <f>Table817[[#This Row],[CFNM]]/Table817[[#This Row],[CAREA]]</f>
        <v>0.16334544974540866</v>
      </c>
    </row>
    <row r="44" spans="1:40" x14ac:dyDescent="0.3">
      <c r="A44">
        <v>2.3262700000000001</v>
      </c>
      <c r="B44">
        <f>(Table110[[#This Row],[time]]-2)*2</f>
        <v>0.65254000000000012</v>
      </c>
      <c r="C44">
        <v>82.005499999999998</v>
      </c>
      <c r="D44">
        <v>25.871600000000001</v>
      </c>
      <c r="E44">
        <f>Table110[[#This Row],[CFNM]]/Table110[[#This Row],[CAREA]]</f>
        <v>0.31548615641633793</v>
      </c>
      <c r="F44">
        <v>2.3262700000000001</v>
      </c>
      <c r="G44">
        <f>(Table211[[#This Row],[time]]-2)*2</f>
        <v>0.65254000000000012</v>
      </c>
      <c r="H44">
        <v>90.775800000000004</v>
      </c>
      <c r="I44">
        <v>2.8133199999999998E-3</v>
      </c>
      <c r="J44">
        <f>Table211[[#This Row],[CFNM]]/Table211[[#This Row],[CAREA]]</f>
        <v>3.0991960412356592E-5</v>
      </c>
      <c r="K44">
        <v>2.3262700000000001</v>
      </c>
      <c r="L44">
        <f>(Table312[[#This Row],[time]]-2)*2</f>
        <v>0.65254000000000012</v>
      </c>
      <c r="M44">
        <v>81.748199999999997</v>
      </c>
      <c r="N44">
        <v>21.109300000000001</v>
      </c>
      <c r="O44">
        <f>Table312[[#This Row],[CFNM]]/Table312[[#This Row],[CAREA]]</f>
        <v>0.25822342265640102</v>
      </c>
      <c r="P44">
        <v>2.3262700000000001</v>
      </c>
      <c r="Q44">
        <f>(Table413[[#This Row],[time]]-2)*2</f>
        <v>0.65254000000000012</v>
      </c>
      <c r="R44">
        <v>86.268900000000002</v>
      </c>
      <c r="S44">
        <v>3.2029699999999999E-3</v>
      </c>
      <c r="T44">
        <f>Table413[[#This Row],[CFNM]]/Table413[[#This Row],[CAREA]]</f>
        <v>3.7127748238357041E-5</v>
      </c>
      <c r="U44">
        <v>2.3262700000000001</v>
      </c>
      <c r="V44">
        <f>(Table514[[#This Row],[time]]-2)*2</f>
        <v>0.65254000000000012</v>
      </c>
      <c r="W44">
        <v>70.836600000000004</v>
      </c>
      <c r="X44">
        <v>23.383199999999999</v>
      </c>
      <c r="Y44">
        <f>Table514[[#This Row],[CFNM]]/Table514[[#This Row],[CAREA]]</f>
        <v>0.33010054124562721</v>
      </c>
      <c r="Z44">
        <v>2.3262700000000001</v>
      </c>
      <c r="AA44">
        <f>(Table615[[#This Row],[time]]-2)*2</f>
        <v>0.65254000000000012</v>
      </c>
      <c r="AB44">
        <v>92.897800000000004</v>
      </c>
      <c r="AC44">
        <v>11.365</v>
      </c>
      <c r="AD44">
        <f>Table615[[#This Row],[CFNM]]/Table615[[#This Row],[CAREA]]</f>
        <v>0.12233874214459331</v>
      </c>
      <c r="AE44">
        <v>2.3262700000000001</v>
      </c>
      <c r="AF44">
        <f>(Table716[[#This Row],[time]]-2)*2</f>
        <v>0.65254000000000012</v>
      </c>
      <c r="AG44">
        <v>77.785600000000002</v>
      </c>
      <c r="AH44">
        <v>36.871400000000001</v>
      </c>
      <c r="AI44">
        <f>Table716[[#This Row],[CFNM]]/Table716[[#This Row],[CAREA]]</f>
        <v>0.47401318495968403</v>
      </c>
      <c r="AJ44">
        <v>2.3262700000000001</v>
      </c>
      <c r="AK44">
        <f>(Table817[[#This Row],[time]]-2)*2</f>
        <v>0.65254000000000012</v>
      </c>
      <c r="AL44">
        <v>81.360699999999994</v>
      </c>
      <c r="AM44">
        <v>12.750400000000001</v>
      </c>
      <c r="AN44">
        <f>Table817[[#This Row],[CFNM]]/Table817[[#This Row],[CAREA]]</f>
        <v>0.15671448254501255</v>
      </c>
    </row>
    <row r="45" spans="1:40" x14ac:dyDescent="0.3">
      <c r="A45">
        <v>2.3684599999999998</v>
      </c>
      <c r="B45">
        <f>(Table110[[#This Row],[time]]-2)*2</f>
        <v>0.73691999999999958</v>
      </c>
      <c r="C45">
        <v>80.036699999999996</v>
      </c>
      <c r="D45">
        <v>28.539000000000001</v>
      </c>
      <c r="E45">
        <f>Table110[[#This Row],[CFNM]]/Table110[[#This Row],[CAREA]]</f>
        <v>0.35657392171341401</v>
      </c>
      <c r="F45">
        <v>2.3684599999999998</v>
      </c>
      <c r="G45">
        <f>(Table211[[#This Row],[time]]-2)*2</f>
        <v>0.73691999999999958</v>
      </c>
      <c r="H45">
        <v>88.97</v>
      </c>
      <c r="I45">
        <v>2.4892999999999998E-3</v>
      </c>
      <c r="J45">
        <f>Table211[[#This Row],[CFNM]]/Table211[[#This Row],[CAREA]]</f>
        <v>2.797909407665505E-5</v>
      </c>
      <c r="K45">
        <v>2.3684599999999998</v>
      </c>
      <c r="L45">
        <f>(Table312[[#This Row],[time]]-2)*2</f>
        <v>0.73691999999999958</v>
      </c>
      <c r="M45">
        <v>80.887500000000003</v>
      </c>
      <c r="N45">
        <v>23.347000000000001</v>
      </c>
      <c r="O45">
        <f>Table312[[#This Row],[CFNM]]/Table312[[#This Row],[CAREA]]</f>
        <v>0.28863545047133365</v>
      </c>
      <c r="P45">
        <v>2.3684599999999998</v>
      </c>
      <c r="Q45">
        <f>(Table413[[#This Row],[time]]-2)*2</f>
        <v>0.73691999999999958</v>
      </c>
      <c r="R45">
        <v>85.100899999999996</v>
      </c>
      <c r="S45">
        <v>2.94297E-3</v>
      </c>
      <c r="T45">
        <f>Table413[[#This Row],[CFNM]]/Table413[[#This Row],[CAREA]]</f>
        <v>3.458212545343234E-5</v>
      </c>
      <c r="U45">
        <v>2.3684599999999998</v>
      </c>
      <c r="V45">
        <f>(Table514[[#This Row],[time]]-2)*2</f>
        <v>0.73691999999999958</v>
      </c>
      <c r="W45">
        <v>69.6798</v>
      </c>
      <c r="X45">
        <v>25.960599999999999</v>
      </c>
      <c r="Y45">
        <f>Table514[[#This Row],[CFNM]]/Table514[[#This Row],[CAREA]]</f>
        <v>0.37256995571169838</v>
      </c>
      <c r="Z45">
        <v>2.3684599999999998</v>
      </c>
      <c r="AA45">
        <f>(Table615[[#This Row],[time]]-2)*2</f>
        <v>0.73691999999999958</v>
      </c>
      <c r="AB45">
        <v>93.018900000000002</v>
      </c>
      <c r="AC45">
        <v>10.969799999999999</v>
      </c>
      <c r="AD45">
        <f>Table615[[#This Row],[CFNM]]/Table615[[#This Row],[CAREA]]</f>
        <v>0.11793087211308668</v>
      </c>
      <c r="AE45">
        <v>2.3684599999999998</v>
      </c>
      <c r="AF45">
        <f>(Table716[[#This Row],[time]]-2)*2</f>
        <v>0.73691999999999958</v>
      </c>
      <c r="AG45">
        <v>77.771100000000004</v>
      </c>
      <c r="AH45">
        <v>39.678100000000001</v>
      </c>
      <c r="AI45">
        <f>Table716[[#This Row],[CFNM]]/Table716[[#This Row],[CAREA]]</f>
        <v>0.51019080352470259</v>
      </c>
      <c r="AJ45">
        <v>2.3684599999999998</v>
      </c>
      <c r="AK45">
        <f>(Table817[[#This Row],[time]]-2)*2</f>
        <v>0.73691999999999958</v>
      </c>
      <c r="AL45">
        <v>80.906999999999996</v>
      </c>
      <c r="AM45">
        <v>12.1327</v>
      </c>
      <c r="AN45">
        <f>Table817[[#This Row],[CFNM]]/Table817[[#This Row],[CAREA]]</f>
        <v>0.14995859443558654</v>
      </c>
    </row>
    <row r="46" spans="1:40" x14ac:dyDescent="0.3">
      <c r="A46">
        <v>2.4278300000000002</v>
      </c>
      <c r="B46">
        <f>(Table110[[#This Row],[time]]-2)*2</f>
        <v>0.85566000000000031</v>
      </c>
      <c r="C46">
        <v>78.939300000000003</v>
      </c>
      <c r="D46">
        <v>31.0304</v>
      </c>
      <c r="E46">
        <f>Table110[[#This Row],[CFNM]]/Table110[[#This Row],[CAREA]]</f>
        <v>0.39309190732626209</v>
      </c>
      <c r="F46">
        <v>2.4278300000000002</v>
      </c>
      <c r="G46">
        <f>(Table211[[#This Row],[time]]-2)*2</f>
        <v>0.85566000000000031</v>
      </c>
      <c r="H46">
        <v>83.582999999999998</v>
      </c>
      <c r="I46">
        <v>2.2019000000000001E-3</v>
      </c>
      <c r="J46">
        <f>Table211[[#This Row],[CFNM]]/Table211[[#This Row],[CAREA]]</f>
        <v>2.6343873754232322E-5</v>
      </c>
      <c r="K46">
        <v>2.4278300000000002</v>
      </c>
      <c r="L46">
        <f>(Table312[[#This Row],[time]]-2)*2</f>
        <v>0.85566000000000031</v>
      </c>
      <c r="M46">
        <v>80.328500000000005</v>
      </c>
      <c r="N46">
        <v>25.3947</v>
      </c>
      <c r="O46">
        <f>Table312[[#This Row],[CFNM]]/Table312[[#This Row],[CAREA]]</f>
        <v>0.31613561811810253</v>
      </c>
      <c r="P46">
        <v>2.4278300000000002</v>
      </c>
      <c r="Q46">
        <f>(Table413[[#This Row],[time]]-2)*2</f>
        <v>0.85566000000000031</v>
      </c>
      <c r="R46">
        <v>84.662199999999999</v>
      </c>
      <c r="S46">
        <v>2.7218099999999999E-3</v>
      </c>
      <c r="T46">
        <f>Table413[[#This Row],[CFNM]]/Table413[[#This Row],[CAREA]]</f>
        <v>3.2149058257404129E-5</v>
      </c>
      <c r="U46">
        <v>2.4278300000000002</v>
      </c>
      <c r="V46">
        <f>(Table514[[#This Row],[time]]-2)*2</f>
        <v>0.85566000000000031</v>
      </c>
      <c r="W46">
        <v>68.9816</v>
      </c>
      <c r="X46">
        <v>28.438600000000001</v>
      </c>
      <c r="Y46">
        <f>Table514[[#This Row],[CFNM]]/Table514[[#This Row],[CAREA]]</f>
        <v>0.41226356013777588</v>
      </c>
      <c r="Z46">
        <v>2.4278300000000002</v>
      </c>
      <c r="AA46">
        <f>(Table615[[#This Row],[time]]-2)*2</f>
        <v>0.85566000000000031</v>
      </c>
      <c r="AB46">
        <v>92.433400000000006</v>
      </c>
      <c r="AC46">
        <v>10.591900000000001</v>
      </c>
      <c r="AD46">
        <f>Table615[[#This Row],[CFNM]]/Table615[[#This Row],[CAREA]]</f>
        <v>0.11458953148969961</v>
      </c>
      <c r="AE46">
        <v>2.4278300000000002</v>
      </c>
      <c r="AF46">
        <f>(Table716[[#This Row],[time]]-2)*2</f>
        <v>0.85566000000000031</v>
      </c>
      <c r="AG46">
        <v>77.677000000000007</v>
      </c>
      <c r="AH46">
        <v>42.358400000000003</v>
      </c>
      <c r="AI46">
        <f>Table716[[#This Row],[CFNM]]/Table716[[#This Row],[CAREA]]</f>
        <v>0.54531457188099441</v>
      </c>
      <c r="AJ46">
        <v>2.4278300000000002</v>
      </c>
      <c r="AK46">
        <f>(Table817[[#This Row],[time]]-2)*2</f>
        <v>0.85566000000000031</v>
      </c>
      <c r="AL46">
        <v>80.451099999999997</v>
      </c>
      <c r="AM46">
        <v>11.5649</v>
      </c>
      <c r="AN46">
        <f>Table817[[#This Row],[CFNM]]/Table817[[#This Row],[CAREA]]</f>
        <v>0.14375067587640195</v>
      </c>
    </row>
    <row r="47" spans="1:40" x14ac:dyDescent="0.3">
      <c r="A47">
        <v>2.4542000000000002</v>
      </c>
      <c r="B47">
        <f>(Table110[[#This Row],[time]]-2)*2</f>
        <v>0.90840000000000032</v>
      </c>
      <c r="C47">
        <v>77.883700000000005</v>
      </c>
      <c r="D47">
        <v>33.440100000000001</v>
      </c>
      <c r="E47">
        <f>Table110[[#This Row],[CFNM]]/Table110[[#This Row],[CAREA]]</f>
        <v>0.42935941666869959</v>
      </c>
      <c r="F47">
        <v>2.4542000000000002</v>
      </c>
      <c r="G47">
        <f>(Table211[[#This Row],[time]]-2)*2</f>
        <v>0.90840000000000032</v>
      </c>
      <c r="H47">
        <v>78.909099999999995</v>
      </c>
      <c r="I47">
        <v>1.91888E-3</v>
      </c>
      <c r="J47">
        <f>Table211[[#This Row],[CFNM]]/Table211[[#This Row],[CAREA]]</f>
        <v>2.4317600885069025E-5</v>
      </c>
      <c r="K47">
        <v>2.4542000000000002</v>
      </c>
      <c r="L47">
        <f>(Table312[[#This Row],[time]]-2)*2</f>
        <v>0.90840000000000032</v>
      </c>
      <c r="M47">
        <v>79.713999999999999</v>
      </c>
      <c r="N47">
        <v>27.4359</v>
      </c>
      <c r="O47">
        <f>Table312[[#This Row],[CFNM]]/Table312[[#This Row],[CAREA]]</f>
        <v>0.34417919060641794</v>
      </c>
      <c r="P47">
        <v>2.4542000000000002</v>
      </c>
      <c r="Q47">
        <f>(Table413[[#This Row],[time]]-2)*2</f>
        <v>0.90840000000000032</v>
      </c>
      <c r="R47">
        <v>83.011499999999998</v>
      </c>
      <c r="S47">
        <v>2.4880200000000001E-3</v>
      </c>
      <c r="T47">
        <f>Table413[[#This Row],[CFNM]]/Table413[[#This Row],[CAREA]]</f>
        <v>2.9971991832456949E-5</v>
      </c>
      <c r="U47">
        <v>2.4542000000000002</v>
      </c>
      <c r="V47">
        <f>(Table514[[#This Row],[time]]-2)*2</f>
        <v>0.90840000000000032</v>
      </c>
      <c r="W47">
        <v>67.890799999999999</v>
      </c>
      <c r="X47">
        <v>30.929200000000002</v>
      </c>
      <c r="Y47">
        <f>Table514[[#This Row],[CFNM]]/Table514[[#This Row],[CAREA]]</f>
        <v>0.4555727727468229</v>
      </c>
      <c r="Z47">
        <v>2.4542000000000002</v>
      </c>
      <c r="AA47">
        <f>(Table615[[#This Row],[time]]-2)*2</f>
        <v>0.90840000000000032</v>
      </c>
      <c r="AB47">
        <v>92.712199999999996</v>
      </c>
      <c r="AC47">
        <v>10.063800000000001</v>
      </c>
      <c r="AD47">
        <f>Table615[[#This Row],[CFNM]]/Table615[[#This Row],[CAREA]]</f>
        <v>0.10854882097501732</v>
      </c>
      <c r="AE47">
        <v>2.4542000000000002</v>
      </c>
      <c r="AF47">
        <f>(Table716[[#This Row],[time]]-2)*2</f>
        <v>0.90840000000000032</v>
      </c>
      <c r="AG47">
        <v>77.438800000000001</v>
      </c>
      <c r="AH47">
        <v>45.116999999999997</v>
      </c>
      <c r="AI47">
        <f>Table716[[#This Row],[CFNM]]/Table716[[#This Row],[CAREA]]</f>
        <v>0.58261491655345898</v>
      </c>
      <c r="AJ47">
        <v>2.4542000000000002</v>
      </c>
      <c r="AK47">
        <f>(Table817[[#This Row],[time]]-2)*2</f>
        <v>0.90840000000000032</v>
      </c>
      <c r="AL47">
        <v>80.007300000000001</v>
      </c>
      <c r="AM47">
        <v>10.9826</v>
      </c>
      <c r="AN47">
        <f>Table817[[#This Row],[CFNM]]/Table817[[#This Row],[CAREA]]</f>
        <v>0.13726997411486203</v>
      </c>
    </row>
    <row r="48" spans="1:40" x14ac:dyDescent="0.3">
      <c r="A48">
        <v>2.5061499999999999</v>
      </c>
      <c r="B48">
        <f>(Table110[[#This Row],[time]]-2)*2</f>
        <v>1.0122999999999998</v>
      </c>
      <c r="C48">
        <v>76.933899999999994</v>
      </c>
      <c r="D48">
        <v>35.334299999999999</v>
      </c>
      <c r="E48">
        <f>Table110[[#This Row],[CFNM]]/Table110[[#This Row],[CAREA]]</f>
        <v>0.45928127912402728</v>
      </c>
      <c r="F48">
        <v>2.5061499999999999</v>
      </c>
      <c r="G48">
        <f>(Table211[[#This Row],[time]]-2)*2</f>
        <v>1.0122999999999998</v>
      </c>
      <c r="H48">
        <v>73.061899999999994</v>
      </c>
      <c r="I48">
        <v>1.6966800000000001E-3</v>
      </c>
      <c r="J48">
        <f>Table211[[#This Row],[CFNM]]/Table211[[#This Row],[CAREA]]</f>
        <v>2.3222500372971416E-5</v>
      </c>
      <c r="K48">
        <v>2.5061499999999999</v>
      </c>
      <c r="L48">
        <f>(Table312[[#This Row],[time]]-2)*2</f>
        <v>1.0122999999999998</v>
      </c>
      <c r="M48">
        <v>79.340800000000002</v>
      </c>
      <c r="N48">
        <v>29.1067</v>
      </c>
      <c r="O48">
        <f>Table312[[#This Row],[CFNM]]/Table312[[#This Row],[CAREA]]</f>
        <v>0.36685664878599661</v>
      </c>
      <c r="P48">
        <v>2.5061499999999999</v>
      </c>
      <c r="Q48">
        <f>(Table413[[#This Row],[time]]-2)*2</f>
        <v>1.0122999999999998</v>
      </c>
      <c r="R48">
        <v>81.921099999999996</v>
      </c>
      <c r="S48">
        <v>2.2836100000000002E-3</v>
      </c>
      <c r="T48">
        <f>Table413[[#This Row],[CFNM]]/Table413[[#This Row],[CAREA]]</f>
        <v>2.7875724324990757E-5</v>
      </c>
      <c r="U48">
        <v>2.5061499999999999</v>
      </c>
      <c r="V48">
        <f>(Table514[[#This Row],[time]]-2)*2</f>
        <v>1.0122999999999998</v>
      </c>
      <c r="W48">
        <v>67.229900000000001</v>
      </c>
      <c r="X48">
        <v>32.923900000000003</v>
      </c>
      <c r="Y48">
        <f>Table514[[#This Row],[CFNM]]/Table514[[#This Row],[CAREA]]</f>
        <v>0.48972109135964803</v>
      </c>
      <c r="Z48">
        <v>2.5061499999999999</v>
      </c>
      <c r="AA48">
        <f>(Table615[[#This Row],[time]]-2)*2</f>
        <v>1.0122999999999998</v>
      </c>
      <c r="AB48">
        <v>91.991</v>
      </c>
      <c r="AC48">
        <v>9.5216799999999999</v>
      </c>
      <c r="AD48">
        <f>Table615[[#This Row],[CFNM]]/Table615[[#This Row],[CAREA]]</f>
        <v>0.10350664738941853</v>
      </c>
      <c r="AE48">
        <v>2.5061499999999999</v>
      </c>
      <c r="AF48">
        <f>(Table716[[#This Row],[time]]-2)*2</f>
        <v>1.0122999999999998</v>
      </c>
      <c r="AG48">
        <v>77.398899999999998</v>
      </c>
      <c r="AH48">
        <v>47.412799999999997</v>
      </c>
      <c r="AI48">
        <f>Table716[[#This Row],[CFNM]]/Table716[[#This Row],[CAREA]]</f>
        <v>0.61257718132945038</v>
      </c>
      <c r="AJ48">
        <v>2.5061499999999999</v>
      </c>
      <c r="AK48">
        <f>(Table817[[#This Row],[time]]-2)*2</f>
        <v>1.0122999999999998</v>
      </c>
      <c r="AL48">
        <v>79.591099999999997</v>
      </c>
      <c r="AM48">
        <v>10.519299999999999</v>
      </c>
      <c r="AN48">
        <f>Table817[[#This Row],[CFNM]]/Table817[[#This Row],[CAREA]]</f>
        <v>0.13216678749257141</v>
      </c>
    </row>
    <row r="49" spans="1:40" x14ac:dyDescent="0.3">
      <c r="A49">
        <v>2.5507599999999999</v>
      </c>
      <c r="B49">
        <f>(Table110[[#This Row],[time]]-2)*2</f>
        <v>1.1015199999999998</v>
      </c>
      <c r="C49">
        <v>76.276700000000005</v>
      </c>
      <c r="D49">
        <v>37.409199999999998</v>
      </c>
      <c r="E49">
        <f>Table110[[#This Row],[CFNM]]/Table110[[#This Row],[CAREA]]</f>
        <v>0.49044072436274766</v>
      </c>
      <c r="F49">
        <v>2.5507599999999999</v>
      </c>
      <c r="G49">
        <f>(Table211[[#This Row],[time]]-2)*2</f>
        <v>1.1015199999999998</v>
      </c>
      <c r="H49">
        <v>66.870199999999997</v>
      </c>
      <c r="I49">
        <v>1.4674200000000001E-3</v>
      </c>
      <c r="J49">
        <f>Table211[[#This Row],[CFNM]]/Table211[[#This Row],[CAREA]]</f>
        <v>2.1944304039766595E-5</v>
      </c>
      <c r="K49">
        <v>2.5507599999999999</v>
      </c>
      <c r="L49">
        <f>(Table312[[#This Row],[time]]-2)*2</f>
        <v>1.1015199999999998</v>
      </c>
      <c r="M49">
        <v>78.894499999999994</v>
      </c>
      <c r="N49">
        <v>30.943300000000001</v>
      </c>
      <c r="O49">
        <f>Table312[[#This Row],[CFNM]]/Table312[[#This Row],[CAREA]]</f>
        <v>0.39221111737827102</v>
      </c>
      <c r="P49">
        <v>2.5507599999999999</v>
      </c>
      <c r="Q49">
        <f>(Table413[[#This Row],[time]]-2)*2</f>
        <v>1.1015199999999998</v>
      </c>
      <c r="R49">
        <v>80.092100000000002</v>
      </c>
      <c r="S49">
        <v>2.0517000000000001E-3</v>
      </c>
      <c r="T49">
        <f>Table413[[#This Row],[CFNM]]/Table413[[#This Row],[CAREA]]</f>
        <v>2.5616758706539096E-5</v>
      </c>
      <c r="U49">
        <v>2.5507599999999999</v>
      </c>
      <c r="V49">
        <f>(Table514[[#This Row],[time]]-2)*2</f>
        <v>1.1015199999999998</v>
      </c>
      <c r="W49">
        <v>66.403899999999993</v>
      </c>
      <c r="X49">
        <v>35.196100000000001</v>
      </c>
      <c r="Y49">
        <f>Table514[[#This Row],[CFNM]]/Table514[[#This Row],[CAREA]]</f>
        <v>0.53003061567166998</v>
      </c>
      <c r="Z49">
        <v>2.5507599999999999</v>
      </c>
      <c r="AA49">
        <f>(Table615[[#This Row],[time]]-2)*2</f>
        <v>1.1015199999999998</v>
      </c>
      <c r="AB49">
        <v>92.087900000000005</v>
      </c>
      <c r="AC49">
        <v>8.86097</v>
      </c>
      <c r="AD49">
        <f>Table615[[#This Row],[CFNM]]/Table615[[#This Row],[CAREA]]</f>
        <v>9.6222956544779498E-2</v>
      </c>
      <c r="AE49">
        <v>2.5507599999999999</v>
      </c>
      <c r="AF49">
        <f>(Table716[[#This Row],[time]]-2)*2</f>
        <v>1.1015199999999998</v>
      </c>
      <c r="AG49">
        <v>77.328000000000003</v>
      </c>
      <c r="AH49">
        <v>50.022599999999997</v>
      </c>
      <c r="AI49">
        <f>Table716[[#This Row],[CFNM]]/Table716[[#This Row],[CAREA]]</f>
        <v>0.64688857852265669</v>
      </c>
      <c r="AJ49">
        <v>2.5507599999999999</v>
      </c>
      <c r="AK49">
        <f>(Table817[[#This Row],[time]]-2)*2</f>
        <v>1.1015199999999998</v>
      </c>
      <c r="AL49">
        <v>79.081400000000002</v>
      </c>
      <c r="AM49">
        <v>9.9679699999999993</v>
      </c>
      <c r="AN49">
        <f>Table817[[#This Row],[CFNM]]/Table817[[#This Row],[CAREA]]</f>
        <v>0.12604695920911868</v>
      </c>
    </row>
    <row r="50" spans="1:40" x14ac:dyDescent="0.3">
      <c r="A50">
        <v>2.60453</v>
      </c>
      <c r="B50">
        <f>(Table110[[#This Row],[time]]-2)*2</f>
        <v>1.20906</v>
      </c>
      <c r="C50">
        <v>75.299199999999999</v>
      </c>
      <c r="D50">
        <v>39.217399999999998</v>
      </c>
      <c r="E50">
        <f>Table110[[#This Row],[CFNM]]/Table110[[#This Row],[CAREA]]</f>
        <v>0.52082093833666221</v>
      </c>
      <c r="F50">
        <v>2.60453</v>
      </c>
      <c r="G50">
        <f>(Table211[[#This Row],[time]]-2)*2</f>
        <v>1.20906</v>
      </c>
      <c r="H50">
        <v>62.222099999999998</v>
      </c>
      <c r="I50">
        <v>1.28589E-3</v>
      </c>
      <c r="J50">
        <f>Table211[[#This Row],[CFNM]]/Table211[[#This Row],[CAREA]]</f>
        <v>2.0666129879897979E-5</v>
      </c>
      <c r="K50">
        <v>2.60453</v>
      </c>
      <c r="L50">
        <f>(Table312[[#This Row],[time]]-2)*2</f>
        <v>1.20906</v>
      </c>
      <c r="M50">
        <v>78.499799999999993</v>
      </c>
      <c r="N50">
        <v>32.517099999999999</v>
      </c>
      <c r="O50">
        <f>Table312[[#This Row],[CFNM]]/Table312[[#This Row],[CAREA]]</f>
        <v>0.41423162861561436</v>
      </c>
      <c r="P50">
        <v>2.60453</v>
      </c>
      <c r="Q50">
        <f>(Table413[[#This Row],[time]]-2)*2</f>
        <v>1.20906</v>
      </c>
      <c r="R50">
        <v>78.203599999999994</v>
      </c>
      <c r="S50">
        <v>1.8579099999999999E-3</v>
      </c>
      <c r="T50">
        <f>Table413[[#This Row],[CFNM]]/Table413[[#This Row],[CAREA]]</f>
        <v>2.3757346209125922E-5</v>
      </c>
      <c r="U50">
        <v>2.60453</v>
      </c>
      <c r="V50">
        <f>(Table514[[#This Row],[time]]-2)*2</f>
        <v>1.20906</v>
      </c>
      <c r="W50">
        <v>64.560100000000006</v>
      </c>
      <c r="X50">
        <v>37.270400000000002</v>
      </c>
      <c r="Y50">
        <f>Table514[[#This Row],[CFNM]]/Table514[[#This Row],[CAREA]]</f>
        <v>0.57729774272344681</v>
      </c>
      <c r="Z50">
        <v>2.60453</v>
      </c>
      <c r="AA50">
        <f>(Table615[[#This Row],[time]]-2)*2</f>
        <v>1.20906</v>
      </c>
      <c r="AB50">
        <v>91.757099999999994</v>
      </c>
      <c r="AC50">
        <v>8.2136700000000005</v>
      </c>
      <c r="AD50">
        <f>Table615[[#This Row],[CFNM]]/Table615[[#This Row],[CAREA]]</f>
        <v>8.9515361754022318E-2</v>
      </c>
      <c r="AE50">
        <v>2.60453</v>
      </c>
      <c r="AF50">
        <f>(Table716[[#This Row],[time]]-2)*2</f>
        <v>1.20906</v>
      </c>
      <c r="AG50">
        <v>77.1755</v>
      </c>
      <c r="AH50">
        <v>52.4193</v>
      </c>
      <c r="AI50">
        <f>Table716[[#This Row],[CFNM]]/Table716[[#This Row],[CAREA]]</f>
        <v>0.67922203289904182</v>
      </c>
      <c r="AJ50">
        <v>2.60453</v>
      </c>
      <c r="AK50">
        <f>(Table817[[#This Row],[time]]-2)*2</f>
        <v>1.20906</v>
      </c>
      <c r="AL50">
        <v>78.472899999999996</v>
      </c>
      <c r="AM50">
        <v>9.3984199999999998</v>
      </c>
      <c r="AN50">
        <f>Table817[[#This Row],[CFNM]]/Table817[[#This Row],[CAREA]]</f>
        <v>0.11976644166330033</v>
      </c>
    </row>
    <row r="51" spans="1:40" x14ac:dyDescent="0.3">
      <c r="A51">
        <v>2.65273</v>
      </c>
      <c r="B51">
        <f>(Table110[[#This Row],[time]]-2)*2</f>
        <v>1.3054600000000001</v>
      </c>
      <c r="C51">
        <v>73.380499999999998</v>
      </c>
      <c r="D51">
        <v>41.836199999999998</v>
      </c>
      <c r="E51">
        <f>Table110[[#This Row],[CFNM]]/Table110[[#This Row],[CAREA]]</f>
        <v>0.57012694108107742</v>
      </c>
      <c r="F51">
        <v>2.65273</v>
      </c>
      <c r="G51">
        <f>(Table211[[#This Row],[time]]-2)*2</f>
        <v>1.3054600000000001</v>
      </c>
      <c r="H51">
        <v>55.901299999999999</v>
      </c>
      <c r="I51">
        <v>1.05565E-3</v>
      </c>
      <c r="J51">
        <f>Table211[[#This Row],[CFNM]]/Table211[[#This Row],[CAREA]]</f>
        <v>1.8884176217726599E-5</v>
      </c>
      <c r="K51">
        <v>2.65273</v>
      </c>
      <c r="L51">
        <f>(Table312[[#This Row],[time]]-2)*2</f>
        <v>1.3054600000000001</v>
      </c>
      <c r="M51">
        <v>77.996700000000004</v>
      </c>
      <c r="N51">
        <v>34.7059</v>
      </c>
      <c r="O51">
        <f>Table312[[#This Row],[CFNM]]/Table312[[#This Row],[CAREA]]</f>
        <v>0.44496626139311019</v>
      </c>
      <c r="P51">
        <v>2.65273</v>
      </c>
      <c r="Q51">
        <f>(Table413[[#This Row],[time]]-2)*2</f>
        <v>1.3054600000000001</v>
      </c>
      <c r="R51">
        <v>74.846999999999994</v>
      </c>
      <c r="S51">
        <v>1.58946E-3</v>
      </c>
      <c r="T51">
        <f>Table413[[#This Row],[CFNM]]/Table413[[#This Row],[CAREA]]</f>
        <v>2.123612168824402E-5</v>
      </c>
      <c r="U51">
        <v>2.65273</v>
      </c>
      <c r="V51">
        <f>(Table514[[#This Row],[time]]-2)*2</f>
        <v>1.3054600000000001</v>
      </c>
      <c r="W51">
        <v>63.494199999999999</v>
      </c>
      <c r="X51">
        <v>40.235999999999997</v>
      </c>
      <c r="Y51">
        <f>Table514[[#This Row],[CFNM]]/Table514[[#This Row],[CAREA]]</f>
        <v>0.63369567614049782</v>
      </c>
      <c r="Z51">
        <v>2.65273</v>
      </c>
      <c r="AA51">
        <f>(Table615[[#This Row],[time]]-2)*2</f>
        <v>1.3054600000000001</v>
      </c>
      <c r="AB51">
        <v>90.939700000000002</v>
      </c>
      <c r="AC51">
        <v>7.1779299999999999</v>
      </c>
      <c r="AD51">
        <f>Table615[[#This Row],[CFNM]]/Table615[[#This Row],[CAREA]]</f>
        <v>7.8930654048781773E-2</v>
      </c>
      <c r="AE51">
        <v>2.65273</v>
      </c>
      <c r="AF51">
        <f>(Table716[[#This Row],[time]]-2)*2</f>
        <v>1.3054600000000001</v>
      </c>
      <c r="AG51">
        <v>76.816999999999993</v>
      </c>
      <c r="AH51">
        <v>55.818899999999999</v>
      </c>
      <c r="AI51">
        <f>Table716[[#This Row],[CFNM]]/Table716[[#This Row],[CAREA]]</f>
        <v>0.72664774724344883</v>
      </c>
      <c r="AJ51">
        <v>2.65273</v>
      </c>
      <c r="AK51">
        <f>(Table817[[#This Row],[time]]-2)*2</f>
        <v>1.3054600000000001</v>
      </c>
      <c r="AL51">
        <v>77.640299999999996</v>
      </c>
      <c r="AM51">
        <v>8.5089600000000001</v>
      </c>
      <c r="AN51">
        <f>Table817[[#This Row],[CFNM]]/Table817[[#This Row],[CAREA]]</f>
        <v>0.10959463062352928</v>
      </c>
    </row>
    <row r="52" spans="1:40" x14ac:dyDescent="0.3">
      <c r="A52">
        <v>2.7006199999999998</v>
      </c>
      <c r="B52">
        <f>(Table110[[#This Row],[time]]-2)*2</f>
        <v>1.4012399999999996</v>
      </c>
      <c r="C52">
        <v>72.516199999999998</v>
      </c>
      <c r="D52">
        <v>42.797699999999999</v>
      </c>
      <c r="E52">
        <f>Table110[[#This Row],[CFNM]]/Table110[[#This Row],[CAREA]]</f>
        <v>0.59018122847032806</v>
      </c>
      <c r="F52">
        <v>2.7006199999999998</v>
      </c>
      <c r="G52">
        <f>(Table211[[#This Row],[time]]-2)*2</f>
        <v>1.4012399999999996</v>
      </c>
      <c r="H52">
        <v>54.652099999999997</v>
      </c>
      <c r="I52">
        <v>9.7200900000000002E-4</v>
      </c>
      <c r="J52">
        <f>Table211[[#This Row],[CFNM]]/Table211[[#This Row],[CAREA]]</f>
        <v>1.7785391595199454E-5</v>
      </c>
      <c r="K52">
        <v>2.7006199999999998</v>
      </c>
      <c r="L52">
        <f>(Table312[[#This Row],[time]]-2)*2</f>
        <v>1.4012399999999996</v>
      </c>
      <c r="M52">
        <v>77.8</v>
      </c>
      <c r="N52">
        <v>35.523400000000002</v>
      </c>
      <c r="O52">
        <f>Table312[[#This Row],[CFNM]]/Table312[[#This Row],[CAREA]]</f>
        <v>0.45659897172236508</v>
      </c>
      <c r="P52">
        <v>2.7006199999999998</v>
      </c>
      <c r="Q52">
        <f>(Table413[[#This Row],[time]]-2)*2</f>
        <v>1.4012399999999996</v>
      </c>
      <c r="R52">
        <v>71.801599999999993</v>
      </c>
      <c r="S52">
        <v>1.49281E-3</v>
      </c>
      <c r="T52">
        <f>Table413[[#This Row],[CFNM]]/Table413[[#This Row],[CAREA]]</f>
        <v>2.0790762322845175E-5</v>
      </c>
      <c r="U52">
        <v>2.7006199999999998</v>
      </c>
      <c r="V52">
        <f>(Table514[[#This Row],[time]]-2)*2</f>
        <v>1.4012399999999996</v>
      </c>
      <c r="W52">
        <v>62.693800000000003</v>
      </c>
      <c r="X52">
        <v>41.370800000000003</v>
      </c>
      <c r="Y52">
        <f>Table514[[#This Row],[CFNM]]/Table514[[#This Row],[CAREA]]</f>
        <v>0.65988662355767236</v>
      </c>
      <c r="Z52">
        <v>2.7006199999999998</v>
      </c>
      <c r="AA52">
        <f>(Table615[[#This Row],[time]]-2)*2</f>
        <v>1.4012399999999996</v>
      </c>
      <c r="AB52">
        <v>90.747399999999999</v>
      </c>
      <c r="AC52">
        <v>6.8115100000000002</v>
      </c>
      <c r="AD52">
        <f>Table615[[#This Row],[CFNM]]/Table615[[#This Row],[CAREA]]</f>
        <v>7.5060111915052116E-2</v>
      </c>
      <c r="AE52">
        <v>2.7006199999999998</v>
      </c>
      <c r="AF52">
        <f>(Table716[[#This Row],[time]]-2)*2</f>
        <v>1.4012399999999996</v>
      </c>
      <c r="AG52">
        <v>76.283299999999997</v>
      </c>
      <c r="AH52">
        <v>57.0657</v>
      </c>
      <c r="AI52">
        <f>Table716[[#This Row],[CFNM]]/Table716[[#This Row],[CAREA]]</f>
        <v>0.74807592225297015</v>
      </c>
      <c r="AJ52">
        <v>2.7006199999999998</v>
      </c>
      <c r="AK52">
        <f>(Table817[[#This Row],[time]]-2)*2</f>
        <v>1.4012399999999996</v>
      </c>
      <c r="AL52">
        <v>77.318700000000007</v>
      </c>
      <c r="AM52">
        <v>8.1556899999999999</v>
      </c>
      <c r="AN52">
        <f>Table817[[#This Row],[CFNM]]/Table817[[#This Row],[CAREA]]</f>
        <v>0.10548146826058895</v>
      </c>
    </row>
    <row r="53" spans="1:40" x14ac:dyDescent="0.3">
      <c r="A53">
        <v>2.75176</v>
      </c>
      <c r="B53">
        <f>(Table110[[#This Row],[time]]-2)*2</f>
        <v>1.50352</v>
      </c>
      <c r="C53">
        <v>71.934799999999996</v>
      </c>
      <c r="D53">
        <v>44.787700000000001</v>
      </c>
      <c r="E53">
        <f>Table110[[#This Row],[CFNM]]/Table110[[#This Row],[CAREA]]</f>
        <v>0.62261520154362016</v>
      </c>
      <c r="F53">
        <v>2.75176</v>
      </c>
      <c r="G53">
        <f>(Table211[[#This Row],[time]]-2)*2</f>
        <v>1.50352</v>
      </c>
      <c r="H53">
        <v>49.109200000000001</v>
      </c>
      <c r="I53">
        <v>7.9765800000000003E-4</v>
      </c>
      <c r="J53">
        <f>Table211[[#This Row],[CFNM]]/Table211[[#This Row],[CAREA]]</f>
        <v>1.6242537039902909E-5</v>
      </c>
      <c r="K53">
        <v>2.75176</v>
      </c>
      <c r="L53">
        <f>(Table312[[#This Row],[time]]-2)*2</f>
        <v>1.50352</v>
      </c>
      <c r="M53">
        <v>77.313000000000002</v>
      </c>
      <c r="N53">
        <v>37.276200000000003</v>
      </c>
      <c r="O53">
        <f>Table312[[#This Row],[CFNM]]/Table312[[#This Row],[CAREA]]</f>
        <v>0.48214659889022549</v>
      </c>
      <c r="P53">
        <v>2.75176</v>
      </c>
      <c r="Q53">
        <f>(Table413[[#This Row],[time]]-2)*2</f>
        <v>1.50352</v>
      </c>
      <c r="R53">
        <v>64.669300000000007</v>
      </c>
      <c r="S53">
        <v>1.2983599999999999E-3</v>
      </c>
      <c r="T53">
        <f>Table413[[#This Row],[CFNM]]/Table413[[#This Row],[CAREA]]</f>
        <v>2.0076914393692212E-5</v>
      </c>
      <c r="U53">
        <v>2.75176</v>
      </c>
      <c r="V53">
        <f>(Table514[[#This Row],[time]]-2)*2</f>
        <v>1.50352</v>
      </c>
      <c r="W53">
        <v>61.947499999999998</v>
      </c>
      <c r="X53">
        <v>43.814999999999998</v>
      </c>
      <c r="Y53">
        <f>Table514[[#This Row],[CFNM]]/Table514[[#This Row],[CAREA]]</f>
        <v>0.70729246539408364</v>
      </c>
      <c r="Z53">
        <v>2.75176</v>
      </c>
      <c r="AA53">
        <f>(Table615[[#This Row],[time]]-2)*2</f>
        <v>1.50352</v>
      </c>
      <c r="AB53">
        <v>90.274799999999999</v>
      </c>
      <c r="AC53">
        <v>6.0197599999999998</v>
      </c>
      <c r="AD53">
        <f>Table615[[#This Row],[CFNM]]/Table615[[#This Row],[CAREA]]</f>
        <v>6.6682617962044777E-2</v>
      </c>
      <c r="AE53">
        <v>2.75176</v>
      </c>
      <c r="AF53">
        <f>(Table716[[#This Row],[time]]-2)*2</f>
        <v>1.50352</v>
      </c>
      <c r="AG53">
        <v>75.922600000000003</v>
      </c>
      <c r="AH53">
        <v>59.718699999999998</v>
      </c>
      <c r="AI53">
        <f>Table716[[#This Row],[CFNM]]/Table716[[#This Row],[CAREA]]</f>
        <v>0.78657343136299329</v>
      </c>
      <c r="AJ53">
        <v>2.75176</v>
      </c>
      <c r="AK53">
        <f>(Table817[[#This Row],[time]]-2)*2</f>
        <v>1.50352</v>
      </c>
      <c r="AL53">
        <v>76.776600000000002</v>
      </c>
      <c r="AM53">
        <v>7.4179899999999996</v>
      </c>
      <c r="AN53">
        <f>Table817[[#This Row],[CFNM]]/Table817[[#This Row],[CAREA]]</f>
        <v>9.661784970941667E-2</v>
      </c>
    </row>
    <row r="54" spans="1:40" x14ac:dyDescent="0.3">
      <c r="A54">
        <v>2.80444</v>
      </c>
      <c r="B54">
        <f>(Table110[[#This Row],[time]]-2)*2</f>
        <v>1.6088800000000001</v>
      </c>
      <c r="C54">
        <v>71.516199999999998</v>
      </c>
      <c r="D54">
        <v>46.106000000000002</v>
      </c>
      <c r="E54">
        <f>Table110[[#This Row],[CFNM]]/Table110[[#This Row],[CAREA]]</f>
        <v>0.64469309051655432</v>
      </c>
      <c r="F54">
        <v>2.80444</v>
      </c>
      <c r="G54">
        <f>(Table211[[#This Row],[time]]-2)*2</f>
        <v>1.6088800000000001</v>
      </c>
      <c r="H54">
        <v>44.483800000000002</v>
      </c>
      <c r="I54">
        <v>6.8952800000000002E-4</v>
      </c>
      <c r="J54">
        <f>Table211[[#This Row],[CFNM]]/Table211[[#This Row],[CAREA]]</f>
        <v>1.5500654170731816E-5</v>
      </c>
      <c r="K54">
        <v>2.80444</v>
      </c>
      <c r="L54">
        <f>(Table312[[#This Row],[time]]-2)*2</f>
        <v>1.6088800000000001</v>
      </c>
      <c r="M54">
        <v>77.002099999999999</v>
      </c>
      <c r="N54">
        <v>38.5154</v>
      </c>
      <c r="O54">
        <f>Table312[[#This Row],[CFNM]]/Table312[[#This Row],[CAREA]]</f>
        <v>0.50018635855385762</v>
      </c>
      <c r="P54">
        <v>2.80444</v>
      </c>
      <c r="Q54">
        <f>(Table413[[#This Row],[time]]-2)*2</f>
        <v>1.6088800000000001</v>
      </c>
      <c r="R54">
        <v>58.4328</v>
      </c>
      <c r="S54">
        <v>1.1785000000000001E-3</v>
      </c>
      <c r="T54">
        <f>Table413[[#This Row],[CFNM]]/Table413[[#This Row],[CAREA]]</f>
        <v>2.0168467025369316E-5</v>
      </c>
      <c r="U54">
        <v>2.80444</v>
      </c>
      <c r="V54">
        <f>(Table514[[#This Row],[time]]-2)*2</f>
        <v>1.6088800000000001</v>
      </c>
      <c r="W54">
        <v>61.483699999999999</v>
      </c>
      <c r="X54">
        <v>45.4801</v>
      </c>
      <c r="Y54">
        <f>Table514[[#This Row],[CFNM]]/Table514[[#This Row],[CAREA]]</f>
        <v>0.73970987432441448</v>
      </c>
      <c r="Z54">
        <v>2.80444</v>
      </c>
      <c r="AA54">
        <f>(Table615[[#This Row],[time]]-2)*2</f>
        <v>1.6088800000000001</v>
      </c>
      <c r="AB54">
        <v>89.668999999999997</v>
      </c>
      <c r="AC54">
        <v>5.49756</v>
      </c>
      <c r="AD54">
        <f>Table615[[#This Row],[CFNM]]/Table615[[#This Row],[CAREA]]</f>
        <v>6.1309482652867772E-2</v>
      </c>
      <c r="AE54">
        <v>2.80444</v>
      </c>
      <c r="AF54">
        <f>(Table716[[#This Row],[time]]-2)*2</f>
        <v>1.6088800000000001</v>
      </c>
      <c r="AG54">
        <v>75.661500000000004</v>
      </c>
      <c r="AH54">
        <v>61.525199999999998</v>
      </c>
      <c r="AI54">
        <f>Table716[[#This Row],[CFNM]]/Table716[[#This Row],[CAREA]]</f>
        <v>0.81316389445094261</v>
      </c>
      <c r="AJ54">
        <v>2.80444</v>
      </c>
      <c r="AK54">
        <f>(Table817[[#This Row],[time]]-2)*2</f>
        <v>1.6088800000000001</v>
      </c>
      <c r="AL54">
        <v>76.325599999999994</v>
      </c>
      <c r="AM54">
        <v>6.9160199999999996</v>
      </c>
      <c r="AN54">
        <f>Table817[[#This Row],[CFNM]]/Table817[[#This Row],[CAREA]]</f>
        <v>9.0612062008028765E-2</v>
      </c>
    </row>
    <row r="55" spans="1:40" x14ac:dyDescent="0.3">
      <c r="A55">
        <v>2.8583699999999999</v>
      </c>
      <c r="B55">
        <f>(Table110[[#This Row],[time]]-2)*2</f>
        <v>1.7167399999999997</v>
      </c>
      <c r="C55">
        <v>70.426599999999993</v>
      </c>
      <c r="D55">
        <v>48.085500000000003</v>
      </c>
      <c r="E55">
        <f>Table110[[#This Row],[CFNM]]/Table110[[#This Row],[CAREA]]</f>
        <v>0.68277469024487913</v>
      </c>
      <c r="F55">
        <v>2.8583699999999999</v>
      </c>
      <c r="G55">
        <f>(Table211[[#This Row],[time]]-2)*2</f>
        <v>1.7167399999999997</v>
      </c>
      <c r="H55">
        <v>39.134700000000002</v>
      </c>
      <c r="I55">
        <v>5.3724100000000004E-4</v>
      </c>
      <c r="J55">
        <f>Table211[[#This Row],[CFNM]]/Table211[[#This Row],[CAREA]]</f>
        <v>1.372799587067232E-5</v>
      </c>
      <c r="K55">
        <v>2.8583699999999999</v>
      </c>
      <c r="L55">
        <f>(Table312[[#This Row],[time]]-2)*2</f>
        <v>1.7167399999999997</v>
      </c>
      <c r="M55">
        <v>76.508399999999995</v>
      </c>
      <c r="N55">
        <v>40.392600000000002</v>
      </c>
      <c r="O55">
        <f>Table312[[#This Row],[CFNM]]/Table312[[#This Row],[CAREA]]</f>
        <v>0.52794987217089895</v>
      </c>
      <c r="P55">
        <v>2.8583699999999999</v>
      </c>
      <c r="Q55">
        <f>(Table413[[#This Row],[time]]-2)*2</f>
        <v>1.7167399999999997</v>
      </c>
      <c r="R55">
        <v>48.2742</v>
      </c>
      <c r="S55">
        <v>1.0248E-3</v>
      </c>
      <c r="T55">
        <f>Table413[[#This Row],[CFNM]]/Table413[[#This Row],[CAREA]]</f>
        <v>2.1228730874877262E-5</v>
      </c>
      <c r="U55">
        <v>2.8583699999999999</v>
      </c>
      <c r="V55">
        <f>(Table514[[#This Row],[time]]-2)*2</f>
        <v>1.7167399999999997</v>
      </c>
      <c r="W55">
        <v>60.6631</v>
      </c>
      <c r="X55">
        <v>48.068300000000001</v>
      </c>
      <c r="Y55">
        <f>Table514[[#This Row],[CFNM]]/Table514[[#This Row],[CAREA]]</f>
        <v>0.79238120043321225</v>
      </c>
      <c r="Z55">
        <v>2.8583699999999999</v>
      </c>
      <c r="AA55">
        <f>(Table615[[#This Row],[time]]-2)*2</f>
        <v>1.7167399999999997</v>
      </c>
      <c r="AB55">
        <v>89.166499999999999</v>
      </c>
      <c r="AC55">
        <v>4.7587900000000003</v>
      </c>
      <c r="AD55">
        <f>Table615[[#This Row],[CFNM]]/Table615[[#This Row],[CAREA]]</f>
        <v>5.3369707233097634E-2</v>
      </c>
      <c r="AE55">
        <v>2.8583699999999999</v>
      </c>
      <c r="AF55">
        <f>(Table716[[#This Row],[time]]-2)*2</f>
        <v>1.7167399999999997</v>
      </c>
      <c r="AG55">
        <v>74.818299999999994</v>
      </c>
      <c r="AH55">
        <v>64.258200000000002</v>
      </c>
      <c r="AI55">
        <f>Table716[[#This Row],[CFNM]]/Table716[[#This Row],[CAREA]]</f>
        <v>0.85885672355560083</v>
      </c>
      <c r="AJ55">
        <v>2.8583699999999999</v>
      </c>
      <c r="AK55">
        <f>(Table817[[#This Row],[time]]-2)*2</f>
        <v>1.7167399999999997</v>
      </c>
      <c r="AL55">
        <v>75.638400000000004</v>
      </c>
      <c r="AM55">
        <v>6.14147</v>
      </c>
      <c r="AN55">
        <f>Table817[[#This Row],[CFNM]]/Table817[[#This Row],[CAREA]]</f>
        <v>8.1195133688708371E-2</v>
      </c>
    </row>
    <row r="56" spans="1:40" x14ac:dyDescent="0.3">
      <c r="A56">
        <v>2.9134199999999999</v>
      </c>
      <c r="B56">
        <f>(Table110[[#This Row],[time]]-2)*2</f>
        <v>1.8268399999999998</v>
      </c>
      <c r="C56">
        <v>69.628299999999996</v>
      </c>
      <c r="D56">
        <v>49.522599999999997</v>
      </c>
      <c r="E56">
        <f>Table110[[#This Row],[CFNM]]/Table110[[#This Row],[CAREA]]</f>
        <v>0.71124241149073009</v>
      </c>
      <c r="F56">
        <v>2.9134199999999999</v>
      </c>
      <c r="G56">
        <f>(Table211[[#This Row],[time]]-2)*2</f>
        <v>1.8268399999999998</v>
      </c>
      <c r="H56">
        <v>33.381300000000003</v>
      </c>
      <c r="I56">
        <v>4.4705899999999998E-4</v>
      </c>
      <c r="J56">
        <f>Table211[[#This Row],[CFNM]]/Table211[[#This Row],[CAREA]]</f>
        <v>1.3392498195097253E-5</v>
      </c>
      <c r="K56">
        <v>2.9134199999999999</v>
      </c>
      <c r="L56">
        <f>(Table312[[#This Row],[time]]-2)*2</f>
        <v>1.8268399999999998</v>
      </c>
      <c r="M56">
        <v>76.1571</v>
      </c>
      <c r="N56">
        <v>41.723300000000002</v>
      </c>
      <c r="O56">
        <f>Table312[[#This Row],[CFNM]]/Table312[[#This Row],[CAREA]]</f>
        <v>0.54785830868034635</v>
      </c>
      <c r="P56">
        <v>2.9134199999999999</v>
      </c>
      <c r="Q56">
        <f>(Table413[[#This Row],[time]]-2)*2</f>
        <v>1.8268399999999998</v>
      </c>
      <c r="R56">
        <v>47.7575</v>
      </c>
      <c r="S56">
        <v>9.3024799999999995E-4</v>
      </c>
      <c r="T56">
        <f>Table413[[#This Row],[CFNM]]/Table413[[#This Row],[CAREA]]</f>
        <v>1.9478574045961365E-5</v>
      </c>
      <c r="U56">
        <v>2.9134199999999999</v>
      </c>
      <c r="V56">
        <f>(Table514[[#This Row],[time]]-2)*2</f>
        <v>1.8268399999999998</v>
      </c>
      <c r="W56">
        <v>60.110100000000003</v>
      </c>
      <c r="X56">
        <v>49.919800000000002</v>
      </c>
      <c r="Y56">
        <f>Table514[[#This Row],[CFNM]]/Table514[[#This Row],[CAREA]]</f>
        <v>0.83047274917193614</v>
      </c>
      <c r="Z56">
        <v>2.9134199999999999</v>
      </c>
      <c r="AA56">
        <f>(Table615[[#This Row],[time]]-2)*2</f>
        <v>1.8268399999999998</v>
      </c>
      <c r="AB56">
        <v>88.343299999999999</v>
      </c>
      <c r="AC56">
        <v>4.3105099999999998</v>
      </c>
      <c r="AD56">
        <f>Table615[[#This Row],[CFNM]]/Table615[[#This Row],[CAREA]]</f>
        <v>4.8792721123163837E-2</v>
      </c>
      <c r="AE56">
        <v>2.9134199999999999</v>
      </c>
      <c r="AF56">
        <f>(Table716[[#This Row],[time]]-2)*2</f>
        <v>1.8268399999999998</v>
      </c>
      <c r="AG56">
        <v>74.436800000000005</v>
      </c>
      <c r="AH56">
        <v>66.143600000000006</v>
      </c>
      <c r="AI56">
        <f>Table716[[#This Row],[CFNM]]/Table716[[#This Row],[CAREA]]</f>
        <v>0.88858736538916239</v>
      </c>
      <c r="AJ56">
        <v>2.9134199999999999</v>
      </c>
      <c r="AK56">
        <f>(Table817[[#This Row],[time]]-2)*2</f>
        <v>1.8268399999999998</v>
      </c>
      <c r="AL56">
        <v>75.110500000000002</v>
      </c>
      <c r="AM56">
        <v>5.6082999999999998</v>
      </c>
      <c r="AN56">
        <f>Table817[[#This Row],[CFNM]]/Table817[[#This Row],[CAREA]]</f>
        <v>7.4667323476744263E-2</v>
      </c>
    </row>
    <row r="57" spans="1:40" x14ac:dyDescent="0.3">
      <c r="A57">
        <v>2.9619599999999999</v>
      </c>
      <c r="B57">
        <f>(Table110[[#This Row],[time]]-2)*2</f>
        <v>1.9239199999999999</v>
      </c>
      <c r="C57">
        <v>69.036000000000001</v>
      </c>
      <c r="D57">
        <v>51.252200000000002</v>
      </c>
      <c r="E57">
        <f>Table110[[#This Row],[CFNM]]/Table110[[#This Row],[CAREA]]</f>
        <v>0.74239816907120926</v>
      </c>
      <c r="F57">
        <v>2.9619599999999999</v>
      </c>
      <c r="G57">
        <f>(Table211[[#This Row],[time]]-2)*2</f>
        <v>1.9239199999999999</v>
      </c>
      <c r="H57">
        <v>28.2407</v>
      </c>
      <c r="I57">
        <v>3.6234400000000001E-4</v>
      </c>
      <c r="J57">
        <f>Table211[[#This Row],[CFNM]]/Table211[[#This Row],[CAREA]]</f>
        <v>1.2830560149004806E-5</v>
      </c>
      <c r="K57">
        <v>2.9619599999999999</v>
      </c>
      <c r="L57">
        <f>(Table312[[#This Row],[time]]-2)*2</f>
        <v>1.9239199999999999</v>
      </c>
      <c r="M57">
        <v>75.858400000000003</v>
      </c>
      <c r="N57">
        <v>43.205100000000002</v>
      </c>
      <c r="O57">
        <f>Table312[[#This Row],[CFNM]]/Table312[[#This Row],[CAREA]]</f>
        <v>0.5695493182033895</v>
      </c>
      <c r="P57">
        <v>2.9619599999999999</v>
      </c>
      <c r="Q57">
        <f>(Table413[[#This Row],[time]]-2)*2</f>
        <v>1.9239199999999999</v>
      </c>
      <c r="R57">
        <v>43.0122</v>
      </c>
      <c r="S57">
        <v>8.2816200000000002E-4</v>
      </c>
      <c r="T57">
        <f>Table413[[#This Row],[CFNM]]/Table413[[#This Row],[CAREA]]</f>
        <v>1.9254118598909148E-5</v>
      </c>
      <c r="U57">
        <v>2.9619599999999999</v>
      </c>
      <c r="V57">
        <f>(Table514[[#This Row],[time]]-2)*2</f>
        <v>1.9239199999999999</v>
      </c>
      <c r="W57">
        <v>59.484999999999999</v>
      </c>
      <c r="X57">
        <v>51.991900000000001</v>
      </c>
      <c r="Y57">
        <f>Table514[[#This Row],[CFNM]]/Table514[[#This Row],[CAREA]]</f>
        <v>0.87403379003110027</v>
      </c>
      <c r="Z57">
        <v>2.9619599999999999</v>
      </c>
      <c r="AA57">
        <f>(Table615[[#This Row],[time]]-2)*2</f>
        <v>1.9239199999999999</v>
      </c>
      <c r="AB57">
        <v>88.284300000000002</v>
      </c>
      <c r="AC57">
        <v>3.8272400000000002</v>
      </c>
      <c r="AD57">
        <f>Table615[[#This Row],[CFNM]]/Table615[[#This Row],[CAREA]]</f>
        <v>4.3351309349453984E-2</v>
      </c>
      <c r="AE57">
        <v>2.9619599999999999</v>
      </c>
      <c r="AF57">
        <f>(Table716[[#This Row],[time]]-2)*2</f>
        <v>1.9239199999999999</v>
      </c>
      <c r="AG57">
        <v>73.955600000000004</v>
      </c>
      <c r="AH57">
        <v>68.262600000000006</v>
      </c>
      <c r="AI57">
        <f>Table716[[#This Row],[CFNM]]/Table716[[#This Row],[CAREA]]</f>
        <v>0.92302138039580506</v>
      </c>
      <c r="AJ57">
        <v>2.9619599999999999</v>
      </c>
      <c r="AK57">
        <f>(Table817[[#This Row],[time]]-2)*2</f>
        <v>1.9239199999999999</v>
      </c>
      <c r="AL57">
        <v>74.476500000000001</v>
      </c>
      <c r="AM57">
        <v>4.9819399999999998</v>
      </c>
      <c r="AN57">
        <f>Table817[[#This Row],[CFNM]]/Table817[[#This Row],[CAREA]]</f>
        <v>6.6892778258913876E-2</v>
      </c>
    </row>
    <row r="58" spans="1:40" x14ac:dyDescent="0.3">
      <c r="A58">
        <v>3</v>
      </c>
      <c r="B58">
        <f>(Table110[[#This Row],[time]]-2)*2</f>
        <v>2</v>
      </c>
      <c r="C58">
        <v>68.512200000000007</v>
      </c>
      <c r="D58">
        <v>52.624299999999998</v>
      </c>
      <c r="E58">
        <f>Table110[[#This Row],[CFNM]]/Table110[[#This Row],[CAREA]]</f>
        <v>0.76810115570657478</v>
      </c>
      <c r="F58">
        <v>3</v>
      </c>
      <c r="G58">
        <f>(Table211[[#This Row],[time]]-2)*2</f>
        <v>2</v>
      </c>
      <c r="H58">
        <v>24.8491</v>
      </c>
      <c r="I58">
        <v>3.0516099999999997E-4</v>
      </c>
      <c r="J58">
        <f>Table211[[#This Row],[CFNM]]/Table211[[#This Row],[CAREA]]</f>
        <v>1.2280565493317665E-5</v>
      </c>
      <c r="K58">
        <v>3</v>
      </c>
      <c r="L58">
        <f>(Table312[[#This Row],[time]]-2)*2</f>
        <v>2</v>
      </c>
      <c r="M58">
        <v>75.647499999999994</v>
      </c>
      <c r="N58">
        <v>44.349600000000002</v>
      </c>
      <c r="O58">
        <f>Table312[[#This Row],[CFNM]]/Table312[[#This Row],[CAREA]]</f>
        <v>0.58626656531940913</v>
      </c>
      <c r="P58">
        <v>3</v>
      </c>
      <c r="Q58">
        <f>(Table413[[#This Row],[time]]-2)*2</f>
        <v>2</v>
      </c>
      <c r="R58">
        <v>39.827300000000001</v>
      </c>
      <c r="S58">
        <v>7.4924300000000002E-4</v>
      </c>
      <c r="T58">
        <f>Table413[[#This Row],[CFNM]]/Table413[[#This Row],[CAREA]]</f>
        <v>1.8812297092697722E-5</v>
      </c>
      <c r="U58">
        <v>3</v>
      </c>
      <c r="V58">
        <f>(Table514[[#This Row],[time]]-2)*2</f>
        <v>2</v>
      </c>
      <c r="W58">
        <v>58.472200000000001</v>
      </c>
      <c r="X58">
        <v>53.649000000000001</v>
      </c>
      <c r="Y58">
        <f>Table514[[#This Row],[CFNM]]/Table514[[#This Row],[CAREA]]</f>
        <v>0.91751293777213783</v>
      </c>
      <c r="Z58">
        <v>3</v>
      </c>
      <c r="AA58">
        <f>(Table615[[#This Row],[time]]-2)*2</f>
        <v>2</v>
      </c>
      <c r="AB58">
        <v>88.008799999999994</v>
      </c>
      <c r="AC58">
        <v>3.43438</v>
      </c>
      <c r="AD58">
        <f>Table615[[#This Row],[CFNM]]/Table615[[#This Row],[CAREA]]</f>
        <v>3.9023143140231434E-2</v>
      </c>
      <c r="AE58">
        <v>3</v>
      </c>
      <c r="AF58">
        <f>(Table716[[#This Row],[time]]-2)*2</f>
        <v>2</v>
      </c>
      <c r="AG58">
        <v>73.606899999999996</v>
      </c>
      <c r="AH58">
        <v>69.957499999999996</v>
      </c>
      <c r="AI58">
        <f>Table716[[#This Row],[CFNM]]/Table716[[#This Row],[CAREA]]</f>
        <v>0.95042040895622559</v>
      </c>
      <c r="AJ58">
        <v>3</v>
      </c>
      <c r="AK58">
        <f>(Table817[[#This Row],[time]]-2)*2</f>
        <v>2</v>
      </c>
      <c r="AL58">
        <v>74.078400000000002</v>
      </c>
      <c r="AM58">
        <v>4.4582899999999999</v>
      </c>
      <c r="AN58">
        <f>Table817[[#This Row],[CFNM]]/Table817[[#This Row],[CAREA]]</f>
        <v>6.0183400289423095E-2</v>
      </c>
    </row>
  </sheetData>
  <pageMargins left="0.7" right="0.7" top="0.75" bottom="0.75" header="0.3" footer="0.3"/>
  <tableParts count="16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D5683967DB5AE41860A7407BF7B93BB" ma:contentTypeVersion="12" ma:contentTypeDescription="Create a new document." ma:contentTypeScope="" ma:versionID="32914b1e93c1b795c4bbc78d8c5b99d5">
  <xsd:schema xmlns:xsd="http://www.w3.org/2001/XMLSchema" xmlns:xs="http://www.w3.org/2001/XMLSchema" xmlns:p="http://schemas.microsoft.com/office/2006/metadata/properties" xmlns:ns3="f46330e8-2dd1-40f0-b204-735adb595018" xmlns:ns4="fc18049f-9f74-4861-8203-09942736864f" targetNamespace="http://schemas.microsoft.com/office/2006/metadata/properties" ma:root="true" ma:fieldsID="0ffc79af79dd16ac86f1e2e504811020" ns3:_="" ns4:_="">
    <xsd:import namespace="f46330e8-2dd1-40f0-b204-735adb595018"/>
    <xsd:import namespace="fc18049f-9f74-4861-8203-09942736864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AutoKeyPoints" minOccurs="0"/>
                <xsd:element ref="ns3:MediaServiceKeyPoints" minOccurs="0"/>
                <xsd:element ref="ns3:MediaServiceGenerationTime" minOccurs="0"/>
                <xsd:element ref="ns3:MediaServiceEventHashCode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46330e8-2dd1-40f0-b204-735adb59501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18049f-9f74-4861-8203-09942736864f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AAA099E-9B83-4FA5-9A97-13A959484A0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46330e8-2dd1-40f0-b204-735adb595018"/>
    <ds:schemaRef ds:uri="fc18049f-9f74-4861-8203-09942736864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11205ED-84C7-40A3-801D-7F00236F7CD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9F3FDD7-E75A-44E1-8D00-EDFCE7CCD8DF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Turner, Sophie</cp:lastModifiedBy>
  <dcterms:created xsi:type="dcterms:W3CDTF">2020-12-16T16:42:29Z</dcterms:created>
  <dcterms:modified xsi:type="dcterms:W3CDTF">2020-12-16T17:16:54Z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0x0101003D5683967DB5AE41860A7407BF7B93BB</vt:lpwstr>
  </property>
</Properties>
</file>