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turner.FORTLEWIS\OneDrive - Fort Lewis College\Disc\FCMS results\SlideSlideNoTether\"/>
    </mc:Choice>
  </mc:AlternateContent>
  <xr:revisionPtr revIDLastSave="35" documentId="8_{E1AF5369-56CE-4110-9869-C35804E6FFC8}" xr6:coauthVersionLast="45" xr6:coauthVersionMax="45" xr10:uidLastSave="{0182D136-59E8-4C7D-A517-6F471D3445A9}"/>
  <bookViews>
    <workbookView xWindow="3204" yWindow="3204" windowWidth="17280" windowHeight="9036" xr2:uid="{A3F948EB-09F8-4C60-B1CF-6EBC5CF0D0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56" i="1" l="1"/>
  <c r="AK56" i="1"/>
  <c r="AI56" i="1"/>
  <c r="AF56" i="1"/>
  <c r="AD56" i="1"/>
  <c r="AA56" i="1"/>
  <c r="Y56" i="1"/>
  <c r="V56" i="1"/>
  <c r="T56" i="1"/>
  <c r="Q56" i="1"/>
  <c r="O56" i="1"/>
  <c r="L56" i="1"/>
  <c r="J56" i="1"/>
  <c r="G56" i="1"/>
  <c r="E56" i="1"/>
  <c r="B56" i="1"/>
  <c r="AN55" i="1"/>
  <c r="AK55" i="1"/>
  <c r="AI55" i="1"/>
  <c r="AF55" i="1"/>
  <c r="AD55" i="1"/>
  <c r="AA55" i="1"/>
  <c r="Y55" i="1"/>
  <c r="V55" i="1"/>
  <c r="T55" i="1"/>
  <c r="Q55" i="1"/>
  <c r="O55" i="1"/>
  <c r="L55" i="1"/>
  <c r="J55" i="1"/>
  <c r="G55" i="1"/>
  <c r="E55" i="1"/>
  <c r="B55" i="1"/>
  <c r="AN54" i="1"/>
  <c r="AK54" i="1"/>
  <c r="AI54" i="1"/>
  <c r="AF54" i="1"/>
  <c r="AD54" i="1"/>
  <c r="AA54" i="1"/>
  <c r="Y54" i="1"/>
  <c r="V54" i="1"/>
  <c r="T54" i="1"/>
  <c r="Q54" i="1"/>
  <c r="O54" i="1"/>
  <c r="L54" i="1"/>
  <c r="J54" i="1"/>
  <c r="G54" i="1"/>
  <c r="E54" i="1"/>
  <c r="B54" i="1"/>
  <c r="AN53" i="1"/>
  <c r="AK53" i="1"/>
  <c r="AI53" i="1"/>
  <c r="AF53" i="1"/>
  <c r="AD53" i="1"/>
  <c r="AA53" i="1"/>
  <c r="Y53" i="1"/>
  <c r="V53" i="1"/>
  <c r="T53" i="1"/>
  <c r="Q53" i="1"/>
  <c r="O53" i="1"/>
  <c r="L53" i="1"/>
  <c r="J53" i="1"/>
  <c r="G53" i="1"/>
  <c r="E53" i="1"/>
  <c r="B53" i="1"/>
  <c r="AN52" i="1"/>
  <c r="AK52" i="1"/>
  <c r="AI52" i="1"/>
  <c r="AF52" i="1"/>
  <c r="AD52" i="1"/>
  <c r="AA52" i="1"/>
  <c r="Y52" i="1"/>
  <c r="V52" i="1"/>
  <c r="T52" i="1"/>
  <c r="Q52" i="1"/>
  <c r="O52" i="1"/>
  <c r="L52" i="1"/>
  <c r="J52" i="1"/>
  <c r="G52" i="1"/>
  <c r="E52" i="1"/>
  <c r="B52" i="1"/>
  <c r="AN51" i="1"/>
  <c r="AK51" i="1"/>
  <c r="AI51" i="1"/>
  <c r="AF51" i="1"/>
  <c r="AD51" i="1"/>
  <c r="AA51" i="1"/>
  <c r="Y51" i="1"/>
  <c r="V51" i="1"/>
  <c r="T51" i="1"/>
  <c r="Q51" i="1"/>
  <c r="O51" i="1"/>
  <c r="L51" i="1"/>
  <c r="J51" i="1"/>
  <c r="G51" i="1"/>
  <c r="E51" i="1"/>
  <c r="B51" i="1"/>
  <c r="AN50" i="1"/>
  <c r="AK50" i="1"/>
  <c r="AI50" i="1"/>
  <c r="AF50" i="1"/>
  <c r="AD50" i="1"/>
  <c r="AA50" i="1"/>
  <c r="Y50" i="1"/>
  <c r="V50" i="1"/>
  <c r="T50" i="1"/>
  <c r="Q50" i="1"/>
  <c r="O50" i="1"/>
  <c r="L50" i="1"/>
  <c r="J50" i="1"/>
  <c r="G50" i="1"/>
  <c r="E50" i="1"/>
  <c r="B50" i="1"/>
  <c r="AN49" i="1"/>
  <c r="AK49" i="1"/>
  <c r="AI49" i="1"/>
  <c r="AF49" i="1"/>
  <c r="AD49" i="1"/>
  <c r="AA49" i="1"/>
  <c r="Y49" i="1"/>
  <c r="V49" i="1"/>
  <c r="T49" i="1"/>
  <c r="Q49" i="1"/>
  <c r="O49" i="1"/>
  <c r="L49" i="1"/>
  <c r="J49" i="1"/>
  <c r="G49" i="1"/>
  <c r="E49" i="1"/>
  <c r="B49" i="1"/>
  <c r="AN48" i="1"/>
  <c r="AK48" i="1"/>
  <c r="AI48" i="1"/>
  <c r="AF48" i="1"/>
  <c r="AD48" i="1"/>
  <c r="AA48" i="1"/>
  <c r="Y48" i="1"/>
  <c r="V48" i="1"/>
  <c r="T48" i="1"/>
  <c r="Q48" i="1"/>
  <c r="O48" i="1"/>
  <c r="L48" i="1"/>
  <c r="J48" i="1"/>
  <c r="G48" i="1"/>
  <c r="E48" i="1"/>
  <c r="B48" i="1"/>
  <c r="AN47" i="1"/>
  <c r="AK47" i="1"/>
  <c r="AI47" i="1"/>
  <c r="AF47" i="1"/>
  <c r="AD47" i="1"/>
  <c r="AA47" i="1"/>
  <c r="Y47" i="1"/>
  <c r="V47" i="1"/>
  <c r="T47" i="1"/>
  <c r="Q47" i="1"/>
  <c r="O47" i="1"/>
  <c r="L47" i="1"/>
  <c r="J47" i="1"/>
  <c r="G47" i="1"/>
  <c r="E47" i="1"/>
  <c r="B47" i="1"/>
  <c r="AN46" i="1"/>
  <c r="AK46" i="1"/>
  <c r="AI46" i="1"/>
  <c r="AF46" i="1"/>
  <c r="AD46" i="1"/>
  <c r="AA46" i="1"/>
  <c r="Y46" i="1"/>
  <c r="V46" i="1"/>
  <c r="T46" i="1"/>
  <c r="Q46" i="1"/>
  <c r="O46" i="1"/>
  <c r="L46" i="1"/>
  <c r="J46" i="1"/>
  <c r="G46" i="1"/>
  <c r="E46" i="1"/>
  <c r="B46" i="1"/>
  <c r="AN45" i="1"/>
  <c r="AK45" i="1"/>
  <c r="AI45" i="1"/>
  <c r="AF45" i="1"/>
  <c r="AD45" i="1"/>
  <c r="AA45" i="1"/>
  <c r="Y45" i="1"/>
  <c r="V45" i="1"/>
  <c r="T45" i="1"/>
  <c r="Q45" i="1"/>
  <c r="O45" i="1"/>
  <c r="L45" i="1"/>
  <c r="J45" i="1"/>
  <c r="G45" i="1"/>
  <c r="E45" i="1"/>
  <c r="B45" i="1"/>
  <c r="AN44" i="1"/>
  <c r="AK44" i="1"/>
  <c r="AI44" i="1"/>
  <c r="AF44" i="1"/>
  <c r="AD44" i="1"/>
  <c r="AA44" i="1"/>
  <c r="Y44" i="1"/>
  <c r="V44" i="1"/>
  <c r="T44" i="1"/>
  <c r="Q44" i="1"/>
  <c r="O44" i="1"/>
  <c r="L44" i="1"/>
  <c r="J44" i="1"/>
  <c r="G44" i="1"/>
  <c r="E44" i="1"/>
  <c r="B44" i="1"/>
  <c r="AN43" i="1"/>
  <c r="AK43" i="1"/>
  <c r="AI43" i="1"/>
  <c r="AF43" i="1"/>
  <c r="AD43" i="1"/>
  <c r="AA43" i="1"/>
  <c r="Y43" i="1"/>
  <c r="V43" i="1"/>
  <c r="T43" i="1"/>
  <c r="Q43" i="1"/>
  <c r="O43" i="1"/>
  <c r="L43" i="1"/>
  <c r="J43" i="1"/>
  <c r="G43" i="1"/>
  <c r="E43" i="1"/>
  <c r="B43" i="1"/>
  <c r="AN42" i="1"/>
  <c r="AK42" i="1"/>
  <c r="AI42" i="1"/>
  <c r="AF42" i="1"/>
  <c r="AD42" i="1"/>
  <c r="AA42" i="1"/>
  <c r="Y42" i="1"/>
  <c r="V42" i="1"/>
  <c r="T42" i="1"/>
  <c r="Q42" i="1"/>
  <c r="O42" i="1"/>
  <c r="L42" i="1"/>
  <c r="J42" i="1"/>
  <c r="G42" i="1"/>
  <c r="E42" i="1"/>
  <c r="B42" i="1"/>
  <c r="AN41" i="1"/>
  <c r="AK41" i="1"/>
  <c r="AI41" i="1"/>
  <c r="AF41" i="1"/>
  <c r="AD41" i="1"/>
  <c r="AA41" i="1"/>
  <c r="Y41" i="1"/>
  <c r="V41" i="1"/>
  <c r="T41" i="1"/>
  <c r="Q41" i="1"/>
  <c r="O41" i="1"/>
  <c r="L41" i="1"/>
  <c r="J41" i="1"/>
  <c r="G41" i="1"/>
  <c r="E41" i="1"/>
  <c r="B41" i="1"/>
  <c r="AN40" i="1"/>
  <c r="AK40" i="1"/>
  <c r="AI40" i="1"/>
  <c r="AF40" i="1"/>
  <c r="AD40" i="1"/>
  <c r="AA40" i="1"/>
  <c r="Y40" i="1"/>
  <c r="V40" i="1"/>
  <c r="T40" i="1"/>
  <c r="Q40" i="1"/>
  <c r="O40" i="1"/>
  <c r="L40" i="1"/>
  <c r="J40" i="1"/>
  <c r="G40" i="1"/>
  <c r="E40" i="1"/>
  <c r="B40" i="1"/>
  <c r="AN39" i="1"/>
  <c r="AK39" i="1"/>
  <c r="AI39" i="1"/>
  <c r="AF39" i="1"/>
  <c r="AD39" i="1"/>
  <c r="AA39" i="1"/>
  <c r="Y39" i="1"/>
  <c r="V39" i="1"/>
  <c r="T39" i="1"/>
  <c r="Q39" i="1"/>
  <c r="O39" i="1"/>
  <c r="L39" i="1"/>
  <c r="J39" i="1"/>
  <c r="G39" i="1"/>
  <c r="E39" i="1"/>
  <c r="B39" i="1"/>
  <c r="AN38" i="1"/>
  <c r="AK38" i="1"/>
  <c r="AI38" i="1"/>
  <c r="AF38" i="1"/>
  <c r="AD38" i="1"/>
  <c r="AA38" i="1"/>
  <c r="Y38" i="1"/>
  <c r="V38" i="1"/>
  <c r="T38" i="1"/>
  <c r="Q38" i="1"/>
  <c r="O38" i="1"/>
  <c r="L38" i="1"/>
  <c r="J38" i="1"/>
  <c r="G38" i="1"/>
  <c r="E38" i="1"/>
  <c r="B38" i="1"/>
  <c r="AN37" i="1"/>
  <c r="AK37" i="1"/>
  <c r="AI37" i="1"/>
  <c r="AF37" i="1"/>
  <c r="AD37" i="1"/>
  <c r="AA37" i="1"/>
  <c r="Y37" i="1"/>
  <c r="V37" i="1"/>
  <c r="T37" i="1"/>
  <c r="Q37" i="1"/>
  <c r="O37" i="1"/>
  <c r="L37" i="1"/>
  <c r="J37" i="1"/>
  <c r="G37" i="1"/>
  <c r="E37" i="1"/>
  <c r="B37" i="1"/>
  <c r="AN36" i="1"/>
  <c r="AK36" i="1"/>
  <c r="AI36" i="1"/>
  <c r="AF36" i="1"/>
  <c r="AD36" i="1"/>
  <c r="AA36" i="1"/>
  <c r="Y36" i="1"/>
  <c r="V36" i="1"/>
  <c r="T36" i="1"/>
  <c r="Q36" i="1"/>
  <c r="O36" i="1"/>
  <c r="L36" i="1"/>
  <c r="J36" i="1"/>
  <c r="G36" i="1"/>
  <c r="E36" i="1"/>
  <c r="B36" i="1"/>
  <c r="AN27" i="1"/>
  <c r="AK27" i="1"/>
  <c r="AI27" i="1"/>
  <c r="AF27" i="1"/>
  <c r="AD27" i="1"/>
  <c r="AA27" i="1"/>
  <c r="Y27" i="1"/>
  <c r="V27" i="1"/>
  <c r="T27" i="1"/>
  <c r="Q27" i="1"/>
  <c r="O27" i="1"/>
  <c r="L27" i="1"/>
  <c r="J27" i="1"/>
  <c r="G27" i="1"/>
  <c r="E27" i="1"/>
  <c r="B27" i="1"/>
  <c r="AN26" i="1"/>
  <c r="AK26" i="1"/>
  <c r="AI26" i="1"/>
  <c r="AF26" i="1"/>
  <c r="AD26" i="1"/>
  <c r="AA26" i="1"/>
  <c r="Y26" i="1"/>
  <c r="V26" i="1"/>
  <c r="T26" i="1"/>
  <c r="Q26" i="1"/>
  <c r="O26" i="1"/>
  <c r="L26" i="1"/>
  <c r="J26" i="1"/>
  <c r="G26" i="1"/>
  <c r="E26" i="1"/>
  <c r="B26" i="1"/>
  <c r="AN25" i="1"/>
  <c r="AK25" i="1"/>
  <c r="AI25" i="1"/>
  <c r="AF25" i="1"/>
  <c r="AD25" i="1"/>
  <c r="AA25" i="1"/>
  <c r="Y25" i="1"/>
  <c r="V25" i="1"/>
  <c r="T25" i="1"/>
  <c r="Q25" i="1"/>
  <c r="O25" i="1"/>
  <c r="L25" i="1"/>
  <c r="J25" i="1"/>
  <c r="G25" i="1"/>
  <c r="E25" i="1"/>
  <c r="B25" i="1"/>
  <c r="AN24" i="1"/>
  <c r="AK24" i="1"/>
  <c r="AI24" i="1"/>
  <c r="AF24" i="1"/>
  <c r="AD24" i="1"/>
  <c r="AA24" i="1"/>
  <c r="Y24" i="1"/>
  <c r="V24" i="1"/>
  <c r="T24" i="1"/>
  <c r="Q24" i="1"/>
  <c r="O24" i="1"/>
  <c r="L24" i="1"/>
  <c r="J24" i="1"/>
  <c r="G24" i="1"/>
  <c r="E24" i="1"/>
  <c r="B24" i="1"/>
  <c r="AN23" i="1"/>
  <c r="AK23" i="1"/>
  <c r="AI23" i="1"/>
  <c r="AF23" i="1"/>
  <c r="AD23" i="1"/>
  <c r="AA23" i="1"/>
  <c r="Y23" i="1"/>
  <c r="V23" i="1"/>
  <c r="T23" i="1"/>
  <c r="Q23" i="1"/>
  <c r="O23" i="1"/>
  <c r="L23" i="1"/>
  <c r="J23" i="1"/>
  <c r="G23" i="1"/>
  <c r="E23" i="1"/>
  <c r="B23" i="1"/>
  <c r="AN22" i="1"/>
  <c r="AK22" i="1"/>
  <c r="AI22" i="1"/>
  <c r="AF22" i="1"/>
  <c r="AD22" i="1"/>
  <c r="AA22" i="1"/>
  <c r="Y22" i="1"/>
  <c r="V22" i="1"/>
  <c r="T22" i="1"/>
  <c r="Q22" i="1"/>
  <c r="O22" i="1"/>
  <c r="L22" i="1"/>
  <c r="J22" i="1"/>
  <c r="G22" i="1"/>
  <c r="E22" i="1"/>
  <c r="B22" i="1"/>
  <c r="AN21" i="1"/>
  <c r="AK21" i="1"/>
  <c r="AI21" i="1"/>
  <c r="AF21" i="1"/>
  <c r="AD21" i="1"/>
  <c r="AA21" i="1"/>
  <c r="Y21" i="1"/>
  <c r="V21" i="1"/>
  <c r="T21" i="1"/>
  <c r="Q21" i="1"/>
  <c r="O21" i="1"/>
  <c r="L21" i="1"/>
  <c r="J21" i="1"/>
  <c r="G21" i="1"/>
  <c r="E21" i="1"/>
  <c r="B21" i="1"/>
  <c r="AN20" i="1"/>
  <c r="AK20" i="1"/>
  <c r="AI20" i="1"/>
  <c r="AF20" i="1"/>
  <c r="AD20" i="1"/>
  <c r="AA20" i="1"/>
  <c r="Y20" i="1"/>
  <c r="V20" i="1"/>
  <c r="T20" i="1"/>
  <c r="Q20" i="1"/>
  <c r="O20" i="1"/>
  <c r="L20" i="1"/>
  <c r="J20" i="1"/>
  <c r="G20" i="1"/>
  <c r="E20" i="1"/>
  <c r="B20" i="1"/>
  <c r="AN19" i="1"/>
  <c r="AK19" i="1"/>
  <c r="AI19" i="1"/>
  <c r="AF19" i="1"/>
  <c r="AD19" i="1"/>
  <c r="AA19" i="1"/>
  <c r="Y19" i="1"/>
  <c r="V19" i="1"/>
  <c r="T19" i="1"/>
  <c r="Q19" i="1"/>
  <c r="O19" i="1"/>
  <c r="L19" i="1"/>
  <c r="J19" i="1"/>
  <c r="G19" i="1"/>
  <c r="E19" i="1"/>
  <c r="B19" i="1"/>
  <c r="AN18" i="1"/>
  <c r="AK18" i="1"/>
  <c r="AI18" i="1"/>
  <c r="AF18" i="1"/>
  <c r="AD18" i="1"/>
  <c r="AA18" i="1"/>
  <c r="Y18" i="1"/>
  <c r="V18" i="1"/>
  <c r="T18" i="1"/>
  <c r="Q18" i="1"/>
  <c r="O18" i="1"/>
  <c r="L18" i="1"/>
  <c r="J18" i="1"/>
  <c r="G18" i="1"/>
  <c r="E18" i="1"/>
  <c r="B18" i="1"/>
  <c r="AN17" i="1"/>
  <c r="AK17" i="1"/>
  <c r="AI17" i="1"/>
  <c r="AF17" i="1"/>
  <c r="AD17" i="1"/>
  <c r="AA17" i="1"/>
  <c r="Y17" i="1"/>
  <c r="V17" i="1"/>
  <c r="T17" i="1"/>
  <c r="Q17" i="1"/>
  <c r="O17" i="1"/>
  <c r="L17" i="1"/>
  <c r="J17" i="1"/>
  <c r="G17" i="1"/>
  <c r="E17" i="1"/>
  <c r="B17" i="1"/>
  <c r="AN16" i="1"/>
  <c r="AK16" i="1"/>
  <c r="AI16" i="1"/>
  <c r="AF16" i="1"/>
  <c r="AD16" i="1"/>
  <c r="AA16" i="1"/>
  <c r="Y16" i="1"/>
  <c r="V16" i="1"/>
  <c r="T16" i="1"/>
  <c r="Q16" i="1"/>
  <c r="O16" i="1"/>
  <c r="L16" i="1"/>
  <c r="J16" i="1"/>
  <c r="G16" i="1"/>
  <c r="E16" i="1"/>
  <c r="B16" i="1"/>
  <c r="AN15" i="1"/>
  <c r="AK15" i="1"/>
  <c r="AI15" i="1"/>
  <c r="AF15" i="1"/>
  <c r="AD15" i="1"/>
  <c r="AA15" i="1"/>
  <c r="Y15" i="1"/>
  <c r="V15" i="1"/>
  <c r="T15" i="1"/>
  <c r="Q15" i="1"/>
  <c r="O15" i="1"/>
  <c r="L15" i="1"/>
  <c r="J15" i="1"/>
  <c r="G15" i="1"/>
  <c r="E15" i="1"/>
  <c r="B15" i="1"/>
  <c r="AN14" i="1"/>
  <c r="AK14" i="1"/>
  <c r="AI14" i="1"/>
  <c r="AF14" i="1"/>
  <c r="AD14" i="1"/>
  <c r="AA14" i="1"/>
  <c r="Y14" i="1"/>
  <c r="V14" i="1"/>
  <c r="T14" i="1"/>
  <c r="Q14" i="1"/>
  <c r="O14" i="1"/>
  <c r="L14" i="1"/>
  <c r="J14" i="1"/>
  <c r="G14" i="1"/>
  <c r="E14" i="1"/>
  <c r="B14" i="1"/>
  <c r="AN13" i="1"/>
  <c r="AK13" i="1"/>
  <c r="AI13" i="1"/>
  <c r="AF13" i="1"/>
  <c r="AD13" i="1"/>
  <c r="AA13" i="1"/>
  <c r="Y13" i="1"/>
  <c r="V13" i="1"/>
  <c r="T13" i="1"/>
  <c r="Q13" i="1"/>
  <c r="O13" i="1"/>
  <c r="L13" i="1"/>
  <c r="J13" i="1"/>
  <c r="G13" i="1"/>
  <c r="E13" i="1"/>
  <c r="B13" i="1"/>
  <c r="AN12" i="1"/>
  <c r="AK12" i="1"/>
  <c r="AI12" i="1"/>
  <c r="AF12" i="1"/>
  <c r="AD12" i="1"/>
  <c r="AA12" i="1"/>
  <c r="Y12" i="1"/>
  <c r="V12" i="1"/>
  <c r="T12" i="1"/>
  <c r="Q12" i="1"/>
  <c r="O12" i="1"/>
  <c r="L12" i="1"/>
  <c r="J12" i="1"/>
  <c r="G12" i="1"/>
  <c r="E12" i="1"/>
  <c r="B12" i="1"/>
  <c r="AN11" i="1"/>
  <c r="AK11" i="1"/>
  <c r="AI11" i="1"/>
  <c r="AF11" i="1"/>
  <c r="AD11" i="1"/>
  <c r="AA11" i="1"/>
  <c r="Y11" i="1"/>
  <c r="V11" i="1"/>
  <c r="T11" i="1"/>
  <c r="Q11" i="1"/>
  <c r="O11" i="1"/>
  <c r="L11" i="1"/>
  <c r="J11" i="1"/>
  <c r="G11" i="1"/>
  <c r="E11" i="1"/>
  <c r="B11" i="1"/>
  <c r="AN10" i="1"/>
  <c r="AK10" i="1"/>
  <c r="AI10" i="1"/>
  <c r="AF10" i="1"/>
  <c r="AD10" i="1"/>
  <c r="AA10" i="1"/>
  <c r="Y10" i="1"/>
  <c r="V10" i="1"/>
  <c r="T10" i="1"/>
  <c r="Q10" i="1"/>
  <c r="O10" i="1"/>
  <c r="L10" i="1"/>
  <c r="J10" i="1"/>
  <c r="G10" i="1"/>
  <c r="E10" i="1"/>
  <c r="B10" i="1"/>
  <c r="AN9" i="1"/>
  <c r="AK9" i="1"/>
  <c r="AI9" i="1"/>
  <c r="AF9" i="1"/>
  <c r="AD9" i="1"/>
  <c r="AA9" i="1"/>
  <c r="Y9" i="1"/>
  <c r="V9" i="1"/>
  <c r="T9" i="1"/>
  <c r="Q9" i="1"/>
  <c r="O9" i="1"/>
  <c r="L9" i="1"/>
  <c r="J9" i="1"/>
  <c r="G9" i="1"/>
  <c r="E9" i="1"/>
  <c r="B9" i="1"/>
  <c r="AN8" i="1"/>
  <c r="AK8" i="1"/>
  <c r="AI8" i="1"/>
  <c r="AF8" i="1"/>
  <c r="AD8" i="1"/>
  <c r="AA8" i="1"/>
  <c r="Y8" i="1"/>
  <c r="V8" i="1"/>
  <c r="T8" i="1"/>
  <c r="Q8" i="1"/>
  <c r="O8" i="1"/>
  <c r="L8" i="1"/>
  <c r="J8" i="1"/>
  <c r="G8" i="1"/>
  <c r="E8" i="1"/>
  <c r="B8" i="1"/>
  <c r="AN7" i="1"/>
  <c r="AK7" i="1"/>
  <c r="AI7" i="1"/>
  <c r="AF7" i="1"/>
  <c r="AD7" i="1"/>
  <c r="AA7" i="1"/>
  <c r="Y7" i="1"/>
  <c r="V7" i="1"/>
  <c r="T7" i="1"/>
  <c r="Q7" i="1"/>
  <c r="O7" i="1"/>
  <c r="L7" i="1"/>
  <c r="J7" i="1"/>
  <c r="G7" i="1"/>
  <c r="E7" i="1"/>
  <c r="B7" i="1"/>
</calcChain>
</file>

<file path=xl/sharedStrings.xml><?xml version="1.0" encoding="utf-8"?>
<sst xmlns="http://schemas.openxmlformats.org/spreadsheetml/2006/main" count="107" uniqueCount="23">
  <si>
    <t>facet stress = facet contact force magnitude/facet contact area</t>
  </si>
  <si>
    <t>units=</t>
  </si>
  <si>
    <t>(N/mm^2)=MPa</t>
  </si>
  <si>
    <t>6LR_7UR</t>
  </si>
  <si>
    <t>6LL_7UL</t>
  </si>
  <si>
    <t>5LR_6UR</t>
  </si>
  <si>
    <t>5LL_6UR</t>
  </si>
  <si>
    <t>4LR_5UR</t>
  </si>
  <si>
    <t>4LL_5UL</t>
  </si>
  <si>
    <t>3LR_4UR</t>
  </si>
  <si>
    <t>3LL_4UL</t>
  </si>
  <si>
    <t>time</t>
  </si>
  <si>
    <t>moment</t>
  </si>
  <si>
    <t>CAREA</t>
  </si>
  <si>
    <t>CFNM</t>
  </si>
  <si>
    <t>CFNM/Total area contact</t>
  </si>
  <si>
    <t>moment is negative bc of rotation</t>
  </si>
  <si>
    <t xml:space="preserve">CAREA </t>
  </si>
  <si>
    <t>4P slide slide No tether</t>
  </si>
  <si>
    <t>S2_4P_SlideSlide_NoTether.odb</t>
  </si>
  <si>
    <t>4N slide slide No tether</t>
  </si>
  <si>
    <t>S2_4N_SlideSlide_NoTether.odb</t>
  </si>
  <si>
    <t>5LL_6UL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</si>
</sst>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AB5D30-3ECD-4287-AA1F-6D5DE30867BE}" name="Table1" displayName="Table1" ref="A6:E27" totalsRowShown="0">
  <autoFilter ref="A6:E27" xr:uid="{209FF02C-994D-41CF-B67C-3ECE7C442295}"/>
  <tableColumns count="5">
    <tableColumn id="1" xr3:uid="{22EA717C-1956-4D7B-A8F2-DD80E364ED53}" name="time"/>
    <tableColumn id="2" xr3:uid="{EB0195A5-FC16-4C59-80E5-D5813F44FF31}" name="moment" dataDxfId="31">
      <calculatedColumnFormula>(Table1[[#This Row],[time]]-2)*2</calculatedColumnFormula>
    </tableColumn>
    <tableColumn id="3" xr3:uid="{8EE6E042-D217-455C-A403-AD188F4FA32F}" name="CAREA"/>
    <tableColumn id="4" xr3:uid="{8BE80852-2807-428B-95B8-2599B819BDC3}" name="CFNM"/>
    <tableColumn id="5" xr3:uid="{70903284-CC07-4E8A-9243-6364EEC75772}" name="CFNM/Total area contact" dataDxfId="30">
      <calculatedColumnFormula>Table1[[#This Row],[CFNM]]/Table1[[#This Row],[CAREA]]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F193BE5-ACB2-4080-BB49-7B081BBAC15F}" name="Table320" displayName="Table320" ref="F35:J56" totalsRowShown="0">
  <autoFilter ref="F35:J56" xr:uid="{E2F66B2C-AB89-4509-9DAC-C0D704B990A0}"/>
  <tableColumns count="5">
    <tableColumn id="1" xr3:uid="{4ECDB712-6034-4463-9BD5-8C5BABD2FA6B}" name="time"/>
    <tableColumn id="5" xr3:uid="{7C329909-5D2E-41F0-90B6-4D98A5256316}" name="moment" dataDxfId="13">
      <calculatedColumnFormula>-(Table320[[#This Row],[time]]-2)*2</calculatedColumnFormula>
    </tableColumn>
    <tableColumn id="2" xr3:uid="{3637F20B-678A-4C23-A544-91BC0FE109FD}" name="CAREA "/>
    <tableColumn id="3" xr3:uid="{1C954177-946D-4218-B2F2-B8B74317E880}" name="CFNM"/>
    <tableColumn id="4" xr3:uid="{AF324613-C0AB-410B-902B-B0CF298F9430}" name="CFNM/Total area contact" dataDxfId="12">
      <calculatedColumnFormula>Table320[[#This Row],[CFNM]]/Table320[[#This Row],[CAREA ]]</calculatedColumnFormula>
    </tableColumn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5423095-EE6B-49FC-986F-F3221560BA1D}" name="Table421" displayName="Table421" ref="K35:O56" totalsRowShown="0">
  <autoFilter ref="K35:O56" xr:uid="{1D0F80BC-F889-4FFF-AA1E-0ADDD115DD88}"/>
  <tableColumns count="5">
    <tableColumn id="1" xr3:uid="{37039534-98DE-4AB9-BE8A-AFA4FEB50749}" name="time"/>
    <tableColumn id="5" xr3:uid="{27FD8183-D6AB-4E6F-B331-951C62EF526A}" name="moment" dataDxfId="11">
      <calculatedColumnFormula>-(Table421[[#This Row],[time]]-2)*2</calculatedColumnFormula>
    </tableColumn>
    <tableColumn id="2" xr3:uid="{3B1CB078-09D6-4B19-9C72-D46FD5332A15}" name="CAREA"/>
    <tableColumn id="3" xr3:uid="{0682895F-6598-4BFB-AB1B-5E915FEBF0A9}" name="CFNM"/>
    <tableColumn id="4" xr3:uid="{B991AAAC-C7BC-4648-BAB0-4F4CF2CD183A}" name="CFNM/Total area contact" dataDxfId="10">
      <calculatedColumnFormula>Table421[[#This Row],[CFNM]]/Table421[[#This Row],[CAREA]]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DB00845-0F08-4840-8326-153B6C3D64A7}" name="Table622" displayName="Table622" ref="U35:Y56" totalsRowShown="0">
  <autoFilter ref="U35:Y56" xr:uid="{433E8748-332E-4B41-98C0-013769AE11C9}"/>
  <tableColumns count="5">
    <tableColumn id="1" xr3:uid="{5F474A48-F187-4BD2-AA73-9509F23B83CA}" name="time"/>
    <tableColumn id="5" xr3:uid="{CD7EA253-89D7-4822-BBE6-67B956FE1656}" name="moment" dataDxfId="9">
      <calculatedColumnFormula>-(Table622[[#This Row],[time]]-2)*2</calculatedColumnFormula>
    </tableColumn>
    <tableColumn id="2" xr3:uid="{0E639FD0-3BAC-49D1-AC39-CEF09065B7C9}" name="CAREA"/>
    <tableColumn id="3" xr3:uid="{8108AA50-A2E3-450E-AB1C-297C007687A2}" name="CFNM"/>
    <tableColumn id="4" xr3:uid="{49146926-8BEC-47A1-96E7-321F0DA51C75}" name="CFNM/Total area contact" dataDxfId="8">
      <calculatedColumnFormula>Table622[[#This Row],[CFNM]]/Table622[[#This Row],[CAREA]]</calculatedColumnFormula>
    </tableColumn>
  </tableColumns>
  <tableStyleInfo name="TableStyleLight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B84F4FA-EB4C-4670-A246-8FBF54AF4FCD}" name="Table723" displayName="Table723" ref="Z35:AD56" totalsRowShown="0">
  <autoFilter ref="Z35:AD56" xr:uid="{A8E18A6B-045F-43BF-BDBA-7D8FF28CEDDF}"/>
  <tableColumns count="5">
    <tableColumn id="1" xr3:uid="{63BBB7FA-70A1-4D20-A3E0-B2EC32978427}" name="time"/>
    <tableColumn id="5" xr3:uid="{B9AC9723-102F-4B57-8CC0-41F5D1E35E69}" name="moment" dataDxfId="7">
      <calculatedColumnFormula>-(Table723[[#This Row],[time]]-2)*2</calculatedColumnFormula>
    </tableColumn>
    <tableColumn id="2" xr3:uid="{BC67FC65-FEFA-4284-8DD3-7FF47C5B8069}" name="CAREA"/>
    <tableColumn id="3" xr3:uid="{4288CCDE-C859-4732-A4A5-B88019B5665F}" name="CFNM"/>
    <tableColumn id="4" xr3:uid="{CF6F61A2-B82A-4EE5-87A0-74B4B6E11EEF}" name="CFNM/Total area contact" dataDxfId="6">
      <calculatedColumnFormula>Table723[[#This Row],[CFNM]]/Table723[[#This Row],[CAREA]]</calculatedColumnFormula>
    </tableColumn>
  </tableColumns>
  <tableStyleInfo name="TableStyleLight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797BA15-2034-4195-B954-52D22BDEAC2E}" name="Table824" displayName="Table824" ref="AE35:AI56" totalsRowShown="0">
  <autoFilter ref="AE35:AI56" xr:uid="{478C76BD-9291-4435-B4C5-D77FAF33CB9E}"/>
  <tableColumns count="5">
    <tableColumn id="1" xr3:uid="{541F25A8-35A5-4361-8717-E465E9012DD1}" name="time"/>
    <tableColumn id="5" xr3:uid="{42B51484-F843-45B8-B46D-DBBC0F013101}" name="moment" dataDxfId="5">
      <calculatedColumnFormula>-(Table824[[#This Row],[time]]-2)*2</calculatedColumnFormula>
    </tableColumn>
    <tableColumn id="2" xr3:uid="{B1590425-28BF-48ED-BF91-2F64BC2ECF2E}" name="CAREA"/>
    <tableColumn id="3" xr3:uid="{19CC90DC-7E77-4795-BFF6-58B7B0024416}" name="CFNM"/>
    <tableColumn id="4" xr3:uid="{60DA5078-F0A5-4554-A638-211E2B90AE29}" name="CFNM/Total area contact" dataDxfId="4">
      <calculatedColumnFormula>Table824[[#This Row],[CFNM]]/Table824[[#This Row],[CAREA]]</calculatedColumnFormula>
    </tableColumn>
  </tableColumns>
  <tableStyleInfo name="TableStyleLight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88ED39E-047E-456E-A02A-10780F031374}" name="Table925" displayName="Table925" ref="AJ35:AN56" totalsRowShown="0">
  <autoFilter ref="AJ35:AN56" xr:uid="{F236EC50-9470-4A32-AD89-79588F999EE1}"/>
  <tableColumns count="5">
    <tableColumn id="1" xr3:uid="{A4EE2B33-4C7A-4F4C-9E11-F686EA3B928B}" name="time"/>
    <tableColumn id="5" xr3:uid="{BBA5DBEE-3F5D-41CA-893A-D5B5963F6CB4}" name="moment" dataDxfId="3">
      <calculatedColumnFormula>-(Table925[[#This Row],[time]]-2)*2</calculatedColumnFormula>
    </tableColumn>
    <tableColumn id="2" xr3:uid="{2617829B-9541-41AD-A6C2-98C075583B76}" name="CAREA"/>
    <tableColumn id="3" xr3:uid="{7AA831C5-BCC5-475F-9640-B2F4220E7891}" name="CFNM"/>
    <tableColumn id="4" xr3:uid="{69DF1405-868A-4ABC-85B0-C756202B8672}" name="CFNM/Total area contact" dataDxfId="2">
      <calculatedColumnFormula>Table925[[#This Row],[CFNM]]/Table925[[#This Row],[CAREA]]</calculatedColumnFormula>
    </tableColumn>
  </tableColumns>
  <tableStyleInfo name="TableStyleLight15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E6087FD-F13B-483A-82C5-B7C5B38873D2}" name="Table16" displayName="Table16" ref="P35:T56" totalsRowShown="0">
  <autoFilter ref="P35:T56" xr:uid="{97A04958-3D56-4F49-A2DA-23F4AB375CED}"/>
  <tableColumns count="5">
    <tableColumn id="1" xr3:uid="{ADE1641C-6782-427A-90D2-7C30BE36BEAB}" name="time"/>
    <tableColumn id="2" xr3:uid="{35F7CE1F-2B0D-4DFD-94E8-802F0C48FF99}" name="moment" dataDxfId="1">
      <calculatedColumnFormula>-(Table16[[#This Row],[time]]-2)*2</calculatedColumnFormula>
    </tableColumn>
    <tableColumn id="3" xr3:uid="{777F5A6E-2002-489C-926C-D745ED3ADF21}" name="CAREA"/>
    <tableColumn id="4" xr3:uid="{9DD97AF1-7A05-40C3-93DB-56F1436658A9}" name="CFNM"/>
    <tableColumn id="5" xr3:uid="{81764C44-C75F-4B73-AA65-FEDB5E4748A3}" name="CFNM/Total area contact" dataDxfId="0">
      <calculatedColumnFormula>Table16[[#This Row],[CFNM]]/Table16[[#This Row],[CAREA]]</calculatedColumnFormula>
    </tableColumn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FC2369-62BA-4972-B019-8AD631D4C23D}" name="Table2" displayName="Table2" ref="F6:J27" totalsRowShown="0">
  <autoFilter ref="F6:J27" xr:uid="{D7A2C1F2-C854-4434-BF0E-5A0F9204A8D2}"/>
  <tableColumns count="5">
    <tableColumn id="1" xr3:uid="{7076BFF0-3F98-44B7-AB3E-A68D23C9DDC1}" name="time"/>
    <tableColumn id="2" xr3:uid="{C05ACC17-41BA-424C-A6F3-FEDDC09E7CA9}" name="moment" dataDxfId="29">
      <calculatedColumnFormula>(Table2[[#This Row],[time]]-2)*2</calculatedColumnFormula>
    </tableColumn>
    <tableColumn id="3" xr3:uid="{873206EF-5411-4E28-B5CC-43D9B301E084}" name="CAREA"/>
    <tableColumn id="4" xr3:uid="{20F6D1CA-415A-4316-ABB2-7A9E46BB1A92}" name="CFNM"/>
    <tableColumn id="5" xr3:uid="{40918ECF-10BD-40BA-B5A4-132DD06ECFD6}" name="CFNM/Total area contact" dataDxfId="28">
      <calculatedColumnFormula>Table2[[#This Row],[CFNM]]/Table2[[#This Row],[CAREA]]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2EDD1B-95E1-48AD-885E-37CBC8D7ECC2}" name="Table3" displayName="Table3" ref="K6:O27" totalsRowShown="0">
  <autoFilter ref="K6:O27" xr:uid="{58FD2F55-D2C8-443C-871B-446876C375C1}"/>
  <tableColumns count="5">
    <tableColumn id="1" xr3:uid="{ED2D6344-F59D-472F-9128-537D8E375686}" name="time"/>
    <tableColumn id="2" xr3:uid="{EE12A59A-AB03-40FA-BB64-F3427576D20F}" name="moment" dataDxfId="27">
      <calculatedColumnFormula>(Table3[[#This Row],[time]]-2)*2</calculatedColumnFormula>
    </tableColumn>
    <tableColumn id="3" xr3:uid="{91FB0798-E9C0-420B-855E-B31AC5158FF7}" name="CAREA"/>
    <tableColumn id="4" xr3:uid="{4A3CDC3C-BD83-456B-A5DD-C8FC1F91932C}" name="CFNM"/>
    <tableColumn id="5" xr3:uid="{6ED9994C-6A53-47C4-9BD1-2ED5DB902BB7}" name="CFNM/Total area contact" dataDxfId="26">
      <calculatedColumnFormula>Table3[[#This Row],[CFNM]]/Table3[[#This Row],[CAREA]]</calculatedColumnFormula>
    </tableColumn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7A3CD0-1662-43D3-A0C2-2DAED9C6713F}" name="Table4" displayName="Table4" ref="P6:T27" totalsRowShown="0">
  <autoFilter ref="P6:T27" xr:uid="{8727CE01-890B-4A0D-A912-1AD8B087FCCA}"/>
  <tableColumns count="5">
    <tableColumn id="1" xr3:uid="{67A17F4C-8045-48CD-919C-B81760E23934}" name="time"/>
    <tableColumn id="2" xr3:uid="{549D39E9-B46F-4EE2-A8AA-0DCA7DBEFF3B}" name="moment" dataDxfId="25">
      <calculatedColumnFormula>(Table4[[#This Row],[time]]-2)*2</calculatedColumnFormula>
    </tableColumn>
    <tableColumn id="3" xr3:uid="{8588AC6E-CF5E-4534-8604-B9714FE1CA83}" name="CAREA"/>
    <tableColumn id="4" xr3:uid="{DAAA3CB7-4EDA-4919-ADF7-0BF545E903A0}" name="CFNM"/>
    <tableColumn id="5" xr3:uid="{1BCD5CA5-6896-4304-9B2C-658C59A34997}" name="CFNM/Total area contact" dataDxfId="24">
      <calculatedColumnFormula>Table4[[#This Row],[CFNM]]/Table4[[#This Row],[CAREA]]</calculatedColumnFormula>
    </tableColumn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4A458E1-818E-46FD-A283-2E379A0742A4}" name="Table5" displayName="Table5" ref="U6:Y27" totalsRowShown="0">
  <autoFilter ref="U6:Y27" xr:uid="{A1A02ABD-D2B1-40E8-AC88-C35C858EAB9F}"/>
  <tableColumns count="5">
    <tableColumn id="1" xr3:uid="{9A190B14-49E9-4566-AD43-3FB71A2B4AA4}" name="time"/>
    <tableColumn id="2" xr3:uid="{5D7D596E-A613-4F62-A81B-B32DC3D5096F}" name="moment" dataDxfId="23">
      <calculatedColumnFormula>(Table5[[#This Row],[time]]-2)*2</calculatedColumnFormula>
    </tableColumn>
    <tableColumn id="3" xr3:uid="{DE0C600A-730B-4A27-B9A9-80EDC946522F}" name="CAREA"/>
    <tableColumn id="4" xr3:uid="{7FD739F8-7A37-4091-B621-0A61B9922009}" name="CFNM"/>
    <tableColumn id="5" xr3:uid="{44274613-9A88-4BA9-A315-E63C6A5C174D}" name="CFNM/Total area contact" dataDxfId="22">
      <calculatedColumnFormula>Table5[[#This Row],[CFNM]]/Table5[[#This Row],[CAREA]]</calculatedColumnFormula>
    </tableColumn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E49DFE9-E24E-42BF-BC3E-38E780D644FD}" name="Table6" displayName="Table6" ref="Z6:AD27" totalsRowShown="0">
  <autoFilter ref="Z6:AD27" xr:uid="{D0CAEBDD-CD08-488A-8649-E5C978B034CB}"/>
  <tableColumns count="5">
    <tableColumn id="1" xr3:uid="{D0DD5659-63CA-4761-8717-0A306469C2A5}" name="time"/>
    <tableColumn id="2" xr3:uid="{40E2A548-F6F4-40F5-93DE-555D0711D6AC}" name="moment" dataDxfId="21">
      <calculatedColumnFormula>(Table6[[#This Row],[time]]-2)*2</calculatedColumnFormula>
    </tableColumn>
    <tableColumn id="3" xr3:uid="{05B765AA-0E7E-4E7E-AD0C-2433927B6BC3}" name="CAREA"/>
    <tableColumn id="4" xr3:uid="{D5E1D215-8C0F-4AE2-91F3-1AEACE7AFEC2}" name="CFNM"/>
    <tableColumn id="5" xr3:uid="{DBFF7BF0-CEA1-41D3-B15E-B12BA6A820AB}" name="CFNM/Total area contact" dataDxfId="20">
      <calculatedColumnFormula>Table6[[#This Row],[CFNM]]/Table6[[#This Row],[CAREA]]</calculatedColumnFormula>
    </tableColumn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4B5AFA-DE5C-42C5-B6D0-CA5F7CCD2533}" name="Table7" displayName="Table7" ref="AE6:AI27" totalsRowShown="0">
  <autoFilter ref="AE6:AI27" xr:uid="{A0FD42E1-85B2-411E-8A9C-6E5BE0A78843}"/>
  <tableColumns count="5">
    <tableColumn id="1" xr3:uid="{29CE1F2A-9A6F-4C47-BBC1-C5C434CF2B6A}" name="time"/>
    <tableColumn id="2" xr3:uid="{0C680336-0E6A-4553-B7F3-278882437F4B}" name="moment" dataDxfId="19">
      <calculatedColumnFormula>(Table7[[#This Row],[time]]-2)*2</calculatedColumnFormula>
    </tableColumn>
    <tableColumn id="3" xr3:uid="{B448DC6B-0D22-42E1-8AA5-526E711C1903}" name="CAREA"/>
    <tableColumn id="4" xr3:uid="{555F0BB7-3C96-496B-8E41-3ACBE12C8F2D}" name="CFNM"/>
    <tableColumn id="5" xr3:uid="{9899D00B-9FDB-4DB7-8624-ED870F637B1B}" name="CFNM/Total area contact" dataDxfId="18">
      <calculatedColumnFormula>Table7[[#This Row],[CFNM]]/Table7[[#This Row],[CAREA]]</calculatedColumnFormula>
    </tableColumn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D7C4ECB-33EA-4E38-9C21-48AB3C9F196F}" name="Table8" displayName="Table8" ref="AJ6:AN27" totalsRowShown="0">
  <autoFilter ref="AJ6:AN27" xr:uid="{31CA3D80-8B13-4595-B695-74610E6AC4AA}"/>
  <tableColumns count="5">
    <tableColumn id="1" xr3:uid="{40E9E04F-0F1D-44CA-AAA9-F83AA67B6A78}" name="time"/>
    <tableColumn id="2" xr3:uid="{55F9713E-0101-4947-9B70-AFB6E0902214}" name="moment" dataDxfId="17">
      <calculatedColumnFormula>(Table8[[#This Row],[time]]-2)*2</calculatedColumnFormula>
    </tableColumn>
    <tableColumn id="3" xr3:uid="{2FDD87DE-04FC-4F29-B7E5-B6C72B2B2E46}" name="CAREA"/>
    <tableColumn id="4" xr3:uid="{FD82D238-7416-47C5-AACA-37D4E2F37472}" name="CFNM"/>
    <tableColumn id="5" xr3:uid="{50F35CCE-5DD1-457C-A7E3-8CE1E0342429}" name="CFNM/Total area contact" dataDxfId="16">
      <calculatedColumnFormula>Table8[[#This Row],[CFNM]]/Table8[[#This Row],[CAREA]]</calculatedColumnFormula>
    </tableColumn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5FBC08-07BF-486E-9584-90E0367211BC}" name="Table219" displayName="Table219" ref="A35:E56" totalsRowShown="0">
  <autoFilter ref="A35:E56" xr:uid="{11994E4F-E739-4999-9852-B4D9EB2E84FA}"/>
  <tableColumns count="5">
    <tableColumn id="1" xr3:uid="{6A02C0A8-E493-4785-9A19-439B3C6DF49F}" name="time"/>
    <tableColumn id="5" xr3:uid="{34686600-D1E9-4BE7-9BF5-382C698DA908}" name="moment" dataDxfId="15">
      <calculatedColumnFormula>-(Table219[[#This Row],[time]]-2)*2</calculatedColumnFormula>
    </tableColumn>
    <tableColumn id="2" xr3:uid="{F79FEF12-AC52-4BF9-B114-E498E9577D66}" name="CAREA "/>
    <tableColumn id="3" xr3:uid="{4C6A070F-5824-4B06-913D-65763258B81D}" name="CFNM"/>
    <tableColumn id="4" xr3:uid="{0FB9A8B7-164F-4848-AC04-52911AC09B2D}" name="CFNM/Total area contact" dataDxfId="14">
      <calculatedColumnFormula>Table219[[#This Row],[CFNM]]/Table219[[#This Row],[CAREA 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CB7FD-BBB6-40E1-BA65-8A94F8027B58}">
  <dimension ref="A1:AN60"/>
  <sheetViews>
    <sheetView tabSelected="1" topLeftCell="N1" workbookViewId="0">
      <selection activeCell="S7" sqref="S7:S27"/>
    </sheetView>
  </sheetViews>
  <sheetFormatPr defaultRowHeight="14.4" x14ac:dyDescent="0.3"/>
  <cols>
    <col min="17" max="17" width="9.6640625" customWidth="1"/>
    <col min="20" max="20" width="9.21875" customWidth="1"/>
  </cols>
  <sheetData>
    <row r="1" spans="1:40" x14ac:dyDescent="0.3">
      <c r="A1" t="s">
        <v>18</v>
      </c>
      <c r="D1" t="s">
        <v>0</v>
      </c>
    </row>
    <row r="2" spans="1:40" x14ac:dyDescent="0.3">
      <c r="A2" t="s">
        <v>19</v>
      </c>
      <c r="D2" t="s">
        <v>1</v>
      </c>
      <c r="E2" t="s">
        <v>2</v>
      </c>
    </row>
    <row r="5" spans="1:40" x14ac:dyDescent="0.3">
      <c r="A5" t="s">
        <v>3</v>
      </c>
      <c r="F5" t="s">
        <v>4</v>
      </c>
      <c r="K5" t="s">
        <v>5</v>
      </c>
      <c r="P5" t="s">
        <v>6</v>
      </c>
      <c r="U5" t="s">
        <v>7</v>
      </c>
      <c r="Z5" t="s">
        <v>8</v>
      </c>
      <c r="AE5" t="s">
        <v>9</v>
      </c>
      <c r="AJ5" t="s">
        <v>10</v>
      </c>
    </row>
    <row r="6" spans="1:40" x14ac:dyDescent="0.3">
      <c r="A6" t="s">
        <v>11</v>
      </c>
      <c r="B6" t="s">
        <v>12</v>
      </c>
      <c r="C6" t="s">
        <v>13</v>
      </c>
      <c r="D6" t="s">
        <v>14</v>
      </c>
      <c r="E6" t="s">
        <v>15</v>
      </c>
      <c r="F6" t="s">
        <v>11</v>
      </c>
      <c r="G6" t="s">
        <v>12</v>
      </c>
      <c r="H6" t="s">
        <v>13</v>
      </c>
      <c r="I6" t="s">
        <v>14</v>
      </c>
      <c r="J6" t="s">
        <v>15</v>
      </c>
      <c r="K6" t="s">
        <v>11</v>
      </c>
      <c r="L6" t="s">
        <v>12</v>
      </c>
      <c r="M6" t="s">
        <v>13</v>
      </c>
      <c r="N6" t="s">
        <v>14</v>
      </c>
      <c r="O6" t="s">
        <v>15</v>
      </c>
      <c r="P6" t="s">
        <v>11</v>
      </c>
      <c r="Q6" t="s">
        <v>12</v>
      </c>
      <c r="R6" t="s">
        <v>13</v>
      </c>
      <c r="S6" t="s">
        <v>14</v>
      </c>
      <c r="T6" t="s">
        <v>15</v>
      </c>
      <c r="U6" t="s">
        <v>11</v>
      </c>
      <c r="V6" t="s">
        <v>12</v>
      </c>
      <c r="W6" t="s">
        <v>13</v>
      </c>
      <c r="X6" t="s">
        <v>14</v>
      </c>
      <c r="Y6" t="s">
        <v>15</v>
      </c>
      <c r="Z6" t="s">
        <v>11</v>
      </c>
      <c r="AA6" t="s">
        <v>12</v>
      </c>
      <c r="AB6" t="s">
        <v>13</v>
      </c>
      <c r="AC6" t="s">
        <v>14</v>
      </c>
      <c r="AD6" t="s">
        <v>15</v>
      </c>
      <c r="AE6" t="s">
        <v>11</v>
      </c>
      <c r="AF6" t="s">
        <v>12</v>
      </c>
      <c r="AG6" t="s">
        <v>13</v>
      </c>
      <c r="AH6" t="s">
        <v>14</v>
      </c>
      <c r="AI6" t="s">
        <v>15</v>
      </c>
      <c r="AJ6" t="s">
        <v>11</v>
      </c>
      <c r="AK6" t="s">
        <v>12</v>
      </c>
      <c r="AL6" t="s">
        <v>13</v>
      </c>
      <c r="AM6" t="s">
        <v>14</v>
      </c>
      <c r="AN6" t="s">
        <v>15</v>
      </c>
    </row>
    <row r="7" spans="1:40" x14ac:dyDescent="0.3">
      <c r="A7">
        <v>2</v>
      </c>
      <c r="B7">
        <f>(Table1[[#This Row],[time]]-2)*2</f>
        <v>0</v>
      </c>
      <c r="C7">
        <v>91.921300000000002</v>
      </c>
      <c r="D7">
        <v>9.3756500000000003</v>
      </c>
      <c r="E7" s="1">
        <f>Table1[[#This Row],[CFNM]]/Table1[[#This Row],[CAREA]]</f>
        <v>0.10199649047609205</v>
      </c>
      <c r="F7">
        <v>2</v>
      </c>
      <c r="G7">
        <f>(Table2[[#This Row],[time]]-2)*2</f>
        <v>0</v>
      </c>
      <c r="H7">
        <v>94.718199999999996</v>
      </c>
      <c r="I7">
        <v>2.8455900000000001</v>
      </c>
      <c r="J7" s="1">
        <f>Table2[[#This Row],[CFNM]]/Table2[[#This Row],[CAREA]]</f>
        <v>3.0042695068107292E-2</v>
      </c>
      <c r="K7">
        <v>2</v>
      </c>
      <c r="L7">
        <f>(Table3[[#This Row],[time]]-2)*2</f>
        <v>0</v>
      </c>
      <c r="M7">
        <v>89.822999999999993</v>
      </c>
      <c r="N7">
        <v>2.7683800000000001</v>
      </c>
      <c r="O7">
        <f>Table3[[#This Row],[CFNM]]/Table3[[#This Row],[CAREA]]</f>
        <v>3.0820391213831649E-2</v>
      </c>
      <c r="P7">
        <v>2</v>
      </c>
      <c r="Q7">
        <f>(Table4[[#This Row],[time]]-2)*2</f>
        <v>0</v>
      </c>
      <c r="R7">
        <v>84.903199999999998</v>
      </c>
      <c r="S7">
        <v>4.4528400000000001</v>
      </c>
      <c r="T7">
        <f>Table4[[#This Row],[CFNM]]/Table4[[#This Row],[CAREA]]</f>
        <v>5.2446079770844915E-2</v>
      </c>
      <c r="U7">
        <v>2</v>
      </c>
      <c r="V7">
        <f>(Table5[[#This Row],[time]]-2)*2</f>
        <v>0</v>
      </c>
      <c r="W7">
        <v>83.020300000000006</v>
      </c>
      <c r="X7">
        <v>8.6436100000000007</v>
      </c>
      <c r="Y7">
        <f>Table5[[#This Row],[CFNM]]/Table5[[#This Row],[CAREA]]</f>
        <v>0.10411441538997089</v>
      </c>
      <c r="Z7">
        <v>2</v>
      </c>
      <c r="AA7">
        <f>(Table6[[#This Row],[time]]-2)*2</f>
        <v>0</v>
      </c>
      <c r="AB7">
        <v>88.872600000000006</v>
      </c>
      <c r="AC7">
        <v>13.6356</v>
      </c>
      <c r="AD7">
        <f>Table6[[#This Row],[CFNM]]/Table6[[#This Row],[CAREA]]</f>
        <v>0.1534286157938442</v>
      </c>
      <c r="AE7">
        <v>2</v>
      </c>
      <c r="AF7">
        <f>(Table7[[#This Row],[time]]-2)*2</f>
        <v>0</v>
      </c>
      <c r="AG7">
        <v>78.913399999999996</v>
      </c>
      <c r="AH7">
        <v>19.2013</v>
      </c>
      <c r="AI7">
        <f>Table7[[#This Row],[CFNM]]/Table7[[#This Row],[CAREA]]</f>
        <v>0.24332115965095916</v>
      </c>
      <c r="AJ7">
        <v>2</v>
      </c>
      <c r="AK7">
        <f>(Table8[[#This Row],[time]]-2)*2</f>
        <v>0</v>
      </c>
      <c r="AL7">
        <v>83.194400000000002</v>
      </c>
      <c r="AM7">
        <v>18.7179</v>
      </c>
      <c r="AN7">
        <f>Table8[[#This Row],[CFNM]]/Table8[[#This Row],[CAREA]]</f>
        <v>0.22498990316655929</v>
      </c>
    </row>
    <row r="8" spans="1:40" x14ac:dyDescent="0.3">
      <c r="A8">
        <v>2.0512600000000001</v>
      </c>
      <c r="B8">
        <f>(Table1[[#This Row],[time]]-2)*2</f>
        <v>0.10252000000000017</v>
      </c>
      <c r="C8">
        <v>92.346299999999999</v>
      </c>
      <c r="D8">
        <v>10.1022</v>
      </c>
      <c r="E8">
        <f>Table1[[#This Row],[CFNM]]/Table1[[#This Row],[CAREA]]</f>
        <v>0.10939474564763288</v>
      </c>
      <c r="F8">
        <v>2.0512600000000001</v>
      </c>
      <c r="G8">
        <f>(Table2[[#This Row],[time]]-2)*2</f>
        <v>0.10252000000000017</v>
      </c>
      <c r="H8">
        <v>94.979100000000003</v>
      </c>
      <c r="I8">
        <v>3.5464199999999999</v>
      </c>
      <c r="J8">
        <f>Table2[[#This Row],[CFNM]]/Table2[[#This Row],[CAREA]]</f>
        <v>3.7338951411415772E-2</v>
      </c>
      <c r="K8">
        <v>2.0512600000000001</v>
      </c>
      <c r="L8">
        <f>(Table3[[#This Row],[time]]-2)*2</f>
        <v>0.10252000000000017</v>
      </c>
      <c r="M8">
        <v>90.117599999999996</v>
      </c>
      <c r="N8">
        <v>3.04345</v>
      </c>
      <c r="O8">
        <f>Table3[[#This Row],[CFNM]]/Table3[[#This Row],[CAREA]]</f>
        <v>3.3771982387458169E-2</v>
      </c>
      <c r="P8">
        <v>2.0512600000000001</v>
      </c>
      <c r="Q8">
        <f>(Table4[[#This Row],[time]]-2)*2</f>
        <v>0.10252000000000017</v>
      </c>
      <c r="R8">
        <v>85.926699999999997</v>
      </c>
      <c r="S8">
        <v>5.1715099999999996</v>
      </c>
      <c r="T8">
        <f>Table4[[#This Row],[CFNM]]/Table4[[#This Row],[CAREA]]</f>
        <v>6.0185134539089712E-2</v>
      </c>
      <c r="U8">
        <v>2.0512600000000001</v>
      </c>
      <c r="V8">
        <f>(Table5[[#This Row],[time]]-2)*2</f>
        <v>0.10252000000000017</v>
      </c>
      <c r="W8">
        <v>82.772900000000007</v>
      </c>
      <c r="X8">
        <v>7.9917899999999999</v>
      </c>
      <c r="Y8">
        <f>Table5[[#This Row],[CFNM]]/Table5[[#This Row],[CAREA]]</f>
        <v>9.6550803463452406E-2</v>
      </c>
      <c r="Z8">
        <v>2.0512600000000001</v>
      </c>
      <c r="AA8">
        <f>(Table6[[#This Row],[time]]-2)*2</f>
        <v>0.10252000000000017</v>
      </c>
      <c r="AB8">
        <v>88.828400000000002</v>
      </c>
      <c r="AC8">
        <v>13.194000000000001</v>
      </c>
      <c r="AD8">
        <f>Table6[[#This Row],[CFNM]]/Table6[[#This Row],[CAREA]]</f>
        <v>0.14853357709921602</v>
      </c>
      <c r="AE8">
        <v>2.0512600000000001</v>
      </c>
      <c r="AF8">
        <f>(Table7[[#This Row],[time]]-2)*2</f>
        <v>0.10252000000000017</v>
      </c>
      <c r="AG8">
        <v>78.825999999999993</v>
      </c>
      <c r="AH8">
        <v>18.478200000000001</v>
      </c>
      <c r="AI8">
        <f>Table7[[#This Row],[CFNM]]/Table7[[#This Row],[CAREA]]</f>
        <v>0.23441757795651186</v>
      </c>
      <c r="AJ8">
        <v>2.0512600000000001</v>
      </c>
      <c r="AK8">
        <f>(Table8[[#This Row],[time]]-2)*2</f>
        <v>0.10252000000000017</v>
      </c>
      <c r="AL8">
        <v>83.2667</v>
      </c>
      <c r="AM8">
        <v>17.740100000000002</v>
      </c>
      <c r="AN8">
        <f>Table8[[#This Row],[CFNM]]/Table8[[#This Row],[CAREA]]</f>
        <v>0.21305155602419698</v>
      </c>
    </row>
    <row r="9" spans="1:40" x14ac:dyDescent="0.3">
      <c r="A9">
        <v>2.1153300000000002</v>
      </c>
      <c r="B9">
        <f>(Table1[[#This Row],[time]]-2)*2</f>
        <v>0.23066000000000031</v>
      </c>
      <c r="C9">
        <v>92.718999999999994</v>
      </c>
      <c r="D9">
        <v>9.6948299999999996</v>
      </c>
      <c r="E9">
        <f>Table1[[#This Row],[CFNM]]/Table1[[#This Row],[CAREA]]</f>
        <v>0.10456141675384766</v>
      </c>
      <c r="F9">
        <v>2.1153300000000002</v>
      </c>
      <c r="G9">
        <f>(Table2[[#This Row],[time]]-2)*2</f>
        <v>0.23066000000000031</v>
      </c>
      <c r="H9">
        <v>95.736000000000004</v>
      </c>
      <c r="I9">
        <v>3.5061900000000001</v>
      </c>
      <c r="J9">
        <f>Table2[[#This Row],[CFNM]]/Table2[[#This Row],[CAREA]]</f>
        <v>3.6623527199799451E-2</v>
      </c>
      <c r="K9">
        <v>2.1153300000000002</v>
      </c>
      <c r="L9">
        <f>(Table3[[#This Row],[time]]-2)*2</f>
        <v>0.23066000000000031</v>
      </c>
      <c r="M9">
        <v>89.992400000000004</v>
      </c>
      <c r="N9">
        <v>2.0946799999999999</v>
      </c>
      <c r="O9">
        <f>Table3[[#This Row],[CFNM]]/Table3[[#This Row],[CAREA]]</f>
        <v>2.3276187766966987E-2</v>
      </c>
      <c r="P9">
        <v>2.1153300000000002</v>
      </c>
      <c r="Q9">
        <f>(Table4[[#This Row],[time]]-2)*2</f>
        <v>0.23066000000000031</v>
      </c>
      <c r="R9">
        <v>86.005899999999997</v>
      </c>
      <c r="S9">
        <v>4.1980300000000002</v>
      </c>
      <c r="T9">
        <f>Table4[[#This Row],[CFNM]]/Table4[[#This Row],[CAREA]]</f>
        <v>4.8810953667132145E-2</v>
      </c>
      <c r="U9">
        <v>2.1153300000000002</v>
      </c>
      <c r="V9">
        <f>(Table5[[#This Row],[time]]-2)*2</f>
        <v>0.23066000000000031</v>
      </c>
      <c r="W9">
        <v>83.258499999999998</v>
      </c>
      <c r="X9">
        <v>4.3645399999999999</v>
      </c>
      <c r="Y9">
        <f>Table5[[#This Row],[CFNM]]/Table5[[#This Row],[CAREA]]</f>
        <v>5.2421554555991283E-2</v>
      </c>
      <c r="Z9">
        <v>2.1153300000000002</v>
      </c>
      <c r="AA9">
        <f>(Table6[[#This Row],[time]]-2)*2</f>
        <v>0.23066000000000031</v>
      </c>
      <c r="AB9">
        <v>88.407200000000003</v>
      </c>
      <c r="AC9">
        <v>9.1620000000000008</v>
      </c>
      <c r="AD9">
        <f>Table6[[#This Row],[CFNM]]/Table6[[#This Row],[CAREA]]</f>
        <v>0.1036340931507841</v>
      </c>
      <c r="AE9">
        <v>2.1153300000000002</v>
      </c>
      <c r="AF9">
        <f>(Table7[[#This Row],[time]]-2)*2</f>
        <v>0.23066000000000031</v>
      </c>
      <c r="AG9">
        <v>78.585999999999999</v>
      </c>
      <c r="AH9">
        <v>17.349399999999999</v>
      </c>
      <c r="AI9">
        <f>Table7[[#This Row],[CFNM]]/Table7[[#This Row],[CAREA]]</f>
        <v>0.2207696027282213</v>
      </c>
      <c r="AJ9">
        <v>2.1153300000000002</v>
      </c>
      <c r="AK9">
        <f>(Table8[[#This Row],[time]]-2)*2</f>
        <v>0.23066000000000031</v>
      </c>
      <c r="AL9">
        <v>83.443600000000004</v>
      </c>
      <c r="AM9">
        <v>16.3126</v>
      </c>
      <c r="AN9">
        <f>Table8[[#This Row],[CFNM]]/Table8[[#This Row],[CAREA]]</f>
        <v>0.19549252429185701</v>
      </c>
    </row>
    <row r="10" spans="1:40" x14ac:dyDescent="0.3">
      <c r="A10">
        <v>2.16533</v>
      </c>
      <c r="B10">
        <f>(Table1[[#This Row],[time]]-2)*2</f>
        <v>0.33065999999999995</v>
      </c>
      <c r="C10">
        <v>93.3917</v>
      </c>
      <c r="D10">
        <v>9.0836299999999994</v>
      </c>
      <c r="E10">
        <f>Table1[[#This Row],[CFNM]]/Table1[[#This Row],[CAREA]]</f>
        <v>9.7263782541703384E-2</v>
      </c>
      <c r="F10">
        <v>2.16533</v>
      </c>
      <c r="G10">
        <f>(Table2[[#This Row],[time]]-2)*2</f>
        <v>0.33065999999999995</v>
      </c>
      <c r="H10">
        <v>95.611199999999997</v>
      </c>
      <c r="I10">
        <v>3.2458</v>
      </c>
      <c r="J10">
        <f>Table2[[#This Row],[CFNM]]/Table2[[#This Row],[CAREA]]</f>
        <v>3.394790568468966E-2</v>
      </c>
      <c r="K10">
        <v>2.16533</v>
      </c>
      <c r="L10">
        <f>(Table3[[#This Row],[time]]-2)*2</f>
        <v>0.33065999999999995</v>
      </c>
      <c r="M10">
        <v>89.747399999999999</v>
      </c>
      <c r="N10">
        <v>1.15283</v>
      </c>
      <c r="O10">
        <f>Table3[[#This Row],[CFNM]]/Table3[[#This Row],[CAREA]]</f>
        <v>1.284527462634015E-2</v>
      </c>
      <c r="P10">
        <v>2.16533</v>
      </c>
      <c r="Q10">
        <f>(Table4[[#This Row],[time]]-2)*2</f>
        <v>0.33065999999999995</v>
      </c>
      <c r="R10">
        <v>85.838300000000004</v>
      </c>
      <c r="S10">
        <v>2.8441700000000001</v>
      </c>
      <c r="T10">
        <f>Table4[[#This Row],[CFNM]]/Table4[[#This Row],[CAREA]]</f>
        <v>3.3134043894159131E-2</v>
      </c>
      <c r="U10">
        <v>2.16533</v>
      </c>
      <c r="V10">
        <f>(Table5[[#This Row],[time]]-2)*2</f>
        <v>0.33065999999999995</v>
      </c>
      <c r="W10">
        <v>83.101500000000001</v>
      </c>
      <c r="X10">
        <v>2.07056</v>
      </c>
      <c r="Y10">
        <f>Table5[[#This Row],[CFNM]]/Table5[[#This Row],[CAREA]]</f>
        <v>2.4916036413301805E-2</v>
      </c>
      <c r="Z10">
        <v>2.16533</v>
      </c>
      <c r="AA10">
        <f>(Table6[[#This Row],[time]]-2)*2</f>
        <v>0.33065999999999995</v>
      </c>
      <c r="AB10">
        <v>87.479100000000003</v>
      </c>
      <c r="AC10">
        <v>5.5485899999999999</v>
      </c>
      <c r="AD10">
        <f>Table6[[#This Row],[CFNM]]/Table6[[#This Row],[CAREA]]</f>
        <v>6.3427607279910286E-2</v>
      </c>
      <c r="AE10">
        <v>2.16533</v>
      </c>
      <c r="AF10">
        <f>(Table7[[#This Row],[time]]-2)*2</f>
        <v>0.33065999999999995</v>
      </c>
      <c r="AG10">
        <v>78.385000000000005</v>
      </c>
      <c r="AH10">
        <v>16.560199999999998</v>
      </c>
      <c r="AI10">
        <f>Table7[[#This Row],[CFNM]]/Table7[[#This Row],[CAREA]]</f>
        <v>0.21126746188684056</v>
      </c>
      <c r="AJ10">
        <v>2.16533</v>
      </c>
      <c r="AK10">
        <f>(Table8[[#This Row],[time]]-2)*2</f>
        <v>0.33065999999999995</v>
      </c>
      <c r="AL10">
        <v>83.586299999999994</v>
      </c>
      <c r="AM10">
        <v>15.2704</v>
      </c>
      <c r="AN10">
        <f>Table8[[#This Row],[CFNM]]/Table8[[#This Row],[CAREA]]</f>
        <v>0.18269022555131645</v>
      </c>
    </row>
    <row r="11" spans="1:40" x14ac:dyDescent="0.3">
      <c r="A11">
        <v>2.2246999999999999</v>
      </c>
      <c r="B11">
        <f>(Table1[[#This Row],[time]]-2)*2</f>
        <v>0.4493999999999998</v>
      </c>
      <c r="C11">
        <v>93.606200000000001</v>
      </c>
      <c r="D11">
        <v>7.8368599999999997</v>
      </c>
      <c r="E11">
        <f>Table1[[#This Row],[CFNM]]/Table1[[#This Row],[CAREA]]</f>
        <v>8.3721591091188402E-2</v>
      </c>
      <c r="F11">
        <v>2.2246999999999999</v>
      </c>
      <c r="G11">
        <f>(Table2[[#This Row],[time]]-2)*2</f>
        <v>0.4493999999999998</v>
      </c>
      <c r="H11">
        <v>96.0595</v>
      </c>
      <c r="I11">
        <v>2.6086800000000001</v>
      </c>
      <c r="J11">
        <f>Table2[[#This Row],[CFNM]]/Table2[[#This Row],[CAREA]]</f>
        <v>2.7156918368302981E-2</v>
      </c>
      <c r="K11">
        <v>2.2246999999999999</v>
      </c>
      <c r="L11">
        <f>(Table3[[#This Row],[time]]-2)*2</f>
        <v>0.4493999999999998</v>
      </c>
      <c r="M11">
        <v>88.813100000000006</v>
      </c>
      <c r="N11">
        <v>5.7579500000000004E-3</v>
      </c>
      <c r="O11">
        <f>Table3[[#This Row],[CFNM]]/Table3[[#This Row],[CAREA]]</f>
        <v>6.4832215067371822E-5</v>
      </c>
      <c r="P11">
        <v>2.2246999999999999</v>
      </c>
      <c r="Q11">
        <f>(Table4[[#This Row],[time]]-2)*2</f>
        <v>0.4493999999999998</v>
      </c>
      <c r="R11">
        <v>84.713899999999995</v>
      </c>
      <c r="S11">
        <v>0.88139100000000004</v>
      </c>
      <c r="T11">
        <f>Table4[[#This Row],[CFNM]]/Table4[[#This Row],[CAREA]]</f>
        <v>1.0404325618345986E-2</v>
      </c>
      <c r="U11">
        <v>2.2246999999999999</v>
      </c>
      <c r="V11">
        <f>(Table5[[#This Row],[time]]-2)*2</f>
        <v>0.4493999999999998</v>
      </c>
      <c r="W11">
        <v>82.202399999999997</v>
      </c>
      <c r="X11">
        <v>1.1598299999999999</v>
      </c>
      <c r="Y11">
        <f>Table5[[#This Row],[CFNM]]/Table5[[#This Row],[CAREA]]</f>
        <v>1.4109442060085837E-2</v>
      </c>
      <c r="Z11">
        <v>2.2246999999999999</v>
      </c>
      <c r="AA11">
        <f>(Table6[[#This Row],[time]]-2)*2</f>
        <v>0.4493999999999998</v>
      </c>
      <c r="AB11">
        <v>85.861199999999997</v>
      </c>
      <c r="AC11">
        <v>3.7114600000000002</v>
      </c>
      <c r="AD11">
        <f>Table6[[#This Row],[CFNM]]/Table6[[#This Row],[CAREA]]</f>
        <v>4.3226276828183162E-2</v>
      </c>
      <c r="AE11">
        <v>2.2246999999999999</v>
      </c>
      <c r="AF11">
        <f>(Table7[[#This Row],[time]]-2)*2</f>
        <v>0.4493999999999998</v>
      </c>
      <c r="AG11">
        <v>78.135000000000005</v>
      </c>
      <c r="AH11">
        <v>15.838800000000001</v>
      </c>
      <c r="AI11">
        <f>Table7[[#This Row],[CFNM]]/Table7[[#This Row],[CAREA]]</f>
        <v>0.20271069303129199</v>
      </c>
      <c r="AJ11">
        <v>2.2246999999999999</v>
      </c>
      <c r="AK11">
        <f>(Table8[[#This Row],[time]]-2)*2</f>
        <v>0.4493999999999998</v>
      </c>
      <c r="AL11">
        <v>83.749499999999998</v>
      </c>
      <c r="AM11">
        <v>14.2498</v>
      </c>
      <c r="AN11">
        <f>Table8[[#This Row],[CFNM]]/Table8[[#This Row],[CAREA]]</f>
        <v>0.17014788147988943</v>
      </c>
    </row>
    <row r="12" spans="1:40" x14ac:dyDescent="0.3">
      <c r="A12">
        <v>2.2668900000000001</v>
      </c>
      <c r="B12">
        <f>(Table1[[#This Row],[time]]-2)*2</f>
        <v>0.53378000000000014</v>
      </c>
      <c r="C12">
        <v>93.655900000000003</v>
      </c>
      <c r="D12">
        <v>7.10602</v>
      </c>
      <c r="E12">
        <f>Table1[[#This Row],[CFNM]]/Table1[[#This Row],[CAREA]]</f>
        <v>7.5873703632125686E-2</v>
      </c>
      <c r="F12">
        <v>2.2668900000000001</v>
      </c>
      <c r="G12">
        <f>(Table2[[#This Row],[time]]-2)*2</f>
        <v>0.53378000000000014</v>
      </c>
      <c r="H12">
        <v>95.961600000000004</v>
      </c>
      <c r="I12">
        <v>2.0083000000000002</v>
      </c>
      <c r="J12">
        <f>Table2[[#This Row],[CFNM]]/Table2[[#This Row],[CAREA]]</f>
        <v>2.0928162931839404E-2</v>
      </c>
      <c r="K12">
        <v>2.2668900000000001</v>
      </c>
      <c r="L12">
        <f>(Table3[[#This Row],[time]]-2)*2</f>
        <v>0.53378000000000014</v>
      </c>
      <c r="M12">
        <v>87.899199999999993</v>
      </c>
      <c r="N12">
        <v>4.2969899999999997E-3</v>
      </c>
      <c r="O12">
        <f>Table3[[#This Row],[CFNM]]/Table3[[#This Row],[CAREA]]</f>
        <v>4.8885427853723354E-5</v>
      </c>
      <c r="P12">
        <v>2.2668900000000001</v>
      </c>
      <c r="Q12">
        <f>(Table4[[#This Row],[time]]-2)*2</f>
        <v>0.53378000000000014</v>
      </c>
      <c r="R12">
        <v>83.986000000000004</v>
      </c>
      <c r="S12">
        <v>6.3854799999999998E-3</v>
      </c>
      <c r="T12">
        <f>Table4[[#This Row],[CFNM]]/Table4[[#This Row],[CAREA]]</f>
        <v>7.6030290762746171E-5</v>
      </c>
      <c r="U12">
        <v>2.2668900000000001</v>
      </c>
      <c r="V12">
        <f>(Table5[[#This Row],[time]]-2)*2</f>
        <v>0.53378000000000014</v>
      </c>
      <c r="W12">
        <v>81.060500000000005</v>
      </c>
      <c r="X12">
        <v>0.94934399999999997</v>
      </c>
      <c r="Y12">
        <f>Table5[[#This Row],[CFNM]]/Table5[[#This Row],[CAREA]]</f>
        <v>1.1711548781465695E-2</v>
      </c>
      <c r="Z12">
        <v>2.2668900000000001</v>
      </c>
      <c r="AA12">
        <f>(Table6[[#This Row],[time]]-2)*2</f>
        <v>0.53378000000000014</v>
      </c>
      <c r="AB12">
        <v>85.579400000000007</v>
      </c>
      <c r="AC12">
        <v>2.7992499999999998</v>
      </c>
      <c r="AD12">
        <f>Table6[[#This Row],[CFNM]]/Table6[[#This Row],[CAREA]]</f>
        <v>3.2709390343937904E-2</v>
      </c>
      <c r="AE12">
        <v>2.2668900000000001</v>
      </c>
      <c r="AF12">
        <f>(Table7[[#This Row],[time]]-2)*2</f>
        <v>0.53378000000000014</v>
      </c>
      <c r="AG12">
        <v>78.001000000000005</v>
      </c>
      <c r="AH12">
        <v>15.379799999999999</v>
      </c>
      <c r="AI12">
        <f>Table7[[#This Row],[CFNM]]/Table7[[#This Row],[CAREA]]</f>
        <v>0.19717439520006153</v>
      </c>
      <c r="AJ12">
        <v>2.2668900000000001</v>
      </c>
      <c r="AK12">
        <f>(Table8[[#This Row],[time]]-2)*2</f>
        <v>0.53378000000000014</v>
      </c>
      <c r="AL12">
        <v>83.869900000000001</v>
      </c>
      <c r="AM12">
        <v>13.5341</v>
      </c>
      <c r="AN12">
        <f>Table8[[#This Row],[CFNM]]/Table8[[#This Row],[CAREA]]</f>
        <v>0.16137016975100721</v>
      </c>
    </row>
    <row r="13" spans="1:40" x14ac:dyDescent="0.3">
      <c r="A13">
        <v>2.3262700000000001</v>
      </c>
      <c r="B13">
        <f>(Table1[[#This Row],[time]]-2)*2</f>
        <v>0.65254000000000012</v>
      </c>
      <c r="C13">
        <v>93.489199999999997</v>
      </c>
      <c r="D13">
        <v>5.6883699999999999</v>
      </c>
      <c r="E13">
        <f>Table1[[#This Row],[CFNM]]/Table1[[#This Row],[CAREA]]</f>
        <v>6.0845209927991681E-2</v>
      </c>
      <c r="F13">
        <v>2.3262700000000001</v>
      </c>
      <c r="G13">
        <f>(Table2[[#This Row],[time]]-2)*2</f>
        <v>0.65254000000000012</v>
      </c>
      <c r="H13">
        <v>95.813000000000002</v>
      </c>
      <c r="I13">
        <v>1.2413799999999999</v>
      </c>
      <c r="J13">
        <f>Table2[[#This Row],[CFNM]]/Table2[[#This Row],[CAREA]]</f>
        <v>1.2956279419285482E-2</v>
      </c>
      <c r="K13">
        <v>2.3262700000000001</v>
      </c>
      <c r="L13">
        <f>(Table3[[#This Row],[time]]-2)*2</f>
        <v>0.65254000000000012</v>
      </c>
      <c r="M13">
        <v>87.1143</v>
      </c>
      <c r="N13">
        <v>3.8215699999999998E-3</v>
      </c>
      <c r="O13">
        <f>Table3[[#This Row],[CFNM]]/Table3[[#This Row],[CAREA]]</f>
        <v>4.3868457876605792E-5</v>
      </c>
      <c r="P13">
        <v>2.3262700000000001</v>
      </c>
      <c r="Q13">
        <f>(Table4[[#This Row],[time]]-2)*2</f>
        <v>0.65254000000000012</v>
      </c>
      <c r="R13">
        <v>83.129499999999993</v>
      </c>
      <c r="S13">
        <v>5.0456499999999996E-3</v>
      </c>
      <c r="T13">
        <f>Table4[[#This Row],[CFNM]]/Table4[[#This Row],[CAREA]]</f>
        <v>6.0696263059443399E-5</v>
      </c>
      <c r="U13">
        <v>2.3262700000000001</v>
      </c>
      <c r="V13">
        <f>(Table5[[#This Row],[time]]-2)*2</f>
        <v>0.65254000000000012</v>
      </c>
      <c r="W13">
        <v>80.478300000000004</v>
      </c>
      <c r="X13">
        <v>0.64264100000000002</v>
      </c>
      <c r="Y13">
        <f>Table5[[#This Row],[CFNM]]/Table5[[#This Row],[CAREA]]</f>
        <v>7.9852705636177697E-3</v>
      </c>
      <c r="Z13">
        <v>2.3262700000000001</v>
      </c>
      <c r="AA13">
        <f>(Table6[[#This Row],[time]]-2)*2</f>
        <v>0.65254000000000012</v>
      </c>
      <c r="AB13">
        <v>85.176000000000002</v>
      </c>
      <c r="AC13">
        <v>1.97786</v>
      </c>
      <c r="AD13">
        <f>Table6[[#This Row],[CFNM]]/Table6[[#This Row],[CAREA]]</f>
        <v>2.3220860336244951E-2</v>
      </c>
      <c r="AE13">
        <v>2.3262700000000001</v>
      </c>
      <c r="AF13">
        <f>(Table7[[#This Row],[time]]-2)*2</f>
        <v>0.65254000000000012</v>
      </c>
      <c r="AG13">
        <v>77.837000000000003</v>
      </c>
      <c r="AH13">
        <v>14.805899999999999</v>
      </c>
      <c r="AI13">
        <f>Table7[[#This Row],[CFNM]]/Table7[[#This Row],[CAREA]]</f>
        <v>0.19021673497180003</v>
      </c>
      <c r="AJ13">
        <v>2.3262700000000001</v>
      </c>
      <c r="AK13">
        <f>(Table8[[#This Row],[time]]-2)*2</f>
        <v>0.65254000000000012</v>
      </c>
      <c r="AL13">
        <v>84.191000000000003</v>
      </c>
      <c r="AM13">
        <v>12.830299999999999</v>
      </c>
      <c r="AN13">
        <f>Table8[[#This Row],[CFNM]]/Table8[[#This Row],[CAREA]]</f>
        <v>0.15239514912520338</v>
      </c>
    </row>
    <row r="14" spans="1:40" x14ac:dyDescent="0.3">
      <c r="A14">
        <v>2.3684599999999998</v>
      </c>
      <c r="B14">
        <f>(Table1[[#This Row],[time]]-2)*2</f>
        <v>0.73691999999999958</v>
      </c>
      <c r="C14">
        <v>92.734700000000004</v>
      </c>
      <c r="D14">
        <v>4.1527000000000003</v>
      </c>
      <c r="E14">
        <f>Table1[[#This Row],[CFNM]]/Table1[[#This Row],[CAREA]]</f>
        <v>4.4780432782981994E-2</v>
      </c>
      <c r="F14">
        <v>2.3684599999999998</v>
      </c>
      <c r="G14">
        <f>(Table2[[#This Row],[time]]-2)*2</f>
        <v>0.73691999999999958</v>
      </c>
      <c r="H14">
        <v>95.575100000000006</v>
      </c>
      <c r="I14">
        <v>0.40912399999999999</v>
      </c>
      <c r="J14">
        <f>Table2[[#This Row],[CFNM]]/Table2[[#This Row],[CAREA]]</f>
        <v>4.2806546893490033E-3</v>
      </c>
      <c r="K14">
        <v>2.3684599999999998</v>
      </c>
      <c r="L14">
        <f>(Table3[[#This Row],[time]]-2)*2</f>
        <v>0.73691999999999958</v>
      </c>
      <c r="M14">
        <v>86.903300000000002</v>
      </c>
      <c r="N14">
        <v>3.6273199999999998E-3</v>
      </c>
      <c r="O14">
        <f>Table3[[#This Row],[CFNM]]/Table3[[#This Row],[CAREA]]</f>
        <v>4.1739726799787808E-5</v>
      </c>
      <c r="P14">
        <v>2.3684599999999998</v>
      </c>
      <c r="Q14">
        <f>(Table4[[#This Row],[time]]-2)*2</f>
        <v>0.73691999999999958</v>
      </c>
      <c r="R14">
        <v>82.87</v>
      </c>
      <c r="S14">
        <v>4.7247299999999999E-3</v>
      </c>
      <c r="T14">
        <f>Table4[[#This Row],[CFNM]]/Table4[[#This Row],[CAREA]]</f>
        <v>5.7013756486062504E-5</v>
      </c>
      <c r="U14">
        <v>2.3684599999999998</v>
      </c>
      <c r="V14">
        <f>(Table5[[#This Row],[time]]-2)*2</f>
        <v>0.73691999999999958</v>
      </c>
      <c r="W14">
        <v>79.921400000000006</v>
      </c>
      <c r="X14">
        <v>0.51145600000000002</v>
      </c>
      <c r="Y14">
        <f>Table5[[#This Row],[CFNM]]/Table5[[#This Row],[CAREA]]</f>
        <v>6.3994874964652766E-3</v>
      </c>
      <c r="Z14">
        <v>2.3684599999999998</v>
      </c>
      <c r="AA14">
        <f>(Table6[[#This Row],[time]]-2)*2</f>
        <v>0.73691999999999958</v>
      </c>
      <c r="AB14">
        <v>83.431799999999996</v>
      </c>
      <c r="AC14">
        <v>1.4127799999999999</v>
      </c>
      <c r="AD14">
        <f>Table6[[#This Row],[CFNM]]/Table6[[#This Row],[CAREA]]</f>
        <v>1.6933351551806385E-2</v>
      </c>
      <c r="AE14">
        <v>2.3684599999999998</v>
      </c>
      <c r="AF14">
        <f>(Table7[[#This Row],[time]]-2)*2</f>
        <v>0.73691999999999958</v>
      </c>
      <c r="AG14">
        <v>77.5869</v>
      </c>
      <c r="AH14">
        <v>14.3035</v>
      </c>
      <c r="AI14">
        <f>Table7[[#This Row],[CFNM]]/Table7[[#This Row],[CAREA]]</f>
        <v>0.18435457532134936</v>
      </c>
      <c r="AJ14">
        <v>2.3684599999999998</v>
      </c>
      <c r="AK14">
        <f>(Table8[[#This Row],[time]]-2)*2</f>
        <v>0.73691999999999958</v>
      </c>
      <c r="AL14">
        <v>84.279200000000003</v>
      </c>
      <c r="AM14">
        <v>12.164</v>
      </c>
      <c r="AN14">
        <f>Table8[[#This Row],[CFNM]]/Table8[[#This Row],[CAREA]]</f>
        <v>0.14432979904887563</v>
      </c>
    </row>
    <row r="15" spans="1:40" x14ac:dyDescent="0.3">
      <c r="A15">
        <v>2.4278300000000002</v>
      </c>
      <c r="B15">
        <f>(Table1[[#This Row],[time]]-2)*2</f>
        <v>0.85566000000000031</v>
      </c>
      <c r="C15">
        <v>91.670299999999997</v>
      </c>
      <c r="D15">
        <v>2.59396</v>
      </c>
      <c r="E15">
        <f>Table1[[#This Row],[CFNM]]/Table1[[#This Row],[CAREA]]</f>
        <v>2.8296623879271697E-2</v>
      </c>
      <c r="F15">
        <v>2.4278300000000002</v>
      </c>
      <c r="G15">
        <f>(Table2[[#This Row],[time]]-2)*2</f>
        <v>0.85566000000000031</v>
      </c>
      <c r="H15">
        <v>94.619</v>
      </c>
      <c r="I15">
        <v>5.1933400000000003E-3</v>
      </c>
      <c r="J15">
        <f>Table2[[#This Row],[CFNM]]/Table2[[#This Row],[CAREA]]</f>
        <v>5.48868620467348E-5</v>
      </c>
      <c r="K15">
        <v>2.4278300000000002</v>
      </c>
      <c r="L15">
        <f>(Table3[[#This Row],[time]]-2)*2</f>
        <v>0.85566000000000031</v>
      </c>
      <c r="M15">
        <v>86.475499999999997</v>
      </c>
      <c r="N15">
        <v>3.4146100000000002E-3</v>
      </c>
      <c r="O15">
        <f>Table3[[#This Row],[CFNM]]/Table3[[#This Row],[CAREA]]</f>
        <v>3.948644413735683E-5</v>
      </c>
      <c r="P15">
        <v>2.4278300000000002</v>
      </c>
      <c r="Q15">
        <f>(Table4[[#This Row],[time]]-2)*2</f>
        <v>0.85566000000000031</v>
      </c>
      <c r="R15">
        <v>82.339600000000004</v>
      </c>
      <c r="S15">
        <v>4.4985399999999997E-3</v>
      </c>
      <c r="T15">
        <f>Table4[[#This Row],[CFNM]]/Table4[[#This Row],[CAREA]]</f>
        <v>5.4633979276071288E-5</v>
      </c>
      <c r="U15">
        <v>2.4278300000000002</v>
      </c>
      <c r="V15">
        <f>(Table5[[#This Row],[time]]-2)*2</f>
        <v>0.85566000000000031</v>
      </c>
      <c r="W15">
        <v>79.315100000000001</v>
      </c>
      <c r="X15">
        <v>0.373392</v>
      </c>
      <c r="Y15">
        <f>Table5[[#This Row],[CFNM]]/Table5[[#This Row],[CAREA]]</f>
        <v>4.7077038294095321E-3</v>
      </c>
      <c r="Z15">
        <v>2.4278300000000002</v>
      </c>
      <c r="AA15">
        <f>(Table6[[#This Row],[time]]-2)*2</f>
        <v>0.85566000000000031</v>
      </c>
      <c r="AB15">
        <v>82.334199999999996</v>
      </c>
      <c r="AC15">
        <v>0.84607500000000002</v>
      </c>
      <c r="AD15">
        <f>Table6[[#This Row],[CFNM]]/Table6[[#This Row],[CAREA]]</f>
        <v>1.0276106405357676E-2</v>
      </c>
      <c r="AE15">
        <v>2.4278300000000002</v>
      </c>
      <c r="AF15">
        <f>(Table7[[#This Row],[time]]-2)*2</f>
        <v>0.85566000000000031</v>
      </c>
      <c r="AG15">
        <v>77.503299999999996</v>
      </c>
      <c r="AH15">
        <v>13.645099999999999</v>
      </c>
      <c r="AI15">
        <f>Table7[[#This Row],[CFNM]]/Table7[[#This Row],[CAREA]]</f>
        <v>0.17605830977519668</v>
      </c>
      <c r="AJ15">
        <v>2.4278300000000002</v>
      </c>
      <c r="AK15">
        <f>(Table8[[#This Row],[time]]-2)*2</f>
        <v>0.85566000000000031</v>
      </c>
      <c r="AL15">
        <v>83.984399999999994</v>
      </c>
      <c r="AM15">
        <v>11.3797</v>
      </c>
      <c r="AN15">
        <f>Table8[[#This Row],[CFNM]]/Table8[[#This Row],[CAREA]]</f>
        <v>0.1354977829215902</v>
      </c>
    </row>
    <row r="16" spans="1:40" x14ac:dyDescent="0.3">
      <c r="A16">
        <v>2.4542000000000002</v>
      </c>
      <c r="B16">
        <f>(Table1[[#This Row],[time]]-2)*2</f>
        <v>0.90840000000000032</v>
      </c>
      <c r="C16">
        <v>91.255899999999997</v>
      </c>
      <c r="D16">
        <v>1.54877</v>
      </c>
      <c r="E16">
        <f>Table1[[#This Row],[CFNM]]/Table1[[#This Row],[CAREA]]</f>
        <v>1.6971724567945743E-2</v>
      </c>
      <c r="F16">
        <v>2.4542000000000002</v>
      </c>
      <c r="G16">
        <f>(Table2[[#This Row],[time]]-2)*2</f>
        <v>0.90840000000000032</v>
      </c>
      <c r="H16">
        <v>94.184700000000007</v>
      </c>
      <c r="I16">
        <v>4.8497899999999997E-3</v>
      </c>
      <c r="J16">
        <f>Table2[[#This Row],[CFNM]]/Table2[[#This Row],[CAREA]]</f>
        <v>5.1492333680523473E-5</v>
      </c>
      <c r="K16">
        <v>2.4542000000000002</v>
      </c>
      <c r="L16">
        <f>(Table3[[#This Row],[time]]-2)*2</f>
        <v>0.90840000000000032</v>
      </c>
      <c r="M16">
        <v>84.577200000000005</v>
      </c>
      <c r="N16">
        <v>3.2713099999999999E-3</v>
      </c>
      <c r="O16">
        <f>Table3[[#This Row],[CFNM]]/Table3[[#This Row],[CAREA]]</f>
        <v>3.8678390866569239E-5</v>
      </c>
      <c r="P16">
        <v>2.4542000000000002</v>
      </c>
      <c r="Q16">
        <f>(Table4[[#This Row],[time]]-2)*2</f>
        <v>0.90840000000000032</v>
      </c>
      <c r="R16">
        <v>82.253699999999995</v>
      </c>
      <c r="S16">
        <v>4.3762899999999997E-3</v>
      </c>
      <c r="T16">
        <f>Table4[[#This Row],[CFNM]]/Table4[[#This Row],[CAREA]]</f>
        <v>5.3204779845769857E-5</v>
      </c>
      <c r="U16">
        <v>2.4542000000000002</v>
      </c>
      <c r="V16">
        <f>(Table5[[#This Row],[time]]-2)*2</f>
        <v>0.90840000000000032</v>
      </c>
      <c r="W16">
        <v>79.057199999999995</v>
      </c>
      <c r="X16">
        <v>0.28449200000000002</v>
      </c>
      <c r="Y16">
        <f>Table5[[#This Row],[CFNM]]/Table5[[#This Row],[CAREA]]</f>
        <v>3.598559018027454E-3</v>
      </c>
      <c r="Z16">
        <v>2.4542000000000002</v>
      </c>
      <c r="AA16">
        <f>(Table6[[#This Row],[time]]-2)*2</f>
        <v>0.90840000000000032</v>
      </c>
      <c r="AB16">
        <v>82.124600000000001</v>
      </c>
      <c r="AC16">
        <v>0.55476499999999995</v>
      </c>
      <c r="AD16">
        <f>Table6[[#This Row],[CFNM]]/Table6[[#This Row],[CAREA]]</f>
        <v>6.7551622778071361E-3</v>
      </c>
      <c r="AE16">
        <v>2.4542000000000002</v>
      </c>
      <c r="AF16">
        <f>(Table7[[#This Row],[time]]-2)*2</f>
        <v>0.90840000000000032</v>
      </c>
      <c r="AG16">
        <v>77.555999999999997</v>
      </c>
      <c r="AH16">
        <v>13.1785</v>
      </c>
      <c r="AI16">
        <f>Table7[[#This Row],[CFNM]]/Table7[[#This Row],[CAREA]]</f>
        <v>0.16992237866831708</v>
      </c>
      <c r="AJ16">
        <v>2.4542000000000002</v>
      </c>
      <c r="AK16">
        <f>(Table8[[#This Row],[time]]-2)*2</f>
        <v>0.90840000000000032</v>
      </c>
      <c r="AL16">
        <v>83.951099999999997</v>
      </c>
      <c r="AM16">
        <v>10.827500000000001</v>
      </c>
      <c r="AN16">
        <f>Table8[[#This Row],[CFNM]]/Table8[[#This Row],[CAREA]]</f>
        <v>0.12897389075306936</v>
      </c>
    </row>
    <row r="17" spans="1:40" x14ac:dyDescent="0.3">
      <c r="A17">
        <v>2.5061499999999999</v>
      </c>
      <c r="B17">
        <f>(Table1[[#This Row],[time]]-2)*2</f>
        <v>1.0122999999999998</v>
      </c>
      <c r="C17">
        <v>90.385000000000005</v>
      </c>
      <c r="D17">
        <v>0.66146199999999999</v>
      </c>
      <c r="E17">
        <f>Table1[[#This Row],[CFNM]]/Table1[[#This Row],[CAREA]]</f>
        <v>7.318271837141118E-3</v>
      </c>
      <c r="F17">
        <v>2.5061499999999999</v>
      </c>
      <c r="G17">
        <f>(Table2[[#This Row],[time]]-2)*2</f>
        <v>1.0122999999999998</v>
      </c>
      <c r="H17">
        <v>93.155900000000003</v>
      </c>
      <c r="I17">
        <v>4.29329E-3</v>
      </c>
      <c r="J17">
        <f>Table2[[#This Row],[CFNM]]/Table2[[#This Row],[CAREA]]</f>
        <v>4.6087150679667095E-5</v>
      </c>
      <c r="K17">
        <v>2.5061499999999999</v>
      </c>
      <c r="L17">
        <f>(Table3[[#This Row],[time]]-2)*2</f>
        <v>1.0122999999999998</v>
      </c>
      <c r="M17">
        <v>82.675799999999995</v>
      </c>
      <c r="N17">
        <v>3.05952E-3</v>
      </c>
      <c r="O17">
        <f>Table3[[#This Row],[CFNM]]/Table3[[#This Row],[CAREA]]</f>
        <v>3.7006233988664156E-5</v>
      </c>
      <c r="P17">
        <v>2.5061499999999999</v>
      </c>
      <c r="Q17">
        <f>(Table4[[#This Row],[time]]-2)*2</f>
        <v>1.0122999999999998</v>
      </c>
      <c r="R17">
        <v>82.1267</v>
      </c>
      <c r="S17">
        <v>4.2236699999999997E-3</v>
      </c>
      <c r="T17">
        <f>Table4[[#This Row],[CFNM]]/Table4[[#This Row],[CAREA]]</f>
        <v>5.1428707107432777E-5</v>
      </c>
      <c r="U17">
        <v>2.5061499999999999</v>
      </c>
      <c r="V17">
        <f>(Table5[[#This Row],[time]]-2)*2</f>
        <v>1.0122999999999998</v>
      </c>
      <c r="W17">
        <v>78.581599999999995</v>
      </c>
      <c r="X17">
        <v>0.15556800000000001</v>
      </c>
      <c r="Y17">
        <f>Table5[[#This Row],[CFNM]]/Table5[[#This Row],[CAREA]]</f>
        <v>1.9797000824620524E-3</v>
      </c>
      <c r="Z17">
        <v>2.5061499999999999</v>
      </c>
      <c r="AA17">
        <f>(Table6[[#This Row],[time]]-2)*2</f>
        <v>1.0122999999999998</v>
      </c>
      <c r="AB17">
        <v>81.283799999999999</v>
      </c>
      <c r="AC17">
        <v>0.31965900000000003</v>
      </c>
      <c r="AD17">
        <f>Table6[[#This Row],[CFNM]]/Table6[[#This Row],[CAREA]]</f>
        <v>3.9326286418695979E-3</v>
      </c>
      <c r="AE17">
        <v>2.5061499999999999</v>
      </c>
      <c r="AF17">
        <f>(Table7[[#This Row],[time]]-2)*2</f>
        <v>1.0122999999999998</v>
      </c>
      <c r="AG17">
        <v>77.574299999999994</v>
      </c>
      <c r="AH17">
        <v>12.5024</v>
      </c>
      <c r="AI17">
        <f>Table7[[#This Row],[CFNM]]/Table7[[#This Row],[CAREA]]</f>
        <v>0.16116677817266803</v>
      </c>
      <c r="AJ17">
        <v>2.5061499999999999</v>
      </c>
      <c r="AK17">
        <f>(Table8[[#This Row],[time]]-2)*2</f>
        <v>1.0122999999999998</v>
      </c>
      <c r="AL17">
        <v>83.954599999999999</v>
      </c>
      <c r="AM17">
        <v>10.042299999999999</v>
      </c>
      <c r="AN17">
        <f>Table8[[#This Row],[CFNM]]/Table8[[#This Row],[CAREA]]</f>
        <v>0.11961583998970872</v>
      </c>
    </row>
    <row r="18" spans="1:40" x14ac:dyDescent="0.3">
      <c r="A18">
        <v>2.5507599999999999</v>
      </c>
      <c r="B18">
        <f>(Table1[[#This Row],[time]]-2)*2</f>
        <v>1.1015199999999998</v>
      </c>
      <c r="C18">
        <v>90.006299999999996</v>
      </c>
      <c r="D18">
        <v>0.14602599999999999</v>
      </c>
      <c r="E18">
        <f>Table1[[#This Row],[CFNM]]/Table1[[#This Row],[CAREA]]</f>
        <v>1.6223975432830813E-3</v>
      </c>
      <c r="F18">
        <v>2.5507599999999999</v>
      </c>
      <c r="G18">
        <f>(Table2[[#This Row],[time]]-2)*2</f>
        <v>1.1015199999999998</v>
      </c>
      <c r="H18">
        <v>92.094899999999996</v>
      </c>
      <c r="I18">
        <v>3.90084E-3</v>
      </c>
      <c r="J18">
        <f>Table2[[#This Row],[CFNM]]/Table2[[#This Row],[CAREA]]</f>
        <v>4.2356742881527641E-5</v>
      </c>
      <c r="K18">
        <v>2.5507599999999999</v>
      </c>
      <c r="L18">
        <f>(Table3[[#This Row],[time]]-2)*2</f>
        <v>1.1015199999999998</v>
      </c>
      <c r="M18">
        <v>82.5364</v>
      </c>
      <c r="N18">
        <v>2.9191600000000001E-3</v>
      </c>
      <c r="O18">
        <f>Table3[[#This Row],[CFNM]]/Table3[[#This Row],[CAREA]]</f>
        <v>3.5368152718073482E-5</v>
      </c>
      <c r="P18">
        <v>2.5507599999999999</v>
      </c>
      <c r="Q18">
        <f>(Table4[[#This Row],[time]]-2)*2</f>
        <v>1.1015199999999998</v>
      </c>
      <c r="R18">
        <v>82.025800000000004</v>
      </c>
      <c r="S18">
        <v>4.1230499999999996E-3</v>
      </c>
      <c r="T18">
        <f>Table4[[#This Row],[CFNM]]/Table4[[#This Row],[CAREA]]</f>
        <v>5.0265282386761233E-5</v>
      </c>
      <c r="U18">
        <v>2.5507599999999999</v>
      </c>
      <c r="V18">
        <f>(Table5[[#This Row],[time]]-2)*2</f>
        <v>1.1015199999999998</v>
      </c>
      <c r="W18">
        <v>78.247799999999998</v>
      </c>
      <c r="X18">
        <v>5.1436000000000003E-2</v>
      </c>
      <c r="Y18">
        <f>Table5[[#This Row],[CFNM]]/Table5[[#This Row],[CAREA]]</f>
        <v>6.5734755481943266E-4</v>
      </c>
      <c r="Z18">
        <v>2.5507599999999999</v>
      </c>
      <c r="AA18">
        <f>(Table6[[#This Row],[time]]-2)*2</f>
        <v>1.1015199999999998</v>
      </c>
      <c r="AB18">
        <v>80.259600000000006</v>
      </c>
      <c r="AC18">
        <v>0.171016</v>
      </c>
      <c r="AD18">
        <f>Table6[[#This Row],[CFNM]]/Table6[[#This Row],[CAREA]]</f>
        <v>2.1307856007256451E-3</v>
      </c>
      <c r="AE18">
        <v>2.5507599999999999</v>
      </c>
      <c r="AF18">
        <f>(Table7[[#This Row],[time]]-2)*2</f>
        <v>1.1015199999999998</v>
      </c>
      <c r="AG18">
        <v>77.651499999999999</v>
      </c>
      <c r="AH18">
        <v>12.0219</v>
      </c>
      <c r="AI18">
        <f>Table7[[#This Row],[CFNM]]/Table7[[#This Row],[CAREA]]</f>
        <v>0.15481864484266242</v>
      </c>
      <c r="AJ18">
        <v>2.5507599999999999</v>
      </c>
      <c r="AK18">
        <f>(Table8[[#This Row],[time]]-2)*2</f>
        <v>1.1015199999999998</v>
      </c>
      <c r="AL18">
        <v>83.885099999999994</v>
      </c>
      <c r="AM18">
        <v>9.48672</v>
      </c>
      <c r="AN18">
        <f>Table8[[#This Row],[CFNM]]/Table8[[#This Row],[CAREA]]</f>
        <v>0.11309183633327016</v>
      </c>
    </row>
    <row r="19" spans="1:40" x14ac:dyDescent="0.3">
      <c r="A19">
        <v>2.60453</v>
      </c>
      <c r="B19">
        <f>(Table1[[#This Row],[time]]-2)*2</f>
        <v>1.20906</v>
      </c>
      <c r="C19">
        <v>89.453699999999998</v>
      </c>
      <c r="D19">
        <v>4.75948E-3</v>
      </c>
      <c r="E19">
        <f>Table1[[#This Row],[CFNM]]/Table1[[#This Row],[CAREA]]</f>
        <v>5.320607196795661E-5</v>
      </c>
      <c r="F19">
        <v>2.60453</v>
      </c>
      <c r="G19">
        <f>(Table2[[#This Row],[time]]-2)*2</f>
        <v>1.20906</v>
      </c>
      <c r="H19">
        <v>91.882400000000004</v>
      </c>
      <c r="I19">
        <v>3.71908E-3</v>
      </c>
      <c r="J19">
        <f>Table2[[#This Row],[CFNM]]/Table2[[#This Row],[CAREA]]</f>
        <v>4.0476522163112848E-5</v>
      </c>
      <c r="K19">
        <v>2.60453</v>
      </c>
      <c r="L19">
        <f>(Table3[[#This Row],[time]]-2)*2</f>
        <v>1.20906</v>
      </c>
      <c r="M19">
        <v>82.408500000000004</v>
      </c>
      <c r="N19">
        <v>2.83856E-3</v>
      </c>
      <c r="O19">
        <f>Table3[[#This Row],[CFNM]]/Table3[[#This Row],[CAREA]]</f>
        <v>3.4444990504620277E-5</v>
      </c>
      <c r="P19">
        <v>2.60453</v>
      </c>
      <c r="Q19">
        <f>(Table4[[#This Row],[time]]-2)*2</f>
        <v>1.20906</v>
      </c>
      <c r="R19">
        <v>81.927899999999994</v>
      </c>
      <c r="S19">
        <v>4.0285800000000004E-3</v>
      </c>
      <c r="T19">
        <f>Table4[[#This Row],[CFNM]]/Table4[[#This Row],[CAREA]]</f>
        <v>4.9172259999340894E-5</v>
      </c>
      <c r="U19">
        <v>2.60453</v>
      </c>
      <c r="V19">
        <f>(Table5[[#This Row],[time]]-2)*2</f>
        <v>1.20906</v>
      </c>
      <c r="W19">
        <v>77.749399999999994</v>
      </c>
      <c r="X19">
        <v>5.6143299999999998E-3</v>
      </c>
      <c r="Y19">
        <f>Table5[[#This Row],[CFNM]]/Table5[[#This Row],[CAREA]]</f>
        <v>7.2210589406477741E-5</v>
      </c>
      <c r="Z19">
        <v>2.60453</v>
      </c>
      <c r="AA19">
        <f>(Table6[[#This Row],[time]]-2)*2</f>
        <v>1.20906</v>
      </c>
      <c r="AB19">
        <v>78.508300000000006</v>
      </c>
      <c r="AC19">
        <v>5.62502E-2</v>
      </c>
      <c r="AD19">
        <f>Table6[[#This Row],[CFNM]]/Table6[[#This Row],[CAREA]]</f>
        <v>7.1648730134266049E-4</v>
      </c>
      <c r="AE19">
        <v>2.60453</v>
      </c>
      <c r="AF19">
        <f>(Table7[[#This Row],[time]]-2)*2</f>
        <v>1.20906</v>
      </c>
      <c r="AG19">
        <v>77.743799999999993</v>
      </c>
      <c r="AH19">
        <v>11.6729</v>
      </c>
      <c r="AI19">
        <f>Table7[[#This Row],[CFNM]]/Table7[[#This Row],[CAREA]]</f>
        <v>0.15014573509398821</v>
      </c>
      <c r="AJ19">
        <v>2.60453</v>
      </c>
      <c r="AK19">
        <f>(Table8[[#This Row],[time]]-2)*2</f>
        <v>1.20906</v>
      </c>
      <c r="AL19">
        <v>83.822500000000005</v>
      </c>
      <c r="AM19">
        <v>9.0530000000000008</v>
      </c>
      <c r="AN19">
        <f>Table8[[#This Row],[CFNM]]/Table8[[#This Row],[CAREA]]</f>
        <v>0.10800202809508187</v>
      </c>
    </row>
    <row r="20" spans="1:40" x14ac:dyDescent="0.3">
      <c r="A20">
        <v>2.65273</v>
      </c>
      <c r="B20">
        <f>(Table1[[#This Row],[time]]-2)*2</f>
        <v>1.3054600000000001</v>
      </c>
      <c r="C20">
        <v>88.700400000000002</v>
      </c>
      <c r="D20">
        <v>4.1361999999999996E-3</v>
      </c>
      <c r="E20">
        <f>Table1[[#This Row],[CFNM]]/Table1[[#This Row],[CAREA]]</f>
        <v>4.663113131395123E-5</v>
      </c>
      <c r="F20">
        <v>2.65273</v>
      </c>
      <c r="G20">
        <f>(Table2[[#This Row],[time]]-2)*2</f>
        <v>1.3054600000000001</v>
      </c>
      <c r="H20">
        <v>91.627700000000004</v>
      </c>
      <c r="I20">
        <v>3.6490400000000001E-3</v>
      </c>
      <c r="J20">
        <f>Table2[[#This Row],[CFNM]]/Table2[[#This Row],[CAREA]]</f>
        <v>3.982463818255833E-5</v>
      </c>
      <c r="K20">
        <v>2.65273</v>
      </c>
      <c r="L20">
        <f>(Table3[[#This Row],[time]]-2)*2</f>
        <v>1.3054600000000001</v>
      </c>
      <c r="M20">
        <v>82.117000000000004</v>
      </c>
      <c r="N20">
        <v>2.7627400000000001E-3</v>
      </c>
      <c r="O20">
        <f>Table3[[#This Row],[CFNM]]/Table3[[#This Row],[CAREA]]</f>
        <v>3.364394705115871E-5</v>
      </c>
      <c r="P20">
        <v>2.65273</v>
      </c>
      <c r="Q20">
        <f>(Table4[[#This Row],[time]]-2)*2</f>
        <v>1.3054600000000001</v>
      </c>
      <c r="R20">
        <v>81.263800000000003</v>
      </c>
      <c r="S20">
        <v>3.9094400000000001E-3</v>
      </c>
      <c r="T20">
        <f>Table4[[#This Row],[CFNM]]/Table4[[#This Row],[CAREA]]</f>
        <v>4.8108013654296255E-5</v>
      </c>
      <c r="U20">
        <v>2.65273</v>
      </c>
      <c r="V20">
        <f>(Table5[[#This Row],[time]]-2)*2</f>
        <v>1.3054600000000001</v>
      </c>
      <c r="W20">
        <v>77.029499999999999</v>
      </c>
      <c r="X20">
        <v>5.26671E-3</v>
      </c>
      <c r="Y20">
        <f>Table5[[#This Row],[CFNM]]/Table5[[#This Row],[CAREA]]</f>
        <v>6.8372636457461104E-5</v>
      </c>
      <c r="Z20">
        <v>2.65273</v>
      </c>
      <c r="AA20">
        <f>(Table6[[#This Row],[time]]-2)*2</f>
        <v>1.3054600000000001</v>
      </c>
      <c r="AB20">
        <v>78.082999999999998</v>
      </c>
      <c r="AC20">
        <v>3.8585099999999999E-3</v>
      </c>
      <c r="AD20">
        <f>Table6[[#This Row],[CFNM]]/Table6[[#This Row],[CAREA]]</f>
        <v>4.9415493769450458E-5</v>
      </c>
      <c r="AE20">
        <v>2.65273</v>
      </c>
      <c r="AF20">
        <f>(Table7[[#This Row],[time]]-2)*2</f>
        <v>1.3054600000000001</v>
      </c>
      <c r="AG20">
        <v>77.813000000000002</v>
      </c>
      <c r="AH20">
        <v>11.153499999999999</v>
      </c>
      <c r="AI20">
        <f>Table7[[#This Row],[CFNM]]/Table7[[#This Row],[CAREA]]</f>
        <v>0.14333723156798991</v>
      </c>
      <c r="AJ20">
        <v>2.65273</v>
      </c>
      <c r="AK20">
        <f>(Table8[[#This Row],[time]]-2)*2</f>
        <v>1.3054600000000001</v>
      </c>
      <c r="AL20">
        <v>83.741500000000002</v>
      </c>
      <c r="AM20">
        <v>8.3737100000000009</v>
      </c>
      <c r="AN20">
        <f>Table8[[#This Row],[CFNM]]/Table8[[#This Row],[CAREA]]</f>
        <v>9.999474573538808E-2</v>
      </c>
    </row>
    <row r="21" spans="1:40" x14ac:dyDescent="0.3">
      <c r="A21">
        <v>2.7006199999999998</v>
      </c>
      <c r="B21">
        <f>(Table1[[#This Row],[time]]-2)*2</f>
        <v>1.4012399999999996</v>
      </c>
      <c r="C21">
        <v>88.123599999999996</v>
      </c>
      <c r="D21">
        <v>3.81979E-3</v>
      </c>
      <c r="E21">
        <f>Table1[[#This Row],[CFNM]]/Table1[[#This Row],[CAREA]]</f>
        <v>4.3345823366271917E-5</v>
      </c>
      <c r="F21">
        <v>2.7006199999999998</v>
      </c>
      <c r="G21">
        <f>(Table2[[#This Row],[time]]-2)*2</f>
        <v>1.4012399999999996</v>
      </c>
      <c r="H21">
        <v>91.430899999999994</v>
      </c>
      <c r="I21">
        <v>3.66505E-3</v>
      </c>
      <c r="J21">
        <f>Table2[[#This Row],[CFNM]]/Table2[[#This Row],[CAREA]]</f>
        <v>4.0085463448352801E-5</v>
      </c>
      <c r="K21">
        <v>2.7006199999999998</v>
      </c>
      <c r="L21">
        <f>(Table3[[#This Row],[time]]-2)*2</f>
        <v>1.4012399999999996</v>
      </c>
      <c r="M21">
        <v>80.836299999999994</v>
      </c>
      <c r="N21">
        <v>2.6915300000000001E-3</v>
      </c>
      <c r="O21">
        <f>Table3[[#This Row],[CFNM]]/Table3[[#This Row],[CAREA]]</f>
        <v>3.3296056350921556E-5</v>
      </c>
      <c r="P21">
        <v>2.7006199999999998</v>
      </c>
      <c r="Q21">
        <f>(Table4[[#This Row],[time]]-2)*2</f>
        <v>1.4012399999999996</v>
      </c>
      <c r="R21">
        <v>80.944800000000001</v>
      </c>
      <c r="S21">
        <v>3.8437900000000001E-3</v>
      </c>
      <c r="T21">
        <f>Table4[[#This Row],[CFNM]]/Table4[[#This Row],[CAREA]]</f>
        <v>4.7486558741265656E-5</v>
      </c>
      <c r="U21">
        <v>2.7006199999999998</v>
      </c>
      <c r="V21">
        <f>(Table5[[#This Row],[time]]-2)*2</f>
        <v>1.4012399999999996</v>
      </c>
      <c r="W21">
        <v>76.454300000000003</v>
      </c>
      <c r="X21">
        <v>4.7658400000000004E-3</v>
      </c>
      <c r="Y21">
        <f>Table5[[#This Row],[CFNM]]/Table5[[#This Row],[CAREA]]</f>
        <v>6.2335800602451405E-5</v>
      </c>
      <c r="Z21">
        <v>2.7006199999999998</v>
      </c>
      <c r="AA21">
        <f>(Table6[[#This Row],[time]]-2)*2</f>
        <v>1.4012399999999996</v>
      </c>
      <c r="AB21">
        <v>76.621099999999998</v>
      </c>
      <c r="AC21">
        <v>3.6335600000000001E-3</v>
      </c>
      <c r="AD21">
        <f>Table6[[#This Row],[CFNM]]/Table6[[#This Row],[CAREA]]</f>
        <v>4.742244629742982E-5</v>
      </c>
      <c r="AE21">
        <v>2.7006199999999998</v>
      </c>
      <c r="AF21">
        <f>(Table7[[#This Row],[time]]-2)*2</f>
        <v>1.4012399999999996</v>
      </c>
      <c r="AG21">
        <v>77.878299999999996</v>
      </c>
      <c r="AH21">
        <v>10.543699999999999</v>
      </c>
      <c r="AI21">
        <f>Table7[[#This Row],[CFNM]]/Table7[[#This Row],[CAREA]]</f>
        <v>0.13538687927188961</v>
      </c>
      <c r="AJ21">
        <v>2.7006199999999998</v>
      </c>
      <c r="AK21">
        <f>(Table8[[#This Row],[time]]-2)*2</f>
        <v>1.4012399999999996</v>
      </c>
      <c r="AL21">
        <v>83.637500000000003</v>
      </c>
      <c r="AM21">
        <v>7.7648799999999998</v>
      </c>
      <c r="AN21">
        <f>Table8[[#This Row],[CFNM]]/Table8[[#This Row],[CAREA]]</f>
        <v>9.2839695112838141E-2</v>
      </c>
    </row>
    <row r="22" spans="1:40" x14ac:dyDescent="0.3">
      <c r="A22">
        <v>2.75176</v>
      </c>
      <c r="B22">
        <f>(Table1[[#This Row],[time]]-2)*2</f>
        <v>1.50352</v>
      </c>
      <c r="C22">
        <v>87.431700000000006</v>
      </c>
      <c r="D22">
        <v>3.7072300000000002E-3</v>
      </c>
      <c r="E22">
        <f>Table1[[#This Row],[CFNM]]/Table1[[#This Row],[CAREA]]</f>
        <v>4.2401440209900985E-5</v>
      </c>
      <c r="F22">
        <v>2.75176</v>
      </c>
      <c r="G22">
        <f>(Table2[[#This Row],[time]]-2)*2</f>
        <v>1.50352</v>
      </c>
      <c r="H22">
        <v>91.316900000000004</v>
      </c>
      <c r="I22">
        <v>3.69653E-3</v>
      </c>
      <c r="J22">
        <f>Table2[[#This Row],[CFNM]]/Table2[[#This Row],[CAREA]]</f>
        <v>4.0480239692762233E-5</v>
      </c>
      <c r="K22">
        <v>2.75176</v>
      </c>
      <c r="L22">
        <f>(Table3[[#This Row],[time]]-2)*2</f>
        <v>1.50352</v>
      </c>
      <c r="M22">
        <v>80.452200000000005</v>
      </c>
      <c r="N22">
        <v>2.6260099999999998E-3</v>
      </c>
      <c r="O22">
        <f>Table3[[#This Row],[CFNM]]/Table3[[#This Row],[CAREA]]</f>
        <v>3.2640623873554725E-5</v>
      </c>
      <c r="P22">
        <v>2.75176</v>
      </c>
      <c r="Q22">
        <f>(Table4[[#This Row],[time]]-2)*2</f>
        <v>1.50352</v>
      </c>
      <c r="R22">
        <v>80.566199999999995</v>
      </c>
      <c r="S22">
        <v>3.7930099999999999E-3</v>
      </c>
      <c r="T22">
        <f>Table4[[#This Row],[CFNM]]/Table4[[#This Row],[CAREA]]</f>
        <v>4.7079420402104107E-5</v>
      </c>
      <c r="U22">
        <v>2.75176</v>
      </c>
      <c r="V22">
        <f>(Table5[[#This Row],[time]]-2)*2</f>
        <v>1.50352</v>
      </c>
      <c r="W22">
        <v>74.738</v>
      </c>
      <c r="X22">
        <v>4.3090899999999998E-3</v>
      </c>
      <c r="Y22">
        <f>Table5[[#This Row],[CFNM]]/Table5[[#This Row],[CAREA]]</f>
        <v>5.7655944767052903E-5</v>
      </c>
      <c r="Z22">
        <v>2.75176</v>
      </c>
      <c r="AA22">
        <f>(Table6[[#This Row],[time]]-2)*2</f>
        <v>1.50352</v>
      </c>
      <c r="AB22">
        <v>76.401700000000005</v>
      </c>
      <c r="AC22">
        <v>3.4570099999999999E-3</v>
      </c>
      <c r="AD22">
        <f>Table6[[#This Row],[CFNM]]/Table6[[#This Row],[CAREA]]</f>
        <v>4.5247815166416453E-5</v>
      </c>
      <c r="AE22">
        <v>2.75176</v>
      </c>
      <c r="AF22">
        <f>(Table7[[#This Row],[time]]-2)*2</f>
        <v>1.50352</v>
      </c>
      <c r="AG22">
        <v>77.956999999999994</v>
      </c>
      <c r="AH22">
        <v>9.9249200000000002</v>
      </c>
      <c r="AI22">
        <f>Table7[[#This Row],[CFNM]]/Table7[[#This Row],[CAREA]]</f>
        <v>0.12731274933617251</v>
      </c>
      <c r="AJ22">
        <v>2.75176</v>
      </c>
      <c r="AK22">
        <f>(Table8[[#This Row],[time]]-2)*2</f>
        <v>1.50352</v>
      </c>
      <c r="AL22">
        <v>83.510800000000003</v>
      </c>
      <c r="AM22">
        <v>7.2578800000000001</v>
      </c>
      <c r="AN22">
        <f>Table8[[#This Row],[CFNM]]/Table8[[#This Row],[CAREA]]</f>
        <v>8.6909477576552971E-2</v>
      </c>
    </row>
    <row r="23" spans="1:40" x14ac:dyDescent="0.3">
      <c r="A23">
        <v>2.80444</v>
      </c>
      <c r="B23">
        <f>(Table1[[#This Row],[time]]-2)*2</f>
        <v>1.6088800000000001</v>
      </c>
      <c r="C23">
        <v>86.488399999999999</v>
      </c>
      <c r="D23">
        <v>3.5782700000000001E-3</v>
      </c>
      <c r="E23">
        <f>Table1[[#This Row],[CFNM]]/Table1[[#This Row],[CAREA]]</f>
        <v>4.1372831501103041E-5</v>
      </c>
      <c r="F23">
        <v>2.80444</v>
      </c>
      <c r="G23">
        <f>(Table2[[#This Row],[time]]-2)*2</f>
        <v>1.6088800000000001</v>
      </c>
      <c r="H23">
        <v>91.250200000000007</v>
      </c>
      <c r="I23">
        <v>3.7529899999999999E-3</v>
      </c>
      <c r="J23">
        <f>Table2[[#This Row],[CFNM]]/Table2[[#This Row],[CAREA]]</f>
        <v>4.1128567389441335E-5</v>
      </c>
      <c r="K23">
        <v>2.80444</v>
      </c>
      <c r="L23">
        <f>(Table3[[#This Row],[time]]-2)*2</f>
        <v>1.6088800000000001</v>
      </c>
      <c r="M23">
        <v>78.909599999999998</v>
      </c>
      <c r="N23">
        <v>2.5472699999999999E-3</v>
      </c>
      <c r="O23">
        <f>Table3[[#This Row],[CFNM]]/Table3[[#This Row],[CAREA]]</f>
        <v>3.2280863164938108E-5</v>
      </c>
      <c r="P23">
        <v>2.80444</v>
      </c>
      <c r="Q23">
        <f>(Table4[[#This Row],[time]]-2)*2</f>
        <v>1.6088800000000001</v>
      </c>
      <c r="R23">
        <v>80.1691</v>
      </c>
      <c r="S23">
        <v>3.7312399999999998E-3</v>
      </c>
      <c r="T23">
        <f>Table4[[#This Row],[CFNM]]/Table4[[#This Row],[CAREA]]</f>
        <v>4.6542121590488101E-5</v>
      </c>
      <c r="U23">
        <v>2.80444</v>
      </c>
      <c r="V23">
        <f>(Table5[[#This Row],[time]]-2)*2</f>
        <v>1.6088800000000001</v>
      </c>
      <c r="W23">
        <v>73.603899999999996</v>
      </c>
      <c r="X23">
        <v>4.1831799999999999E-3</v>
      </c>
      <c r="Y23">
        <f>Table5[[#This Row],[CFNM]]/Table5[[#This Row],[CAREA]]</f>
        <v>5.6833673215685587E-5</v>
      </c>
      <c r="Z23">
        <v>2.80444</v>
      </c>
      <c r="AA23">
        <f>(Table6[[#This Row],[time]]-2)*2</f>
        <v>1.6088800000000001</v>
      </c>
      <c r="AB23">
        <v>75.471400000000003</v>
      </c>
      <c r="AC23">
        <v>3.25245E-3</v>
      </c>
      <c r="AD23">
        <f>Table6[[#This Row],[CFNM]]/Table6[[#This Row],[CAREA]]</f>
        <v>4.3095132725774266E-5</v>
      </c>
      <c r="AE23">
        <v>2.80444</v>
      </c>
      <c r="AF23">
        <f>(Table7[[#This Row],[time]]-2)*2</f>
        <v>1.6088800000000001</v>
      </c>
      <c r="AG23">
        <v>78.000799999999998</v>
      </c>
      <c r="AH23">
        <v>9.1149000000000004</v>
      </c>
      <c r="AI23">
        <f>Table7[[#This Row],[CFNM]]/Table7[[#This Row],[CAREA]]</f>
        <v>0.11685649377955099</v>
      </c>
      <c r="AJ23">
        <v>2.80444</v>
      </c>
      <c r="AK23">
        <f>(Table8[[#This Row],[time]]-2)*2</f>
        <v>1.6088800000000001</v>
      </c>
      <c r="AL23">
        <v>83.364800000000002</v>
      </c>
      <c r="AM23">
        <v>6.6610100000000001</v>
      </c>
      <c r="AN23">
        <f>Table8[[#This Row],[CFNM]]/Table8[[#This Row],[CAREA]]</f>
        <v>7.9901949024048513E-2</v>
      </c>
    </row>
    <row r="24" spans="1:40" x14ac:dyDescent="0.3">
      <c r="A24">
        <v>2.8583699999999999</v>
      </c>
      <c r="B24">
        <f>(Table1[[#This Row],[time]]-2)*2</f>
        <v>1.7167399999999997</v>
      </c>
      <c r="C24">
        <v>85.828199999999995</v>
      </c>
      <c r="D24">
        <v>3.5050900000000002E-3</v>
      </c>
      <c r="E24">
        <f>Table1[[#This Row],[CFNM]]/Table1[[#This Row],[CAREA]]</f>
        <v>4.0838442376747976E-5</v>
      </c>
      <c r="F24">
        <v>2.8583699999999999</v>
      </c>
      <c r="G24">
        <f>(Table2[[#This Row],[time]]-2)*2</f>
        <v>1.7167399999999997</v>
      </c>
      <c r="H24">
        <v>91.123599999999996</v>
      </c>
      <c r="I24">
        <v>3.7909200000000001E-3</v>
      </c>
      <c r="J24">
        <f>Table2[[#This Row],[CFNM]]/Table2[[#This Row],[CAREA]]</f>
        <v>4.1601956024564442E-5</v>
      </c>
      <c r="K24">
        <v>2.8583699999999999</v>
      </c>
      <c r="L24">
        <f>(Table3[[#This Row],[time]]-2)*2</f>
        <v>1.7167399999999997</v>
      </c>
      <c r="M24">
        <v>77.827200000000005</v>
      </c>
      <c r="N24">
        <v>2.49796E-3</v>
      </c>
      <c r="O24">
        <f>Table3[[#This Row],[CFNM]]/Table3[[#This Row],[CAREA]]</f>
        <v>3.2096233707495575E-5</v>
      </c>
      <c r="P24">
        <v>2.8583699999999999</v>
      </c>
      <c r="Q24">
        <f>(Table4[[#This Row],[time]]-2)*2</f>
        <v>1.7167399999999997</v>
      </c>
      <c r="R24">
        <v>79.902000000000001</v>
      </c>
      <c r="S24">
        <v>3.6905699999999998E-3</v>
      </c>
      <c r="T24">
        <f>Table4[[#This Row],[CFNM]]/Table4[[#This Row],[CAREA]]</f>
        <v>4.6188706165052186E-5</v>
      </c>
      <c r="U24">
        <v>2.8583699999999999</v>
      </c>
      <c r="V24">
        <f>(Table5[[#This Row],[time]]-2)*2</f>
        <v>1.7167399999999997</v>
      </c>
      <c r="W24">
        <v>73.220699999999994</v>
      </c>
      <c r="X24">
        <v>4.1076400000000001E-3</v>
      </c>
      <c r="Y24">
        <f>Table5[[#This Row],[CFNM]]/Table5[[#This Row],[CAREA]]</f>
        <v>5.6099436361575352E-5</v>
      </c>
      <c r="Z24">
        <v>2.8583699999999999</v>
      </c>
      <c r="AA24">
        <f>(Table6[[#This Row],[time]]-2)*2</f>
        <v>1.7167399999999997</v>
      </c>
      <c r="AB24">
        <v>74.431799999999996</v>
      </c>
      <c r="AC24">
        <v>3.1423200000000001E-3</v>
      </c>
      <c r="AD24">
        <f>Table6[[#This Row],[CFNM]]/Table6[[#This Row],[CAREA]]</f>
        <v>4.2217439320290527E-5</v>
      </c>
      <c r="AE24">
        <v>2.8583699999999999</v>
      </c>
      <c r="AF24">
        <f>(Table7[[#This Row],[time]]-2)*2</f>
        <v>1.7167399999999997</v>
      </c>
      <c r="AG24">
        <v>77.982200000000006</v>
      </c>
      <c r="AH24">
        <v>8.6340000000000003</v>
      </c>
      <c r="AI24">
        <f>Table7[[#This Row],[CFNM]]/Table7[[#This Row],[CAREA]]</f>
        <v>0.11071757401047931</v>
      </c>
      <c r="AJ24">
        <v>2.8583699999999999</v>
      </c>
      <c r="AK24">
        <f>(Table8[[#This Row],[time]]-2)*2</f>
        <v>1.7167399999999997</v>
      </c>
      <c r="AL24">
        <v>83.283699999999996</v>
      </c>
      <c r="AM24">
        <v>6.3230399999999998</v>
      </c>
      <c r="AN24">
        <f>Table8[[#This Row],[CFNM]]/Table8[[#This Row],[CAREA]]</f>
        <v>7.5921698963902898E-2</v>
      </c>
    </row>
    <row r="25" spans="1:40" x14ac:dyDescent="0.3">
      <c r="A25">
        <v>2.9134199999999999</v>
      </c>
      <c r="B25">
        <f>(Table1[[#This Row],[time]]-2)*2</f>
        <v>1.8268399999999998</v>
      </c>
      <c r="C25">
        <v>85.126000000000005</v>
      </c>
      <c r="D25">
        <v>3.3969400000000002E-3</v>
      </c>
      <c r="E25">
        <f>Table1[[#This Row],[CFNM]]/Table1[[#This Row],[CAREA]]</f>
        <v>3.9904846932781993E-5</v>
      </c>
      <c r="F25">
        <v>2.9134199999999999</v>
      </c>
      <c r="G25">
        <f>(Table2[[#This Row],[time]]-2)*2</f>
        <v>1.8268399999999998</v>
      </c>
      <c r="H25">
        <v>90.549400000000006</v>
      </c>
      <c r="I25">
        <v>3.8635900000000001E-3</v>
      </c>
      <c r="J25">
        <f>Table2[[#This Row],[CFNM]]/Table2[[#This Row],[CAREA]]</f>
        <v>4.2668311441047646E-5</v>
      </c>
      <c r="K25">
        <v>2.9134199999999999</v>
      </c>
      <c r="L25">
        <f>(Table3[[#This Row],[time]]-2)*2</f>
        <v>1.8268399999999998</v>
      </c>
      <c r="M25">
        <v>77.293599999999998</v>
      </c>
      <c r="N25">
        <v>2.4210099999999999E-3</v>
      </c>
      <c r="O25">
        <f>Table3[[#This Row],[CFNM]]/Table3[[#This Row],[CAREA]]</f>
        <v>3.1322256952710183E-5</v>
      </c>
      <c r="P25">
        <v>2.9134199999999999</v>
      </c>
      <c r="Q25">
        <f>(Table4[[#This Row],[time]]-2)*2</f>
        <v>1.8268399999999998</v>
      </c>
      <c r="R25">
        <v>79.474900000000005</v>
      </c>
      <c r="S25">
        <v>3.6223900000000001E-3</v>
      </c>
      <c r="T25">
        <f>Table4[[#This Row],[CFNM]]/Table4[[#This Row],[CAREA]]</f>
        <v>4.5579044453028564E-5</v>
      </c>
      <c r="U25">
        <v>2.9134199999999999</v>
      </c>
      <c r="V25">
        <f>(Table5[[#This Row],[time]]-2)*2</f>
        <v>1.8268399999999998</v>
      </c>
      <c r="W25">
        <v>72.686300000000003</v>
      </c>
      <c r="X25">
        <v>3.9847299999999997E-3</v>
      </c>
      <c r="Y25">
        <f>Table5[[#This Row],[CFNM]]/Table5[[#This Row],[CAREA]]</f>
        <v>5.48209222370653E-5</v>
      </c>
      <c r="Z25">
        <v>2.9134199999999999</v>
      </c>
      <c r="AA25">
        <f>(Table6[[#This Row],[time]]-2)*2</f>
        <v>1.8268399999999998</v>
      </c>
      <c r="AB25">
        <v>73.777100000000004</v>
      </c>
      <c r="AC25">
        <v>2.96999E-3</v>
      </c>
      <c r="AD25">
        <f>Table6[[#This Row],[CFNM]]/Table6[[#This Row],[CAREA]]</f>
        <v>4.0256258378277272E-5</v>
      </c>
      <c r="AE25">
        <v>2.9134199999999999</v>
      </c>
      <c r="AF25">
        <f>(Table7[[#This Row],[time]]-2)*2</f>
        <v>1.8268399999999998</v>
      </c>
      <c r="AG25">
        <v>78.016300000000001</v>
      </c>
      <c r="AH25">
        <v>7.8509700000000002</v>
      </c>
      <c r="AI25">
        <f>Table7[[#This Row],[CFNM]]/Table7[[#This Row],[CAREA]]</f>
        <v>0.10063243194050474</v>
      </c>
      <c r="AJ25">
        <v>2.9134199999999999</v>
      </c>
      <c r="AK25">
        <f>(Table8[[#This Row],[time]]-2)*2</f>
        <v>1.8268399999999998</v>
      </c>
      <c r="AL25">
        <v>83.141900000000007</v>
      </c>
      <c r="AM25">
        <v>5.7615800000000004</v>
      </c>
      <c r="AN25">
        <f>Table8[[#This Row],[CFNM]]/Table8[[#This Row],[CAREA]]</f>
        <v>6.929815171411767E-2</v>
      </c>
    </row>
    <row r="26" spans="1:40" x14ac:dyDescent="0.3">
      <c r="A26">
        <v>2.9619599999999999</v>
      </c>
      <c r="B26">
        <f>(Table1[[#This Row],[time]]-2)*2</f>
        <v>1.9239199999999999</v>
      </c>
      <c r="C26">
        <v>83.911199999999994</v>
      </c>
      <c r="D26">
        <v>3.2988700000000002E-3</v>
      </c>
      <c r="E26">
        <f>Table1[[#This Row],[CFNM]]/Table1[[#This Row],[CAREA]]</f>
        <v>3.9313822231120525E-5</v>
      </c>
      <c r="F26">
        <v>2.9619599999999999</v>
      </c>
      <c r="G26">
        <f>(Table2[[#This Row],[time]]-2)*2</f>
        <v>1.9239199999999999</v>
      </c>
      <c r="H26">
        <v>90.076899999999995</v>
      </c>
      <c r="I26">
        <v>3.9453300000000004E-3</v>
      </c>
      <c r="J26">
        <f>Table2[[#This Row],[CFNM]]/Table2[[#This Row],[CAREA]]</f>
        <v>4.3799575695877639E-5</v>
      </c>
      <c r="K26">
        <v>2.9619599999999999</v>
      </c>
      <c r="L26">
        <f>(Table3[[#This Row],[time]]-2)*2</f>
        <v>1.9239199999999999</v>
      </c>
      <c r="M26">
        <v>76.430300000000003</v>
      </c>
      <c r="N26">
        <v>2.3344199999999998E-3</v>
      </c>
      <c r="O26">
        <f>Table3[[#This Row],[CFNM]]/Table3[[#This Row],[CAREA]]</f>
        <v>3.054312229573873E-5</v>
      </c>
      <c r="P26">
        <v>2.9619599999999999</v>
      </c>
      <c r="Q26">
        <f>(Table4[[#This Row],[time]]-2)*2</f>
        <v>1.9239199999999999</v>
      </c>
      <c r="R26">
        <v>78.754900000000006</v>
      </c>
      <c r="S26">
        <v>3.5657000000000002E-3</v>
      </c>
      <c r="T26">
        <f>Table4[[#This Row],[CFNM]]/Table4[[#This Row],[CAREA]]</f>
        <v>4.5275912990810729E-5</v>
      </c>
      <c r="U26">
        <v>2.9619599999999999</v>
      </c>
      <c r="V26">
        <f>(Table5[[#This Row],[time]]-2)*2</f>
        <v>1.9239199999999999</v>
      </c>
      <c r="W26">
        <v>71.717799999999997</v>
      </c>
      <c r="X26">
        <v>3.86149E-3</v>
      </c>
      <c r="Y26">
        <f>Table5[[#This Row],[CFNM]]/Table5[[#This Row],[CAREA]]</f>
        <v>5.3842839573996971E-5</v>
      </c>
      <c r="Z26">
        <v>2.9619599999999999</v>
      </c>
      <c r="AA26">
        <f>(Table6[[#This Row],[time]]-2)*2</f>
        <v>1.9239199999999999</v>
      </c>
      <c r="AB26">
        <v>70.735500000000002</v>
      </c>
      <c r="AC26">
        <v>2.8073199999999999E-3</v>
      </c>
      <c r="AD26">
        <f>Table6[[#This Row],[CFNM]]/Table6[[#This Row],[CAREA]]</f>
        <v>3.9687568476931667E-5</v>
      </c>
      <c r="AE26">
        <v>2.9619599999999999</v>
      </c>
      <c r="AF26">
        <f>(Table7[[#This Row],[time]]-2)*2</f>
        <v>1.9239199999999999</v>
      </c>
      <c r="AG26">
        <v>78.025800000000004</v>
      </c>
      <c r="AH26">
        <v>7.1121699999999999</v>
      </c>
      <c r="AI26">
        <f>Table7[[#This Row],[CFNM]]/Table7[[#This Row],[CAREA]]</f>
        <v>9.1151516549654088E-2</v>
      </c>
      <c r="AJ26">
        <v>2.9619599999999999</v>
      </c>
      <c r="AK26">
        <f>(Table8[[#This Row],[time]]-2)*2</f>
        <v>1.9239199999999999</v>
      </c>
      <c r="AL26">
        <v>82.980500000000006</v>
      </c>
      <c r="AM26">
        <v>5.2002699999999997</v>
      </c>
      <c r="AN26">
        <f>Table8[[#This Row],[CFNM]]/Table8[[#This Row],[CAREA]]</f>
        <v>6.2668578762480331E-2</v>
      </c>
    </row>
    <row r="27" spans="1:40" x14ac:dyDescent="0.3">
      <c r="A27">
        <v>3</v>
      </c>
      <c r="B27">
        <f>(Table1[[#This Row],[time]]-2)*2</f>
        <v>2</v>
      </c>
      <c r="C27">
        <v>83.010400000000004</v>
      </c>
      <c r="D27">
        <v>3.2474299999999999E-3</v>
      </c>
      <c r="E27">
        <f>Table1[[#This Row],[CFNM]]/Table1[[#This Row],[CAREA]]</f>
        <v>3.9120760772144214E-5</v>
      </c>
      <c r="F27">
        <v>3</v>
      </c>
      <c r="G27">
        <f>(Table2[[#This Row],[time]]-2)*2</f>
        <v>2</v>
      </c>
      <c r="H27">
        <v>89.129499999999993</v>
      </c>
      <c r="I27">
        <v>3.9997000000000001E-3</v>
      </c>
      <c r="J27">
        <f>Table2[[#This Row],[CFNM]]/Table2[[#This Row],[CAREA]]</f>
        <v>4.4875153568683777E-5</v>
      </c>
      <c r="K27">
        <v>3</v>
      </c>
      <c r="L27">
        <f>(Table3[[#This Row],[time]]-2)*2</f>
        <v>2</v>
      </c>
      <c r="M27">
        <v>74.621700000000004</v>
      </c>
      <c r="N27">
        <v>2.2761499999999998E-3</v>
      </c>
      <c r="O27">
        <f>Table3[[#This Row],[CFNM]]/Table3[[#This Row],[CAREA]]</f>
        <v>3.0502521384530233E-5</v>
      </c>
      <c r="P27">
        <v>3</v>
      </c>
      <c r="Q27">
        <f>(Table4[[#This Row],[time]]-2)*2</f>
        <v>2</v>
      </c>
      <c r="R27">
        <v>78.433099999999996</v>
      </c>
      <c r="S27">
        <v>3.5317999999999999E-3</v>
      </c>
      <c r="T27">
        <f>Table4[[#This Row],[CFNM]]/Table4[[#This Row],[CAREA]]</f>
        <v>4.5029458226182569E-5</v>
      </c>
      <c r="U27">
        <v>3</v>
      </c>
      <c r="V27">
        <f>(Table5[[#This Row],[time]]-2)*2</f>
        <v>2</v>
      </c>
      <c r="W27">
        <v>70.816699999999997</v>
      </c>
      <c r="X27">
        <v>3.7814699999999999E-3</v>
      </c>
      <c r="Y27">
        <f>Table5[[#This Row],[CFNM]]/Table5[[#This Row],[CAREA]]</f>
        <v>5.3397997929866824E-5</v>
      </c>
      <c r="Z27">
        <v>3</v>
      </c>
      <c r="AA27">
        <f>(Table6[[#This Row],[time]]-2)*2</f>
        <v>2</v>
      </c>
      <c r="AB27">
        <v>70.533900000000003</v>
      </c>
      <c r="AC27">
        <v>2.7090299999999999E-3</v>
      </c>
      <c r="AD27">
        <f>Table6[[#This Row],[CFNM]]/Table6[[#This Row],[CAREA]]</f>
        <v>3.8407489164784593E-5</v>
      </c>
      <c r="AE27">
        <v>3</v>
      </c>
      <c r="AF27">
        <f>(Table7[[#This Row],[time]]-2)*2</f>
        <v>2</v>
      </c>
      <c r="AG27">
        <v>77.993799999999993</v>
      </c>
      <c r="AH27">
        <v>6.6660599999999999</v>
      </c>
      <c r="AI27">
        <f>Table7[[#This Row],[CFNM]]/Table7[[#This Row],[CAREA]]</f>
        <v>8.5469101390110505E-2</v>
      </c>
      <c r="AJ27">
        <v>3</v>
      </c>
      <c r="AK27">
        <f>(Table8[[#This Row],[time]]-2)*2</f>
        <v>2</v>
      </c>
      <c r="AL27">
        <v>82.885099999999994</v>
      </c>
      <c r="AM27">
        <v>4.8761599999999996</v>
      </c>
      <c r="AN27">
        <f>Table8[[#This Row],[CFNM]]/Table8[[#This Row],[CAREA]]</f>
        <v>5.8830356722740278E-2</v>
      </c>
    </row>
    <row r="30" spans="1:40" x14ac:dyDescent="0.3">
      <c r="A30" t="s">
        <v>20</v>
      </c>
      <c r="E30" t="s">
        <v>0</v>
      </c>
    </row>
    <row r="31" spans="1:40" x14ac:dyDescent="0.3">
      <c r="A31" t="s">
        <v>21</v>
      </c>
      <c r="E31" t="s">
        <v>1</v>
      </c>
      <c r="F31" t="s">
        <v>2</v>
      </c>
    </row>
    <row r="32" spans="1:40" x14ac:dyDescent="0.3">
      <c r="E32" t="s">
        <v>16</v>
      </c>
    </row>
    <row r="34" spans="1:40" x14ac:dyDescent="0.3">
      <c r="A34" t="s">
        <v>3</v>
      </c>
      <c r="F34" t="s">
        <v>4</v>
      </c>
      <c r="K34" t="s">
        <v>5</v>
      </c>
      <c r="P34" t="s">
        <v>22</v>
      </c>
      <c r="U34" t="s">
        <v>7</v>
      </c>
      <c r="Z34" t="s">
        <v>8</v>
      </c>
      <c r="AE34" t="s">
        <v>9</v>
      </c>
      <c r="AJ34" t="s">
        <v>10</v>
      </c>
    </row>
    <row r="35" spans="1:40" x14ac:dyDescent="0.3">
      <c r="A35" t="s">
        <v>11</v>
      </c>
      <c r="B35" t="s">
        <v>12</v>
      </c>
      <c r="C35" t="s">
        <v>17</v>
      </c>
      <c r="D35" t="s">
        <v>14</v>
      </c>
      <c r="E35" s="1" t="s">
        <v>15</v>
      </c>
      <c r="F35" t="s">
        <v>11</v>
      </c>
      <c r="G35" t="s">
        <v>12</v>
      </c>
      <c r="H35" t="s">
        <v>17</v>
      </c>
      <c r="I35" t="s">
        <v>14</v>
      </c>
      <c r="J35" s="1" t="s">
        <v>15</v>
      </c>
      <c r="K35" t="s">
        <v>11</v>
      </c>
      <c r="L35" t="s">
        <v>12</v>
      </c>
      <c r="M35" t="s">
        <v>13</v>
      </c>
      <c r="N35" t="s">
        <v>14</v>
      </c>
      <c r="O35" t="s">
        <v>15</v>
      </c>
      <c r="P35" t="s">
        <v>11</v>
      </c>
      <c r="Q35" t="s">
        <v>12</v>
      </c>
      <c r="R35" t="s">
        <v>13</v>
      </c>
      <c r="S35" t="s">
        <v>14</v>
      </c>
      <c r="T35" t="s">
        <v>15</v>
      </c>
      <c r="U35" t="s">
        <v>11</v>
      </c>
      <c r="V35" t="s">
        <v>12</v>
      </c>
      <c r="W35" t="s">
        <v>13</v>
      </c>
      <c r="X35" t="s">
        <v>14</v>
      </c>
      <c r="Y35" t="s">
        <v>15</v>
      </c>
      <c r="Z35" t="s">
        <v>11</v>
      </c>
      <c r="AA35" t="s">
        <v>12</v>
      </c>
      <c r="AB35" t="s">
        <v>13</v>
      </c>
      <c r="AC35" t="s">
        <v>14</v>
      </c>
      <c r="AD35" t="s">
        <v>15</v>
      </c>
      <c r="AE35" t="s">
        <v>11</v>
      </c>
      <c r="AF35" t="s">
        <v>12</v>
      </c>
      <c r="AG35" t="s">
        <v>13</v>
      </c>
      <c r="AH35" t="s">
        <v>14</v>
      </c>
      <c r="AI35" t="s">
        <v>15</v>
      </c>
      <c r="AJ35" t="s">
        <v>11</v>
      </c>
      <c r="AK35" t="s">
        <v>12</v>
      </c>
      <c r="AL35" t="s">
        <v>13</v>
      </c>
      <c r="AM35" t="s">
        <v>14</v>
      </c>
      <c r="AN35" t="s">
        <v>15</v>
      </c>
    </row>
    <row r="36" spans="1:40" x14ac:dyDescent="0.3">
      <c r="A36">
        <v>2</v>
      </c>
      <c r="B36">
        <f>-(Table219[[#This Row],[time]]-2)*2</f>
        <v>0</v>
      </c>
      <c r="C36">
        <v>91.921300000000002</v>
      </c>
      <c r="D36">
        <v>9.3756500000000003</v>
      </c>
      <c r="E36">
        <f>Table219[[#This Row],[CFNM]]/Table219[[#This Row],[CAREA ]]</f>
        <v>0.10199649047609205</v>
      </c>
      <c r="F36">
        <v>2</v>
      </c>
      <c r="G36">
        <f>-(Table320[[#This Row],[time]]-2)*2</f>
        <v>0</v>
      </c>
      <c r="H36">
        <v>94.718199999999996</v>
      </c>
      <c r="I36">
        <v>2.8455900000000001</v>
      </c>
      <c r="J36" s="1">
        <f>Table320[[#This Row],[CFNM]]/Table320[[#This Row],[CAREA ]]</f>
        <v>3.0042695068107292E-2</v>
      </c>
      <c r="K36">
        <v>2</v>
      </c>
      <c r="L36">
        <f>-(Table421[[#This Row],[time]]-2)*2</f>
        <v>0</v>
      </c>
      <c r="M36">
        <v>89.822999999999993</v>
      </c>
      <c r="N36">
        <v>2.7683800000000001</v>
      </c>
      <c r="O36">
        <f>Table421[[#This Row],[CFNM]]/Table421[[#This Row],[CAREA]]</f>
        <v>3.0820391213831649E-2</v>
      </c>
      <c r="P36">
        <v>2</v>
      </c>
      <c r="Q36">
        <f>-(Table16[[#This Row],[time]]-2)*2</f>
        <v>0</v>
      </c>
      <c r="R36">
        <v>84.903199999999998</v>
      </c>
      <c r="S36">
        <v>4.4528400000000001</v>
      </c>
      <c r="T36">
        <f>Table16[[#This Row],[CFNM]]/Table16[[#This Row],[CAREA]]</f>
        <v>5.2446079770844915E-2</v>
      </c>
      <c r="U36">
        <v>2</v>
      </c>
      <c r="V36">
        <f>-(Table622[[#This Row],[time]]-2)*2</f>
        <v>0</v>
      </c>
      <c r="W36">
        <v>83.020300000000006</v>
      </c>
      <c r="X36">
        <v>8.6436100000000007</v>
      </c>
      <c r="Y36">
        <f>Table622[[#This Row],[CFNM]]/Table622[[#This Row],[CAREA]]</f>
        <v>0.10411441538997089</v>
      </c>
      <c r="Z36">
        <v>2</v>
      </c>
      <c r="AA36">
        <f>-(Table723[[#This Row],[time]]-2)*2</f>
        <v>0</v>
      </c>
      <c r="AB36">
        <v>88.872600000000006</v>
      </c>
      <c r="AC36">
        <v>13.6356</v>
      </c>
      <c r="AD36">
        <f>Table723[[#This Row],[CFNM]]/Table723[[#This Row],[CAREA]]</f>
        <v>0.1534286157938442</v>
      </c>
      <c r="AE36">
        <v>2</v>
      </c>
      <c r="AF36">
        <f>-(Table824[[#This Row],[time]]-2)*2</f>
        <v>0</v>
      </c>
      <c r="AG36">
        <v>78.913399999999996</v>
      </c>
      <c r="AH36">
        <v>19.2013</v>
      </c>
      <c r="AI36">
        <f>Table824[[#This Row],[CFNM]]/Table824[[#This Row],[CAREA]]</f>
        <v>0.24332115965095916</v>
      </c>
      <c r="AJ36">
        <v>2</v>
      </c>
      <c r="AK36">
        <f>-(Table925[[#This Row],[time]]-2)*2</f>
        <v>0</v>
      </c>
      <c r="AL36">
        <v>83.194400000000002</v>
      </c>
      <c r="AM36">
        <v>18.7179</v>
      </c>
      <c r="AN36">
        <f>Table925[[#This Row],[CFNM]]/Table925[[#This Row],[CAREA]]</f>
        <v>0.22498990316655929</v>
      </c>
    </row>
    <row r="37" spans="1:40" x14ac:dyDescent="0.3">
      <c r="A37">
        <v>2.0512600000000001</v>
      </c>
      <c r="B37">
        <f>-(Table219[[#This Row],[time]]-2)*2</f>
        <v>-0.10252000000000017</v>
      </c>
      <c r="C37">
        <v>92.124399999999994</v>
      </c>
      <c r="D37">
        <v>10.6538</v>
      </c>
      <c r="E37">
        <f>Table219[[#This Row],[CFNM]]/Table219[[#This Row],[CAREA ]]</f>
        <v>0.11564580067821338</v>
      </c>
      <c r="F37">
        <v>2.0512600000000001</v>
      </c>
      <c r="G37">
        <f>-(Table320[[#This Row],[time]]-2)*2</f>
        <v>-0.10252000000000017</v>
      </c>
      <c r="H37">
        <v>94.892200000000003</v>
      </c>
      <c r="I37">
        <v>3.71393</v>
      </c>
      <c r="J37" s="1">
        <f>Table320[[#This Row],[CFNM]]/Table320[[#This Row],[CAREA ]]</f>
        <v>3.9138411797808456E-2</v>
      </c>
      <c r="K37">
        <v>2.0512600000000001</v>
      </c>
      <c r="L37">
        <f>-(Table421[[#This Row],[time]]-2)*2</f>
        <v>-0.10252000000000017</v>
      </c>
      <c r="M37">
        <v>89.973500000000001</v>
      </c>
      <c r="N37">
        <v>4.2613500000000002</v>
      </c>
      <c r="O37">
        <f>Table421[[#This Row],[CFNM]]/Table421[[#This Row],[CAREA]]</f>
        <v>4.7362278893229671E-2</v>
      </c>
      <c r="P37">
        <v>2.0512600000000001</v>
      </c>
      <c r="Q37">
        <f>-(Table16[[#This Row],[time]]-2)*2</f>
        <v>-0.10252000000000017</v>
      </c>
      <c r="R37">
        <v>85.999200000000002</v>
      </c>
      <c r="S37">
        <v>6.5639500000000002</v>
      </c>
      <c r="T37">
        <f>Table16[[#This Row],[CFNM]]/Table16[[#This Row],[CAREA]]</f>
        <v>7.6325710006604708E-2</v>
      </c>
      <c r="U37">
        <v>2.0512600000000001</v>
      </c>
      <c r="V37">
        <f>-(Table622[[#This Row],[time]]-2)*2</f>
        <v>-0.10252000000000017</v>
      </c>
      <c r="W37">
        <v>82.888099999999994</v>
      </c>
      <c r="X37">
        <v>11.6563</v>
      </c>
      <c r="Y37">
        <f>Table622[[#This Row],[CFNM]]/Table622[[#This Row],[CAREA]]</f>
        <v>0.14062694162370715</v>
      </c>
      <c r="Z37">
        <v>2.0512600000000001</v>
      </c>
      <c r="AA37">
        <f>-(Table723[[#This Row],[time]]-2)*2</f>
        <v>-0.10252000000000017</v>
      </c>
      <c r="AB37">
        <v>89.042199999999994</v>
      </c>
      <c r="AC37">
        <v>17.507300000000001</v>
      </c>
      <c r="AD37">
        <f>Table723[[#This Row],[CFNM]]/Table723[[#This Row],[CAREA]]</f>
        <v>0.19661800809054586</v>
      </c>
      <c r="AE37">
        <v>2.0512600000000001</v>
      </c>
      <c r="AF37">
        <f>-(Table824[[#This Row],[time]]-2)*2</f>
        <v>-0.10252000000000017</v>
      </c>
      <c r="AG37">
        <v>79.140199999999993</v>
      </c>
      <c r="AH37">
        <v>20.781199999999998</v>
      </c>
      <c r="AI37">
        <f>Table824[[#This Row],[CFNM]]/Table824[[#This Row],[CAREA]]</f>
        <v>0.26258715545323363</v>
      </c>
      <c r="AJ37">
        <v>2.0512600000000001</v>
      </c>
      <c r="AK37">
        <f>-(Table925[[#This Row],[time]]-2)*2</f>
        <v>-0.10252000000000017</v>
      </c>
      <c r="AL37">
        <v>83.060500000000005</v>
      </c>
      <c r="AM37">
        <v>20.5792</v>
      </c>
      <c r="AN37">
        <f>Table925[[#This Row],[CFNM]]/Table925[[#This Row],[CAREA]]</f>
        <v>0.24776157138471355</v>
      </c>
    </row>
    <row r="38" spans="1:40" x14ac:dyDescent="0.3">
      <c r="A38">
        <v>2.1153300000000002</v>
      </c>
      <c r="B38">
        <f>-(Table219[[#This Row],[time]]-2)*2</f>
        <v>-0.23066000000000031</v>
      </c>
      <c r="C38">
        <v>91.412400000000005</v>
      </c>
      <c r="D38">
        <v>11.7384</v>
      </c>
      <c r="E38">
        <f>Table219[[#This Row],[CFNM]]/Table219[[#This Row],[CAREA ]]</f>
        <v>0.12841146277747875</v>
      </c>
      <c r="F38">
        <v>2.1153300000000002</v>
      </c>
      <c r="G38">
        <f>-(Table320[[#This Row],[time]]-2)*2</f>
        <v>-0.23066000000000031</v>
      </c>
      <c r="H38">
        <v>94.722499999999997</v>
      </c>
      <c r="I38">
        <v>4.15787</v>
      </c>
      <c r="J38" s="1">
        <f>Table320[[#This Row],[CFNM]]/Table320[[#This Row],[CAREA ]]</f>
        <v>4.3895273034389927E-2</v>
      </c>
      <c r="K38">
        <v>2.1153300000000002</v>
      </c>
      <c r="L38">
        <f>-(Table421[[#This Row],[time]]-2)*2</f>
        <v>-0.23066000000000031</v>
      </c>
      <c r="M38">
        <v>89.880300000000005</v>
      </c>
      <c r="N38">
        <v>6.0972999999999997</v>
      </c>
      <c r="O38">
        <f>Table421[[#This Row],[CFNM]]/Table421[[#This Row],[CAREA]]</f>
        <v>6.7838002320864524E-2</v>
      </c>
      <c r="P38">
        <v>2.1153300000000002</v>
      </c>
      <c r="Q38">
        <f>-(Table16[[#This Row],[time]]-2)*2</f>
        <v>-0.23066000000000031</v>
      </c>
      <c r="R38">
        <v>86.470600000000005</v>
      </c>
      <c r="S38">
        <v>8.8812999999999995</v>
      </c>
      <c r="T38">
        <f>Table16[[#This Row],[CFNM]]/Table16[[#This Row],[CAREA]]</f>
        <v>0.10270889759062617</v>
      </c>
      <c r="U38">
        <v>2.1153300000000002</v>
      </c>
      <c r="V38">
        <f>-(Table622[[#This Row],[time]]-2)*2</f>
        <v>-0.23066000000000031</v>
      </c>
      <c r="W38">
        <v>82.017300000000006</v>
      </c>
      <c r="X38">
        <v>16.026599999999998</v>
      </c>
      <c r="Y38">
        <f>Table622[[#This Row],[CFNM]]/Table622[[#This Row],[CAREA]]</f>
        <v>0.1954051157499698</v>
      </c>
      <c r="Z38">
        <v>2.1153300000000002</v>
      </c>
      <c r="AA38">
        <f>-(Table723[[#This Row],[time]]-2)*2</f>
        <v>-0.23066000000000031</v>
      </c>
      <c r="AB38">
        <v>88.989800000000002</v>
      </c>
      <c r="AC38">
        <v>22.7315</v>
      </c>
      <c r="AD38">
        <f>Table723[[#This Row],[CFNM]]/Table723[[#This Row],[CAREA]]</f>
        <v>0.25543938743541394</v>
      </c>
      <c r="AE38">
        <v>2.1153300000000002</v>
      </c>
      <c r="AF38">
        <f>-(Table824[[#This Row],[time]]-2)*2</f>
        <v>-0.23066000000000031</v>
      </c>
      <c r="AG38">
        <v>79.448300000000003</v>
      </c>
      <c r="AH38">
        <v>22.5656</v>
      </c>
      <c r="AI38">
        <f>Table824[[#This Row],[CFNM]]/Table824[[#This Row],[CAREA]]</f>
        <v>0.28402873315099253</v>
      </c>
      <c r="AJ38">
        <v>2.1153300000000002</v>
      </c>
      <c r="AK38">
        <f>-(Table925[[#This Row],[time]]-2)*2</f>
        <v>-0.23066000000000031</v>
      </c>
      <c r="AL38">
        <v>82.838700000000003</v>
      </c>
      <c r="AM38">
        <v>23.0594</v>
      </c>
      <c r="AN38">
        <f>Table925[[#This Row],[CFNM]]/Table925[[#This Row],[CAREA]]</f>
        <v>0.27836506367193109</v>
      </c>
    </row>
    <row r="39" spans="1:40" x14ac:dyDescent="0.3">
      <c r="A39">
        <v>2.1747100000000001</v>
      </c>
      <c r="B39">
        <f>-(Table219[[#This Row],[time]]-2)*2</f>
        <v>-0.34942000000000029</v>
      </c>
      <c r="C39">
        <v>90.541600000000003</v>
      </c>
      <c r="D39">
        <v>12.782500000000001</v>
      </c>
      <c r="E39">
        <f>Table219[[#This Row],[CFNM]]/Table219[[#This Row],[CAREA ]]</f>
        <v>0.14117819875062954</v>
      </c>
      <c r="F39">
        <v>2.1747100000000001</v>
      </c>
      <c r="G39">
        <f>-(Table320[[#This Row],[time]]-2)*2</f>
        <v>-0.34942000000000029</v>
      </c>
      <c r="H39">
        <v>94.393100000000004</v>
      </c>
      <c r="I39">
        <v>4.6758800000000003</v>
      </c>
      <c r="J39" s="1">
        <f>Table320[[#This Row],[CFNM]]/Table320[[#This Row],[CAREA ]]</f>
        <v>4.9536247882525315E-2</v>
      </c>
      <c r="K39">
        <v>2.1747100000000001</v>
      </c>
      <c r="L39">
        <f>-(Table421[[#This Row],[time]]-2)*2</f>
        <v>-0.34942000000000029</v>
      </c>
      <c r="M39">
        <v>89.996499999999997</v>
      </c>
      <c r="N39">
        <v>7.9249499999999999</v>
      </c>
      <c r="O39">
        <f>Table421[[#This Row],[CFNM]]/Table421[[#This Row],[CAREA]]</f>
        <v>8.8058424494285886E-2</v>
      </c>
      <c r="P39">
        <v>2.1747100000000001</v>
      </c>
      <c r="Q39">
        <f>-(Table16[[#This Row],[time]]-2)*2</f>
        <v>-0.34942000000000029</v>
      </c>
      <c r="R39">
        <v>86.756600000000006</v>
      </c>
      <c r="S39">
        <v>11.0403</v>
      </c>
      <c r="T39">
        <f>Table16[[#This Row],[CFNM]]/Table16[[#This Row],[CAREA]]</f>
        <v>0.12725602432552682</v>
      </c>
      <c r="U39">
        <v>2.1747100000000001</v>
      </c>
      <c r="V39">
        <f>-(Table622[[#This Row],[time]]-2)*2</f>
        <v>-0.34942000000000029</v>
      </c>
      <c r="W39">
        <v>81.835300000000004</v>
      </c>
      <c r="X39">
        <v>20.195</v>
      </c>
      <c r="Y39">
        <f>Table622[[#This Row],[CFNM]]/Table622[[#This Row],[CAREA]]</f>
        <v>0.24677614672396875</v>
      </c>
      <c r="Z39">
        <v>2.1747100000000001</v>
      </c>
      <c r="AA39">
        <f>-(Table723[[#This Row],[time]]-2)*2</f>
        <v>-0.34942000000000029</v>
      </c>
      <c r="AB39">
        <v>88.622500000000002</v>
      </c>
      <c r="AC39">
        <v>27.8687</v>
      </c>
      <c r="AD39">
        <f>Table723[[#This Row],[CFNM]]/Table723[[#This Row],[CAREA]]</f>
        <v>0.31446528816045588</v>
      </c>
      <c r="AE39">
        <v>2.1747100000000001</v>
      </c>
      <c r="AF39">
        <f>-(Table824[[#This Row],[time]]-2)*2</f>
        <v>-0.34942000000000029</v>
      </c>
      <c r="AG39">
        <v>79.764899999999997</v>
      </c>
      <c r="AH39">
        <v>25.466899999999999</v>
      </c>
      <c r="AI39">
        <f>Table824[[#This Row],[CFNM]]/Table824[[#This Row],[CAREA]]</f>
        <v>0.31927451798974238</v>
      </c>
      <c r="AJ39">
        <v>2.1747100000000001</v>
      </c>
      <c r="AK39">
        <f>-(Table925[[#This Row],[time]]-2)*2</f>
        <v>-0.34942000000000029</v>
      </c>
      <c r="AL39">
        <v>82.524500000000003</v>
      </c>
      <c r="AM39">
        <v>27.002300000000002</v>
      </c>
      <c r="AN39">
        <f>Table925[[#This Row],[CFNM]]/Table925[[#This Row],[CAREA]]</f>
        <v>0.32720343655520484</v>
      </c>
    </row>
    <row r="40" spans="1:40" x14ac:dyDescent="0.3">
      <c r="A40">
        <v>2.20404</v>
      </c>
      <c r="B40">
        <f>-(Table219[[#This Row],[time]]-2)*2</f>
        <v>-0.40808</v>
      </c>
      <c r="C40">
        <v>90.171199999999999</v>
      </c>
      <c r="D40">
        <v>13.3354</v>
      </c>
      <c r="E40">
        <f>Table219[[#This Row],[CFNM]]/Table219[[#This Row],[CAREA ]]</f>
        <v>0.14788979186259027</v>
      </c>
      <c r="F40">
        <v>2.20404</v>
      </c>
      <c r="G40">
        <f>-(Table320[[#This Row],[time]]-2)*2</f>
        <v>-0.40808</v>
      </c>
      <c r="H40">
        <v>94.2196</v>
      </c>
      <c r="I40">
        <v>5.0099200000000002</v>
      </c>
      <c r="J40" s="1">
        <f>Table320[[#This Row],[CFNM]]/Table320[[#This Row],[CAREA ]]</f>
        <v>5.3172800563789278E-2</v>
      </c>
      <c r="K40">
        <v>2.20404</v>
      </c>
      <c r="L40">
        <f>-(Table421[[#This Row],[time]]-2)*2</f>
        <v>-0.40808</v>
      </c>
      <c r="M40">
        <v>90.018500000000003</v>
      </c>
      <c r="N40">
        <v>8.8872400000000003</v>
      </c>
      <c r="O40">
        <f>Table421[[#This Row],[CFNM]]/Table421[[#This Row],[CAREA]]</f>
        <v>9.8726817265339897E-2</v>
      </c>
      <c r="P40">
        <v>2.20404</v>
      </c>
      <c r="Q40">
        <f>-(Table16[[#This Row],[time]]-2)*2</f>
        <v>-0.40808</v>
      </c>
      <c r="R40">
        <v>86.892399999999995</v>
      </c>
      <c r="S40">
        <v>12.1812</v>
      </c>
      <c r="T40">
        <f>Table16[[#This Row],[CFNM]]/Table16[[#This Row],[CAREA]]</f>
        <v>0.14018717402212394</v>
      </c>
      <c r="U40">
        <v>2.20404</v>
      </c>
      <c r="V40">
        <f>-(Table622[[#This Row],[time]]-2)*2</f>
        <v>-0.40808</v>
      </c>
      <c r="W40">
        <v>81.524500000000003</v>
      </c>
      <c r="X40">
        <v>22.4223</v>
      </c>
      <c r="Y40">
        <f>Table622[[#This Row],[CFNM]]/Table622[[#This Row],[CAREA]]</f>
        <v>0.27503756539445195</v>
      </c>
      <c r="Z40">
        <v>2.20404</v>
      </c>
      <c r="AA40">
        <f>-(Table723[[#This Row],[time]]-2)*2</f>
        <v>-0.40808</v>
      </c>
      <c r="AB40">
        <v>88.262699999999995</v>
      </c>
      <c r="AC40">
        <v>30.801500000000001</v>
      </c>
      <c r="AD40">
        <f>Table723[[#This Row],[CFNM]]/Table723[[#This Row],[CAREA]]</f>
        <v>0.3489752749462684</v>
      </c>
      <c r="AE40">
        <v>2.20404</v>
      </c>
      <c r="AF40">
        <f>-(Table824[[#This Row],[time]]-2)*2</f>
        <v>-0.40808</v>
      </c>
      <c r="AG40">
        <v>79.959500000000006</v>
      </c>
      <c r="AH40">
        <v>27.334700000000002</v>
      </c>
      <c r="AI40">
        <f>Table824[[#This Row],[CFNM]]/Table824[[#This Row],[CAREA]]</f>
        <v>0.34185681501260012</v>
      </c>
      <c r="AJ40">
        <v>2.20404</v>
      </c>
      <c r="AK40">
        <f>-(Table925[[#This Row],[time]]-2)*2</f>
        <v>-0.40808</v>
      </c>
      <c r="AL40">
        <v>82.342699999999994</v>
      </c>
      <c r="AM40">
        <v>29.271100000000001</v>
      </c>
      <c r="AN40">
        <f>Table925[[#This Row],[CFNM]]/Table925[[#This Row],[CAREA]]</f>
        <v>0.3554789920660848</v>
      </c>
    </row>
    <row r="41" spans="1:40" x14ac:dyDescent="0.3">
      <c r="A41">
        <v>2.2512099999999999</v>
      </c>
      <c r="B41">
        <f>-(Table219[[#This Row],[time]]-2)*2</f>
        <v>-0.50241999999999987</v>
      </c>
      <c r="C41">
        <v>89.644999999999996</v>
      </c>
      <c r="D41">
        <v>14.208399999999999</v>
      </c>
      <c r="E41">
        <f>Table219[[#This Row],[CFNM]]/Table219[[#This Row],[CAREA ]]</f>
        <v>0.15849629092531653</v>
      </c>
      <c r="F41">
        <v>2.2512099999999999</v>
      </c>
      <c r="G41">
        <f>-(Table320[[#This Row],[time]]-2)*2</f>
        <v>-0.50241999999999987</v>
      </c>
      <c r="H41">
        <v>93.676500000000004</v>
      </c>
      <c r="I41">
        <v>5.7644399999999996</v>
      </c>
      <c r="J41" s="1">
        <f>Table320[[#This Row],[CFNM]]/Table320[[#This Row],[CAREA ]]</f>
        <v>6.153560391346815E-2</v>
      </c>
      <c r="K41">
        <v>2.2512099999999999</v>
      </c>
      <c r="L41">
        <f>-(Table421[[#This Row],[time]]-2)*2</f>
        <v>-0.50241999999999987</v>
      </c>
      <c r="M41">
        <v>89.731999999999999</v>
      </c>
      <c r="N41">
        <v>10.4109</v>
      </c>
      <c r="O41">
        <f>Table421[[#This Row],[CFNM]]/Table421[[#This Row],[CAREA]]</f>
        <v>0.11602215486114206</v>
      </c>
      <c r="P41">
        <v>2.2512099999999999</v>
      </c>
      <c r="Q41">
        <f>-(Table16[[#This Row],[time]]-2)*2</f>
        <v>-0.50241999999999987</v>
      </c>
      <c r="R41">
        <v>87.073800000000006</v>
      </c>
      <c r="S41">
        <v>14.0962</v>
      </c>
      <c r="T41">
        <f>Table16[[#This Row],[CFNM]]/Table16[[#This Row],[CAREA]]</f>
        <v>0.16188796170604705</v>
      </c>
      <c r="U41">
        <v>2.2512099999999999</v>
      </c>
      <c r="V41">
        <f>-(Table622[[#This Row],[time]]-2)*2</f>
        <v>-0.50241999999999987</v>
      </c>
      <c r="W41">
        <v>80.921700000000001</v>
      </c>
      <c r="X41">
        <v>25.9495</v>
      </c>
      <c r="Y41">
        <f>Table622[[#This Row],[CFNM]]/Table622[[#This Row],[CAREA]]</f>
        <v>0.32067418257401908</v>
      </c>
      <c r="Z41">
        <v>2.2512099999999999</v>
      </c>
      <c r="AA41">
        <f>-(Table723[[#This Row],[time]]-2)*2</f>
        <v>-0.50241999999999987</v>
      </c>
      <c r="AB41">
        <v>88.990499999999997</v>
      </c>
      <c r="AC41">
        <v>35.593499999999999</v>
      </c>
      <c r="AD41">
        <f>Table723[[#This Row],[CFNM]]/Table723[[#This Row],[CAREA]]</f>
        <v>0.39996965968277515</v>
      </c>
      <c r="AE41">
        <v>2.2512099999999999</v>
      </c>
      <c r="AF41">
        <f>-(Table824[[#This Row],[time]]-2)*2</f>
        <v>-0.50241999999999987</v>
      </c>
      <c r="AG41">
        <v>80.126400000000004</v>
      </c>
      <c r="AH41">
        <v>30.5975</v>
      </c>
      <c r="AI41">
        <f>Table824[[#This Row],[CFNM]]/Table824[[#This Row],[CAREA]]</f>
        <v>0.38186540266379121</v>
      </c>
      <c r="AJ41">
        <v>2.2512099999999999</v>
      </c>
      <c r="AK41">
        <f>-(Table925[[#This Row],[time]]-2)*2</f>
        <v>-0.50241999999999987</v>
      </c>
      <c r="AL41">
        <v>82.070999999999998</v>
      </c>
      <c r="AM41">
        <v>32.880200000000002</v>
      </c>
      <c r="AN41">
        <f>Table925[[#This Row],[CFNM]]/Table925[[#This Row],[CAREA]]</f>
        <v>0.4006311608241645</v>
      </c>
    </row>
    <row r="42" spans="1:40" x14ac:dyDescent="0.3">
      <c r="A42">
        <v>2.3028900000000001</v>
      </c>
      <c r="B42">
        <f>-(Table219[[#This Row],[time]]-2)*2</f>
        <v>-0.60578000000000021</v>
      </c>
      <c r="C42">
        <v>89.2346</v>
      </c>
      <c r="D42">
        <v>15.114599999999999</v>
      </c>
      <c r="E42">
        <f>Table219[[#This Row],[CFNM]]/Table219[[#This Row],[CAREA ]]</f>
        <v>0.16938048694116406</v>
      </c>
      <c r="F42">
        <v>2.3028900000000001</v>
      </c>
      <c r="G42">
        <f>-(Table320[[#This Row],[time]]-2)*2</f>
        <v>-0.60578000000000021</v>
      </c>
      <c r="H42">
        <v>93.491699999999994</v>
      </c>
      <c r="I42">
        <v>6.6702300000000001</v>
      </c>
      <c r="J42" s="1">
        <f>Table320[[#This Row],[CFNM]]/Table320[[#This Row],[CAREA ]]</f>
        <v>7.1345691649633072E-2</v>
      </c>
      <c r="K42">
        <v>2.3028900000000001</v>
      </c>
      <c r="L42">
        <f>-(Table421[[#This Row],[time]]-2)*2</f>
        <v>-0.60578000000000021</v>
      </c>
      <c r="M42">
        <v>89.808999999999997</v>
      </c>
      <c r="N42">
        <v>11.898999999999999</v>
      </c>
      <c r="O42">
        <f>Table421[[#This Row],[CFNM]]/Table421[[#This Row],[CAREA]]</f>
        <v>0.13249228919150641</v>
      </c>
      <c r="P42">
        <v>2.3028900000000001</v>
      </c>
      <c r="Q42">
        <f>-(Table16[[#This Row],[time]]-2)*2</f>
        <v>-0.60578000000000021</v>
      </c>
      <c r="R42">
        <v>87.226399999999998</v>
      </c>
      <c r="S42">
        <v>15.988799999999999</v>
      </c>
      <c r="T42">
        <f>Table16[[#This Row],[CFNM]]/Table16[[#This Row],[CAREA]]</f>
        <v>0.18330230297249456</v>
      </c>
      <c r="U42">
        <v>2.3028900000000001</v>
      </c>
      <c r="V42">
        <f>-(Table622[[#This Row],[time]]-2)*2</f>
        <v>-0.60578000000000021</v>
      </c>
      <c r="W42">
        <v>80.283299999999997</v>
      </c>
      <c r="X42">
        <v>28.830500000000001</v>
      </c>
      <c r="Y42">
        <f>Table622[[#This Row],[CFNM]]/Table622[[#This Row],[CAREA]]</f>
        <v>0.35910955329439626</v>
      </c>
      <c r="Z42">
        <v>2.3028900000000001</v>
      </c>
      <c r="AA42">
        <f>-(Table723[[#This Row],[time]]-2)*2</f>
        <v>-0.60578000000000021</v>
      </c>
      <c r="AB42">
        <v>88.389200000000002</v>
      </c>
      <c r="AC42">
        <v>39.603099999999998</v>
      </c>
      <c r="AD42">
        <f>Table723[[#This Row],[CFNM]]/Table723[[#This Row],[CAREA]]</f>
        <v>0.44805360835939229</v>
      </c>
      <c r="AE42">
        <v>2.3028900000000001</v>
      </c>
      <c r="AF42">
        <f>-(Table824[[#This Row],[time]]-2)*2</f>
        <v>-0.60578000000000021</v>
      </c>
      <c r="AG42">
        <v>80.169200000000004</v>
      </c>
      <c r="AH42">
        <v>34.055599999999998</v>
      </c>
      <c r="AI42">
        <f>Table824[[#This Row],[CFNM]]/Table824[[#This Row],[CAREA]]</f>
        <v>0.42479655528557098</v>
      </c>
      <c r="AJ42">
        <v>2.3028900000000001</v>
      </c>
      <c r="AK42">
        <f>-(Table925[[#This Row],[time]]-2)*2</f>
        <v>-0.60578000000000021</v>
      </c>
      <c r="AL42">
        <v>81.680099999999996</v>
      </c>
      <c r="AM42">
        <v>36.2605</v>
      </c>
      <c r="AN42">
        <f>Table925[[#This Row],[CFNM]]/Table925[[#This Row],[CAREA]]</f>
        <v>0.44393309998396185</v>
      </c>
    </row>
    <row r="43" spans="1:40" x14ac:dyDescent="0.3">
      <c r="A43">
        <v>2.3528600000000002</v>
      </c>
      <c r="B43">
        <f>-(Table219[[#This Row],[time]]-2)*2</f>
        <v>-0.70572000000000035</v>
      </c>
      <c r="C43">
        <v>88.948400000000007</v>
      </c>
      <c r="D43">
        <v>16.355799999999999</v>
      </c>
      <c r="E43">
        <f>Table219[[#This Row],[CFNM]]/Table219[[#This Row],[CAREA ]]</f>
        <v>0.18387964257929312</v>
      </c>
      <c r="F43">
        <v>2.3528600000000002</v>
      </c>
      <c r="G43">
        <f>-(Table320[[#This Row],[time]]-2)*2</f>
        <v>-0.70572000000000035</v>
      </c>
      <c r="H43">
        <v>93.64</v>
      </c>
      <c r="I43">
        <v>7.7564099999999998</v>
      </c>
      <c r="J43" s="1">
        <f>Table320[[#This Row],[CFNM]]/Table320[[#This Row],[CAREA ]]</f>
        <v>8.2832229816317812E-2</v>
      </c>
      <c r="K43">
        <v>2.3528600000000002</v>
      </c>
      <c r="L43">
        <f>-(Table421[[#This Row],[time]]-2)*2</f>
        <v>-0.70572000000000035</v>
      </c>
      <c r="M43">
        <v>89.895899999999997</v>
      </c>
      <c r="N43">
        <v>13.697900000000001</v>
      </c>
      <c r="O43">
        <f>Table421[[#This Row],[CFNM]]/Table421[[#This Row],[CAREA]]</f>
        <v>0.1523751361296789</v>
      </c>
      <c r="P43">
        <v>2.3528600000000002</v>
      </c>
      <c r="Q43">
        <f>-(Table16[[#This Row],[time]]-2)*2</f>
        <v>-0.70572000000000035</v>
      </c>
      <c r="R43">
        <v>87.409300000000002</v>
      </c>
      <c r="S43">
        <v>18.257000000000001</v>
      </c>
      <c r="T43">
        <f>Table16[[#This Row],[CFNM]]/Table16[[#This Row],[CAREA]]</f>
        <v>0.20886793510530346</v>
      </c>
      <c r="U43">
        <v>2.3528600000000002</v>
      </c>
      <c r="V43">
        <f>-(Table622[[#This Row],[time]]-2)*2</f>
        <v>-0.70572000000000035</v>
      </c>
      <c r="W43">
        <v>78.989400000000003</v>
      </c>
      <c r="X43">
        <v>31.429300000000001</v>
      </c>
      <c r="Y43">
        <f>Table622[[#This Row],[CFNM]]/Table622[[#This Row],[CAREA]]</f>
        <v>0.39789262863118341</v>
      </c>
      <c r="Z43">
        <v>2.3528600000000002</v>
      </c>
      <c r="AA43">
        <f>-(Table723[[#This Row],[time]]-2)*2</f>
        <v>-0.70572000000000035</v>
      </c>
      <c r="AB43">
        <v>87.533699999999996</v>
      </c>
      <c r="AC43">
        <v>43.692300000000003</v>
      </c>
      <c r="AD43">
        <f>Table723[[#This Row],[CFNM]]/Table723[[#This Row],[CAREA]]</f>
        <v>0.49914832801538156</v>
      </c>
      <c r="AE43">
        <v>2.3528600000000002</v>
      </c>
      <c r="AF43">
        <f>-(Table824[[#This Row],[time]]-2)*2</f>
        <v>-0.70572000000000035</v>
      </c>
      <c r="AG43">
        <v>80.042699999999996</v>
      </c>
      <c r="AH43">
        <v>38.150799999999997</v>
      </c>
      <c r="AI43">
        <f>Table824[[#This Row],[CFNM]]/Table824[[#This Row],[CAREA]]</f>
        <v>0.4766305984180943</v>
      </c>
      <c r="AJ43">
        <v>2.3528600000000002</v>
      </c>
      <c r="AK43">
        <f>-(Table925[[#This Row],[time]]-2)*2</f>
        <v>-0.70572000000000035</v>
      </c>
      <c r="AL43">
        <v>81.454599999999999</v>
      </c>
      <c r="AM43">
        <v>40.306600000000003</v>
      </c>
      <c r="AN43">
        <f>Table925[[#This Row],[CFNM]]/Table925[[#This Row],[CAREA]]</f>
        <v>0.49483515970859843</v>
      </c>
    </row>
    <row r="44" spans="1:40" x14ac:dyDescent="0.3">
      <c r="A44">
        <v>2.4111699999999998</v>
      </c>
      <c r="B44">
        <f>-(Table219[[#This Row],[time]]-2)*2</f>
        <v>-0.82233999999999963</v>
      </c>
      <c r="C44">
        <v>88.809899999999999</v>
      </c>
      <c r="D44">
        <v>17.456</v>
      </c>
      <c r="E44">
        <f>Table219[[#This Row],[CFNM]]/Table219[[#This Row],[CAREA ]]</f>
        <v>0.19655466338775293</v>
      </c>
      <c r="F44">
        <v>2.4111699999999998</v>
      </c>
      <c r="G44">
        <f>-(Table320[[#This Row],[time]]-2)*2</f>
        <v>-0.82233999999999963</v>
      </c>
      <c r="H44">
        <v>93.6554</v>
      </c>
      <c r="I44">
        <v>8.7631200000000007</v>
      </c>
      <c r="J44" s="1">
        <f>Table320[[#This Row],[CFNM]]/Table320[[#This Row],[CAREA ]]</f>
        <v>9.3567696043153958E-2</v>
      </c>
      <c r="K44">
        <v>2.4111699999999998</v>
      </c>
      <c r="L44">
        <f>-(Table421[[#This Row],[time]]-2)*2</f>
        <v>-0.82233999999999963</v>
      </c>
      <c r="M44">
        <v>89.944699999999997</v>
      </c>
      <c r="N44">
        <v>15.460699999999999</v>
      </c>
      <c r="O44">
        <f>Table421[[#This Row],[CFNM]]/Table421[[#This Row],[CAREA]]</f>
        <v>0.1718911731319355</v>
      </c>
      <c r="P44">
        <v>2.4111699999999998</v>
      </c>
      <c r="Q44">
        <f>-(Table16[[#This Row],[time]]-2)*2</f>
        <v>-0.82233999999999963</v>
      </c>
      <c r="R44">
        <v>87.921099999999996</v>
      </c>
      <c r="S44">
        <v>20.395299999999999</v>
      </c>
      <c r="T44">
        <f>Table16[[#This Row],[CFNM]]/Table16[[#This Row],[CAREA]]</f>
        <v>0.23197275739270778</v>
      </c>
      <c r="U44">
        <v>2.4111699999999998</v>
      </c>
      <c r="V44">
        <f>-(Table622[[#This Row],[time]]-2)*2</f>
        <v>-0.82233999999999963</v>
      </c>
      <c r="W44">
        <v>78.062799999999996</v>
      </c>
      <c r="X44">
        <v>33.748199999999997</v>
      </c>
      <c r="Y44">
        <f>Table622[[#This Row],[CFNM]]/Table622[[#This Row],[CAREA]]</f>
        <v>0.43232115681220762</v>
      </c>
      <c r="Z44">
        <v>2.4111699999999998</v>
      </c>
      <c r="AA44">
        <f>-(Table723[[#This Row],[time]]-2)*2</f>
        <v>-0.82233999999999963</v>
      </c>
      <c r="AB44">
        <v>86.666899999999998</v>
      </c>
      <c r="AC44">
        <v>47.144199999999998</v>
      </c>
      <c r="AD44">
        <f>Table723[[#This Row],[CFNM]]/Table723[[#This Row],[CAREA]]</f>
        <v>0.54397007392672403</v>
      </c>
      <c r="AE44">
        <v>2.4111699999999998</v>
      </c>
      <c r="AF44">
        <f>-(Table824[[#This Row],[time]]-2)*2</f>
        <v>-0.82233999999999963</v>
      </c>
      <c r="AG44">
        <v>79.782499999999999</v>
      </c>
      <c r="AH44">
        <v>41.934699999999999</v>
      </c>
      <c r="AI44">
        <f>Table824[[#This Row],[CFNM]]/Table824[[#This Row],[CAREA]]</f>
        <v>0.52561275969040833</v>
      </c>
      <c r="AJ44">
        <v>2.4111699999999998</v>
      </c>
      <c r="AK44">
        <f>-(Table925[[#This Row],[time]]-2)*2</f>
        <v>-0.82233999999999963</v>
      </c>
      <c r="AL44">
        <v>81.226600000000005</v>
      </c>
      <c r="AM44">
        <v>44.030799999999999</v>
      </c>
      <c r="AN44">
        <f>Table925[[#This Row],[CFNM]]/Table925[[#This Row],[CAREA]]</f>
        <v>0.5420736556743726</v>
      </c>
    </row>
    <row r="45" spans="1:40" x14ac:dyDescent="0.3">
      <c r="A45">
        <v>2.4602499999999998</v>
      </c>
      <c r="B45">
        <f>-(Table219[[#This Row],[time]]-2)*2</f>
        <v>-0.92049999999999965</v>
      </c>
      <c r="C45">
        <v>88.7196</v>
      </c>
      <c r="D45">
        <v>18.2315</v>
      </c>
      <c r="E45">
        <f>Table219[[#This Row],[CFNM]]/Table219[[#This Row],[CAREA ]]</f>
        <v>0.20549574163995329</v>
      </c>
      <c r="F45">
        <v>2.4602499999999998</v>
      </c>
      <c r="G45">
        <f>-(Table320[[#This Row],[time]]-2)*2</f>
        <v>-0.92049999999999965</v>
      </c>
      <c r="H45">
        <v>93.686899999999994</v>
      </c>
      <c r="I45">
        <v>9.4866200000000003</v>
      </c>
      <c r="J45" s="1">
        <f>Table320[[#This Row],[CFNM]]/Table320[[#This Row],[CAREA ]]</f>
        <v>0.10125876723426648</v>
      </c>
      <c r="K45">
        <v>2.4602499999999998</v>
      </c>
      <c r="L45">
        <f>-(Table421[[#This Row],[time]]-2)*2</f>
        <v>-0.92049999999999965</v>
      </c>
      <c r="M45">
        <v>89.9024</v>
      </c>
      <c r="N45">
        <v>16.833100000000002</v>
      </c>
      <c r="O45">
        <f>Table421[[#This Row],[CFNM]]/Table421[[#This Row],[CAREA]]</f>
        <v>0.18723749310363241</v>
      </c>
      <c r="P45">
        <v>2.4602499999999998</v>
      </c>
      <c r="Q45">
        <f>-(Table16[[#This Row],[time]]-2)*2</f>
        <v>-0.92049999999999965</v>
      </c>
      <c r="R45">
        <v>88.054599999999994</v>
      </c>
      <c r="S45">
        <v>22.007100000000001</v>
      </c>
      <c r="T45">
        <f>Table16[[#This Row],[CFNM]]/Table16[[#This Row],[CAREA]]</f>
        <v>0.24992561433474234</v>
      </c>
      <c r="U45">
        <v>2.4602499999999998</v>
      </c>
      <c r="V45">
        <f>-(Table622[[#This Row],[time]]-2)*2</f>
        <v>-0.92049999999999965</v>
      </c>
      <c r="W45">
        <v>77.430099999999996</v>
      </c>
      <c r="X45">
        <v>35.470999999999997</v>
      </c>
      <c r="Y45">
        <f>Table622[[#This Row],[CFNM]]/Table622[[#This Row],[CAREA]]</f>
        <v>0.45810350238473152</v>
      </c>
      <c r="Z45">
        <v>2.4602499999999998</v>
      </c>
      <c r="AA45">
        <f>-(Table723[[#This Row],[time]]-2)*2</f>
        <v>-0.92049999999999965</v>
      </c>
      <c r="AB45">
        <v>85.237499999999997</v>
      </c>
      <c r="AC45">
        <v>49.603000000000002</v>
      </c>
      <c r="AD45">
        <f>Table723[[#This Row],[CFNM]]/Table723[[#This Row],[CAREA]]</f>
        <v>0.58193870068925069</v>
      </c>
      <c r="AE45">
        <v>2.4602499999999998</v>
      </c>
      <c r="AF45">
        <f>-(Table824[[#This Row],[time]]-2)*2</f>
        <v>-0.92049999999999965</v>
      </c>
      <c r="AG45">
        <v>79.468100000000007</v>
      </c>
      <c r="AH45">
        <v>44.720999999999997</v>
      </c>
      <c r="AI45">
        <f>Table824[[#This Row],[CFNM]]/Table824[[#This Row],[CAREA]]</f>
        <v>0.56275411139815845</v>
      </c>
      <c r="AJ45">
        <v>2.4602499999999998</v>
      </c>
      <c r="AK45">
        <f>-(Table925[[#This Row],[time]]-2)*2</f>
        <v>-0.92049999999999965</v>
      </c>
      <c r="AL45">
        <v>80.214299999999994</v>
      </c>
      <c r="AM45">
        <v>46.756900000000002</v>
      </c>
      <c r="AN45">
        <f>Table925[[#This Row],[CFNM]]/Table925[[#This Row],[CAREA]]</f>
        <v>0.58289980714161949</v>
      </c>
    </row>
    <row r="46" spans="1:40" x14ac:dyDescent="0.3">
      <c r="A46">
        <v>2.51267</v>
      </c>
      <c r="B46">
        <f>-(Table219[[#This Row],[time]]-2)*2</f>
        <v>-1.0253399999999999</v>
      </c>
      <c r="C46">
        <v>88.629099999999994</v>
      </c>
      <c r="D46">
        <v>19.222000000000001</v>
      </c>
      <c r="E46">
        <f>Table219[[#This Row],[CFNM]]/Table219[[#This Row],[CAREA ]]</f>
        <v>0.21688136289322585</v>
      </c>
      <c r="F46">
        <v>2.51267</v>
      </c>
      <c r="G46">
        <f>-(Table320[[#This Row],[time]]-2)*2</f>
        <v>-1.0253399999999999</v>
      </c>
      <c r="H46">
        <v>93.763900000000007</v>
      </c>
      <c r="I46">
        <v>10.5161</v>
      </c>
      <c r="J46" s="1">
        <f>Table320[[#This Row],[CFNM]]/Table320[[#This Row],[CAREA ]]</f>
        <v>0.11215510446984393</v>
      </c>
      <c r="K46">
        <v>2.51267</v>
      </c>
      <c r="L46">
        <f>-(Table421[[#This Row],[time]]-2)*2</f>
        <v>-1.0253399999999999</v>
      </c>
      <c r="M46">
        <v>90.422799999999995</v>
      </c>
      <c r="N46">
        <v>18.747399999999999</v>
      </c>
      <c r="O46">
        <f>Table421[[#This Row],[CFNM]]/Table421[[#This Row],[CAREA]]</f>
        <v>0.20733045205412795</v>
      </c>
      <c r="P46">
        <v>2.51267</v>
      </c>
      <c r="Q46">
        <f>-(Table16[[#This Row],[time]]-2)*2</f>
        <v>-1.0253399999999999</v>
      </c>
      <c r="R46">
        <v>88.284999999999997</v>
      </c>
      <c r="S46">
        <v>24.343800000000002</v>
      </c>
      <c r="T46">
        <f>Table16[[#This Row],[CFNM]]/Table16[[#This Row],[CAREA]]</f>
        <v>0.27574106586622871</v>
      </c>
      <c r="U46">
        <v>2.51267</v>
      </c>
      <c r="V46">
        <f>-(Table622[[#This Row],[time]]-2)*2</f>
        <v>-1.0253399999999999</v>
      </c>
      <c r="W46">
        <v>76.418300000000002</v>
      </c>
      <c r="X46">
        <v>38.142099999999999</v>
      </c>
      <c r="Y46">
        <f>Table622[[#This Row],[CFNM]]/Table622[[#This Row],[CAREA]]</f>
        <v>0.49912259236334749</v>
      </c>
      <c r="Z46">
        <v>2.51267</v>
      </c>
      <c r="AA46">
        <f>-(Table723[[#This Row],[time]]-2)*2</f>
        <v>-1.0253399999999999</v>
      </c>
      <c r="AB46">
        <v>84.412300000000002</v>
      </c>
      <c r="AC46">
        <v>53.0349</v>
      </c>
      <c r="AD46">
        <f>Table723[[#This Row],[CFNM]]/Table723[[#This Row],[CAREA]]</f>
        <v>0.62828402969709385</v>
      </c>
      <c r="AE46">
        <v>2.51267</v>
      </c>
      <c r="AF46">
        <f>-(Table824[[#This Row],[time]]-2)*2</f>
        <v>-1.0253399999999999</v>
      </c>
      <c r="AG46">
        <v>78.714699999999993</v>
      </c>
      <c r="AH46">
        <v>48.645600000000002</v>
      </c>
      <c r="AI46">
        <f>Table824[[#This Row],[CFNM]]/Table824[[#This Row],[CAREA]]</f>
        <v>0.61799892523251698</v>
      </c>
      <c r="AJ46">
        <v>2.51267</v>
      </c>
      <c r="AK46">
        <f>-(Table925[[#This Row],[time]]-2)*2</f>
        <v>-1.0253399999999999</v>
      </c>
      <c r="AL46">
        <v>79.873000000000005</v>
      </c>
      <c r="AM46">
        <v>50.407200000000003</v>
      </c>
      <c r="AN46">
        <f>Table925[[#This Row],[CFNM]]/Table925[[#This Row],[CAREA]]</f>
        <v>0.63109185832509107</v>
      </c>
    </row>
    <row r="47" spans="1:40" x14ac:dyDescent="0.3">
      <c r="A47">
        <v>2.5564</v>
      </c>
      <c r="B47">
        <f>-(Table219[[#This Row],[time]]-2)*2</f>
        <v>-1.1128</v>
      </c>
      <c r="C47">
        <v>88.552700000000002</v>
      </c>
      <c r="D47">
        <v>20.002700000000001</v>
      </c>
      <c r="E47">
        <f>Table219[[#This Row],[CFNM]]/Table219[[#This Row],[CAREA ]]</f>
        <v>0.22588469916784018</v>
      </c>
      <c r="F47">
        <v>2.5564</v>
      </c>
      <c r="G47">
        <f>-(Table320[[#This Row],[time]]-2)*2</f>
        <v>-1.1128</v>
      </c>
      <c r="H47">
        <v>94.103099999999998</v>
      </c>
      <c r="I47">
        <v>11.529199999999999</v>
      </c>
      <c r="J47" s="1">
        <f>Table320[[#This Row],[CFNM]]/Table320[[#This Row],[CAREA ]]</f>
        <v>0.12251668648535489</v>
      </c>
      <c r="K47">
        <v>2.5564</v>
      </c>
      <c r="L47">
        <f>-(Table421[[#This Row],[time]]-2)*2</f>
        <v>-1.1128</v>
      </c>
      <c r="M47">
        <v>90.337999999999994</v>
      </c>
      <c r="N47">
        <v>20.284300000000002</v>
      </c>
      <c r="O47">
        <f>Table421[[#This Row],[CFNM]]/Table421[[#This Row],[CAREA]]</f>
        <v>0.22453784675330429</v>
      </c>
      <c r="P47">
        <v>2.5564</v>
      </c>
      <c r="Q47">
        <f>-(Table16[[#This Row],[time]]-2)*2</f>
        <v>-1.1128</v>
      </c>
      <c r="R47">
        <v>88.381</v>
      </c>
      <c r="S47">
        <v>26.500900000000001</v>
      </c>
      <c r="T47">
        <f>Table16[[#This Row],[CFNM]]/Table16[[#This Row],[CAREA]]</f>
        <v>0.29984838370237948</v>
      </c>
      <c r="U47">
        <v>2.5564</v>
      </c>
      <c r="V47">
        <f>-(Table622[[#This Row],[time]]-2)*2</f>
        <v>-1.1128</v>
      </c>
      <c r="W47">
        <v>73.838200000000001</v>
      </c>
      <c r="X47">
        <v>41.222200000000001</v>
      </c>
      <c r="Y47">
        <f>Table622[[#This Row],[CFNM]]/Table622[[#This Row],[CAREA]]</f>
        <v>0.55827742279741377</v>
      </c>
      <c r="Z47">
        <v>2.5564</v>
      </c>
      <c r="AA47">
        <f>-(Table723[[#This Row],[time]]-2)*2</f>
        <v>-1.1128</v>
      </c>
      <c r="AB47">
        <v>83.095799999999997</v>
      </c>
      <c r="AC47">
        <v>56.418599999999998</v>
      </c>
      <c r="AD47">
        <f>Table723[[#This Row],[CFNM]]/Table723[[#This Row],[CAREA]]</f>
        <v>0.67895850331785723</v>
      </c>
      <c r="AE47">
        <v>2.5564</v>
      </c>
      <c r="AF47">
        <f>-(Table824[[#This Row],[time]]-2)*2</f>
        <v>-1.1128</v>
      </c>
      <c r="AG47">
        <v>77.941800000000001</v>
      </c>
      <c r="AH47">
        <v>52.252299999999998</v>
      </c>
      <c r="AI47">
        <f>Table824[[#This Row],[CFNM]]/Table824[[#This Row],[CAREA]]</f>
        <v>0.6704015047124906</v>
      </c>
      <c r="AJ47">
        <v>2.5564</v>
      </c>
      <c r="AK47">
        <f>-(Table925[[#This Row],[time]]-2)*2</f>
        <v>-1.1128</v>
      </c>
      <c r="AL47">
        <v>79.654200000000003</v>
      </c>
      <c r="AM47">
        <v>53.759</v>
      </c>
      <c r="AN47">
        <f>Table925[[#This Row],[CFNM]]/Table925[[#This Row],[CAREA]]</f>
        <v>0.67490477589380093</v>
      </c>
    </row>
    <row r="48" spans="1:40" x14ac:dyDescent="0.3">
      <c r="A48">
        <v>2.6033400000000002</v>
      </c>
      <c r="B48">
        <f>-(Table219[[#This Row],[time]]-2)*2</f>
        <v>-1.2066800000000004</v>
      </c>
      <c r="C48">
        <v>88.449399999999997</v>
      </c>
      <c r="D48">
        <v>20.787099999999999</v>
      </c>
      <c r="E48">
        <f>Table219[[#This Row],[CFNM]]/Table219[[#This Row],[CAREA ]]</f>
        <v>0.23501685709569539</v>
      </c>
      <c r="F48">
        <v>2.6033400000000002</v>
      </c>
      <c r="G48">
        <f>-(Table320[[#This Row],[time]]-2)*2</f>
        <v>-1.2066800000000004</v>
      </c>
      <c r="H48">
        <v>94.153499999999994</v>
      </c>
      <c r="I48">
        <v>12.460699999999999</v>
      </c>
      <c r="J48" s="1">
        <f>Table320[[#This Row],[CFNM]]/Table320[[#This Row],[CAREA ]]</f>
        <v>0.13234452250845694</v>
      </c>
      <c r="K48">
        <v>2.6033400000000002</v>
      </c>
      <c r="L48">
        <f>-(Table421[[#This Row],[time]]-2)*2</f>
        <v>-1.2066800000000004</v>
      </c>
      <c r="M48">
        <v>90.325900000000004</v>
      </c>
      <c r="N48">
        <v>21.784600000000001</v>
      </c>
      <c r="O48">
        <f>Table421[[#This Row],[CFNM]]/Table421[[#This Row],[CAREA]]</f>
        <v>0.24117777957374353</v>
      </c>
      <c r="P48">
        <v>2.6033400000000002</v>
      </c>
      <c r="Q48">
        <f>-(Table16[[#This Row],[time]]-2)*2</f>
        <v>-1.2066800000000004</v>
      </c>
      <c r="R48">
        <v>88.455200000000005</v>
      </c>
      <c r="S48">
        <v>28.6113</v>
      </c>
      <c r="T48">
        <f>Table16[[#This Row],[CFNM]]/Table16[[#This Row],[CAREA]]</f>
        <v>0.32345526322929574</v>
      </c>
      <c r="U48">
        <v>2.6033400000000002</v>
      </c>
      <c r="V48">
        <f>-(Table622[[#This Row],[time]]-2)*2</f>
        <v>-1.2066800000000004</v>
      </c>
      <c r="W48">
        <v>70.425200000000004</v>
      </c>
      <c r="X48">
        <v>44.616900000000001</v>
      </c>
      <c r="Y48">
        <f>Table622[[#This Row],[CFNM]]/Table622[[#This Row],[CAREA]]</f>
        <v>0.63353600699749524</v>
      </c>
      <c r="Z48">
        <v>2.6033400000000002</v>
      </c>
      <c r="AA48">
        <f>-(Table723[[#This Row],[time]]-2)*2</f>
        <v>-1.2066800000000004</v>
      </c>
      <c r="AB48">
        <v>81.683099999999996</v>
      </c>
      <c r="AC48">
        <v>59.939599999999999</v>
      </c>
      <c r="AD48">
        <f>Table723[[#This Row],[CFNM]]/Table723[[#This Row],[CAREA]]</f>
        <v>0.73380662585039014</v>
      </c>
      <c r="AE48">
        <v>2.6033400000000002</v>
      </c>
      <c r="AF48">
        <f>-(Table824[[#This Row],[time]]-2)*2</f>
        <v>-1.2066800000000004</v>
      </c>
      <c r="AG48">
        <v>77.25</v>
      </c>
      <c r="AH48">
        <v>55.843899999999998</v>
      </c>
      <c r="AI48">
        <f>Table824[[#This Row],[CFNM]]/Table824[[#This Row],[CAREA]]</f>
        <v>0.7228983818770226</v>
      </c>
      <c r="AJ48">
        <v>2.6033400000000002</v>
      </c>
      <c r="AK48">
        <f>-(Table925[[#This Row],[time]]-2)*2</f>
        <v>-1.2066800000000004</v>
      </c>
      <c r="AL48">
        <v>78.087199999999996</v>
      </c>
      <c r="AM48">
        <v>57.204999999999998</v>
      </c>
      <c r="AN48">
        <f>Table925[[#This Row],[CFNM]]/Table925[[#This Row],[CAREA]]</f>
        <v>0.73257845075761463</v>
      </c>
    </row>
    <row r="49" spans="1:40" x14ac:dyDescent="0.3">
      <c r="A49">
        <v>2.6604800000000002</v>
      </c>
      <c r="B49">
        <f>-(Table219[[#This Row],[time]]-2)*2</f>
        <v>-1.3209600000000004</v>
      </c>
      <c r="C49">
        <v>88.3476</v>
      </c>
      <c r="D49">
        <v>21.652899999999999</v>
      </c>
      <c r="E49">
        <f>Table219[[#This Row],[CFNM]]/Table219[[#This Row],[CAREA ]]</f>
        <v>0.24508758585405827</v>
      </c>
      <c r="F49">
        <v>2.6604800000000002</v>
      </c>
      <c r="G49">
        <f>-(Table320[[#This Row],[time]]-2)*2</f>
        <v>-1.3209600000000004</v>
      </c>
      <c r="H49">
        <v>94.1785</v>
      </c>
      <c r="I49">
        <v>13.462999999999999</v>
      </c>
      <c r="J49" s="1">
        <f>Table320[[#This Row],[CFNM]]/Table320[[#This Row],[CAREA ]]</f>
        <v>0.1429519476313596</v>
      </c>
      <c r="K49">
        <v>2.6604800000000002</v>
      </c>
      <c r="L49">
        <f>-(Table421[[#This Row],[time]]-2)*2</f>
        <v>-1.3209600000000004</v>
      </c>
      <c r="M49">
        <v>90.255200000000002</v>
      </c>
      <c r="N49">
        <v>23.499099999999999</v>
      </c>
      <c r="O49">
        <f>Table421[[#This Row],[CFNM]]/Table421[[#This Row],[CAREA]]</f>
        <v>0.26036283781987074</v>
      </c>
      <c r="P49">
        <v>2.6604800000000002</v>
      </c>
      <c r="Q49">
        <f>-(Table16[[#This Row],[time]]-2)*2</f>
        <v>-1.3209600000000004</v>
      </c>
      <c r="R49">
        <v>88.2072</v>
      </c>
      <c r="S49">
        <v>31.0334</v>
      </c>
      <c r="T49">
        <f>Table16[[#This Row],[CFNM]]/Table16[[#This Row],[CAREA]]</f>
        <v>0.35182388739241244</v>
      </c>
      <c r="U49">
        <v>2.6604800000000002</v>
      </c>
      <c r="V49">
        <f>-(Table622[[#This Row],[time]]-2)*2</f>
        <v>-1.3209600000000004</v>
      </c>
      <c r="W49">
        <v>67.444599999999994</v>
      </c>
      <c r="X49">
        <v>48.563800000000001</v>
      </c>
      <c r="Y49">
        <f>Table622[[#This Row],[CFNM]]/Table622[[#This Row],[CAREA]]</f>
        <v>0.72005468191671396</v>
      </c>
      <c r="Z49">
        <v>2.6604800000000002</v>
      </c>
      <c r="AA49">
        <f>-(Table723[[#This Row],[time]]-2)*2</f>
        <v>-1.3209600000000004</v>
      </c>
      <c r="AB49">
        <v>77.036799999999999</v>
      </c>
      <c r="AC49">
        <v>64.189400000000006</v>
      </c>
      <c r="AD49">
        <f>Table723[[#This Row],[CFNM]]/Table723[[#This Row],[CAREA]]</f>
        <v>0.83323035224723774</v>
      </c>
      <c r="AE49">
        <v>2.6604800000000002</v>
      </c>
      <c r="AF49">
        <f>-(Table824[[#This Row],[time]]-2)*2</f>
        <v>-1.3209600000000004</v>
      </c>
      <c r="AG49">
        <v>76.416200000000003</v>
      </c>
      <c r="AH49">
        <v>59.911999999999999</v>
      </c>
      <c r="AI49">
        <f>Table824[[#This Row],[CFNM]]/Table824[[#This Row],[CAREA]]</f>
        <v>0.78402223612270694</v>
      </c>
      <c r="AJ49">
        <v>2.6604800000000002</v>
      </c>
      <c r="AK49">
        <f>-(Table925[[#This Row],[time]]-2)*2</f>
        <v>-1.3209600000000004</v>
      </c>
      <c r="AL49">
        <v>77.826499999999996</v>
      </c>
      <c r="AM49">
        <v>61.163200000000003</v>
      </c>
      <c r="AN49">
        <f>Table925[[#This Row],[CFNM]]/Table925[[#This Row],[CAREA]]</f>
        <v>0.78589169498821099</v>
      </c>
    </row>
    <row r="50" spans="1:40" x14ac:dyDescent="0.3">
      <c r="A50">
        <v>2.7082199999999998</v>
      </c>
      <c r="B50">
        <f>-(Table219[[#This Row],[time]]-2)*2</f>
        <v>-1.4164399999999997</v>
      </c>
      <c r="C50">
        <v>88.288499999999999</v>
      </c>
      <c r="D50">
        <v>22.3949</v>
      </c>
      <c r="E50">
        <f>Table219[[#This Row],[CFNM]]/Table219[[#This Row],[CAREA ]]</f>
        <v>0.25365591215163924</v>
      </c>
      <c r="F50">
        <v>2.7082199999999998</v>
      </c>
      <c r="G50">
        <f>-(Table320[[#This Row],[time]]-2)*2</f>
        <v>-1.4164399999999997</v>
      </c>
      <c r="H50">
        <v>94.188599999999994</v>
      </c>
      <c r="I50">
        <v>14.3255</v>
      </c>
      <c r="J50" s="1">
        <f>Table320[[#This Row],[CFNM]]/Table320[[#This Row],[CAREA ]]</f>
        <v>0.15209377780325858</v>
      </c>
      <c r="K50">
        <v>2.7082199999999998</v>
      </c>
      <c r="L50">
        <f>-(Table421[[#This Row],[time]]-2)*2</f>
        <v>-1.4164399999999997</v>
      </c>
      <c r="M50">
        <v>90.183000000000007</v>
      </c>
      <c r="N50">
        <v>25.106100000000001</v>
      </c>
      <c r="O50">
        <f>Table421[[#This Row],[CFNM]]/Table421[[#This Row],[CAREA]]</f>
        <v>0.27839060576827118</v>
      </c>
      <c r="P50">
        <v>2.7082199999999998</v>
      </c>
      <c r="Q50">
        <f>-(Table16[[#This Row],[time]]-2)*2</f>
        <v>-1.4164399999999997</v>
      </c>
      <c r="R50">
        <v>88.122600000000006</v>
      </c>
      <c r="S50">
        <v>33.244199999999999</v>
      </c>
      <c r="T50">
        <f>Table16[[#This Row],[CFNM]]/Table16[[#This Row],[CAREA]]</f>
        <v>0.37724942296300834</v>
      </c>
      <c r="U50">
        <v>2.7082199999999998</v>
      </c>
      <c r="V50">
        <f>-(Table622[[#This Row],[time]]-2)*2</f>
        <v>-1.4164399999999997</v>
      </c>
      <c r="W50">
        <v>62.555</v>
      </c>
      <c r="X50">
        <v>52.2333</v>
      </c>
      <c r="Y50">
        <f>Table622[[#This Row],[CFNM]]/Table622[[#This Row],[CAREA]]</f>
        <v>0.83499800175845251</v>
      </c>
      <c r="Z50">
        <v>2.7082199999999998</v>
      </c>
      <c r="AA50">
        <f>-(Table723[[#This Row],[time]]-2)*2</f>
        <v>-1.4164399999999997</v>
      </c>
      <c r="AB50">
        <v>73.933999999999997</v>
      </c>
      <c r="AC50">
        <v>68.467500000000001</v>
      </c>
      <c r="AD50">
        <f>Table723[[#This Row],[CFNM]]/Table723[[#This Row],[CAREA]]</f>
        <v>0.92606243406281286</v>
      </c>
      <c r="AE50">
        <v>2.7082199999999998</v>
      </c>
      <c r="AF50">
        <f>-(Table824[[#This Row],[time]]-2)*2</f>
        <v>-1.4164399999999997</v>
      </c>
      <c r="AG50">
        <v>75.701999999999998</v>
      </c>
      <c r="AH50">
        <v>63.543100000000003</v>
      </c>
      <c r="AI50">
        <f>Table824[[#This Row],[CFNM]]/Table824[[#This Row],[CAREA]]</f>
        <v>0.83938469261049908</v>
      </c>
      <c r="AJ50">
        <v>2.7082199999999998</v>
      </c>
      <c r="AK50">
        <f>-(Table925[[#This Row],[time]]-2)*2</f>
        <v>-1.4164399999999997</v>
      </c>
      <c r="AL50">
        <v>77.525199999999998</v>
      </c>
      <c r="AM50">
        <v>64.782499999999999</v>
      </c>
      <c r="AN50">
        <f>Table925[[#This Row],[CFNM]]/Table925[[#This Row],[CAREA]]</f>
        <v>0.83563151078617015</v>
      </c>
    </row>
    <row r="51" spans="1:40" x14ac:dyDescent="0.3">
      <c r="A51">
        <v>2.7589999999999999</v>
      </c>
      <c r="B51">
        <f>-(Table219[[#This Row],[time]]-2)*2</f>
        <v>-1.5179999999999998</v>
      </c>
      <c r="C51">
        <v>88.242900000000006</v>
      </c>
      <c r="D51">
        <v>23.1492</v>
      </c>
      <c r="E51">
        <f>Table219[[#This Row],[CFNM]]/Table219[[#This Row],[CAREA ]]</f>
        <v>0.26233498672414435</v>
      </c>
      <c r="F51">
        <v>2.7589999999999999</v>
      </c>
      <c r="G51">
        <f>-(Table320[[#This Row],[time]]-2)*2</f>
        <v>-1.5179999999999998</v>
      </c>
      <c r="H51">
        <v>93.942300000000003</v>
      </c>
      <c r="I51">
        <v>15.2301</v>
      </c>
      <c r="J51" s="1">
        <f>Table320[[#This Row],[CFNM]]/Table320[[#This Row],[CAREA ]]</f>
        <v>0.16212185564969134</v>
      </c>
      <c r="K51">
        <v>2.7589999999999999</v>
      </c>
      <c r="L51">
        <f>-(Table421[[#This Row],[time]]-2)*2</f>
        <v>-1.5179999999999998</v>
      </c>
      <c r="M51">
        <v>90.056799999999996</v>
      </c>
      <c r="N51">
        <v>26.863299999999999</v>
      </c>
      <c r="O51">
        <f>Table421[[#This Row],[CFNM]]/Table421[[#This Row],[CAREA]]</f>
        <v>0.29829285517584458</v>
      </c>
      <c r="P51">
        <v>2.7589999999999999</v>
      </c>
      <c r="Q51">
        <f>-(Table16[[#This Row],[time]]-2)*2</f>
        <v>-1.5179999999999998</v>
      </c>
      <c r="R51">
        <v>88.113600000000005</v>
      </c>
      <c r="S51">
        <v>35.718400000000003</v>
      </c>
      <c r="T51">
        <f>Table16[[#This Row],[CFNM]]/Table16[[#This Row],[CAREA]]</f>
        <v>0.40536761634980301</v>
      </c>
      <c r="U51">
        <v>2.7589999999999999</v>
      </c>
      <c r="V51">
        <f>-(Table622[[#This Row],[time]]-2)*2</f>
        <v>-1.5179999999999998</v>
      </c>
      <c r="W51">
        <v>57.677300000000002</v>
      </c>
      <c r="X51">
        <v>56.45</v>
      </c>
      <c r="Y51">
        <f>Table622[[#This Row],[CFNM]]/Table622[[#This Row],[CAREA]]</f>
        <v>0.9787212646916551</v>
      </c>
      <c r="Z51">
        <v>2.7589999999999999</v>
      </c>
      <c r="AA51">
        <f>-(Table723[[#This Row],[time]]-2)*2</f>
        <v>-1.5179999999999998</v>
      </c>
      <c r="AB51">
        <v>68.026499999999999</v>
      </c>
      <c r="AC51">
        <v>73.340800000000002</v>
      </c>
      <c r="AD51">
        <f>Table723[[#This Row],[CFNM]]/Table723[[#This Row],[CAREA]]</f>
        <v>1.0781210263647256</v>
      </c>
      <c r="AE51">
        <v>2.7589999999999999</v>
      </c>
      <c r="AF51">
        <f>-(Table824[[#This Row],[time]]-2)*2</f>
        <v>-1.5179999999999998</v>
      </c>
      <c r="AG51">
        <v>74.882300000000001</v>
      </c>
      <c r="AH51">
        <v>67.568799999999996</v>
      </c>
      <c r="AI51">
        <f>Table824[[#This Row],[CFNM]]/Table824[[#This Row],[CAREA]]</f>
        <v>0.90233339520821332</v>
      </c>
      <c r="AJ51">
        <v>2.7589999999999999</v>
      </c>
      <c r="AK51">
        <f>-(Table925[[#This Row],[time]]-2)*2</f>
        <v>-1.5179999999999998</v>
      </c>
      <c r="AL51">
        <v>77.232399999999998</v>
      </c>
      <c r="AM51">
        <v>68.751900000000006</v>
      </c>
      <c r="AN51">
        <f>Table925[[#This Row],[CFNM]]/Table925[[#This Row],[CAREA]]</f>
        <v>0.89019504767429225</v>
      </c>
    </row>
    <row r="52" spans="1:40" x14ac:dyDescent="0.3">
      <c r="A52">
        <v>2.8092299999999999</v>
      </c>
      <c r="B52">
        <f>-(Table219[[#This Row],[time]]-2)*2</f>
        <v>-1.6184599999999998</v>
      </c>
      <c r="C52">
        <v>88.221900000000005</v>
      </c>
      <c r="D52">
        <v>23.800999999999998</v>
      </c>
      <c r="E52">
        <f>Table219[[#This Row],[CFNM]]/Table219[[#This Row],[CAREA ]]</f>
        <v>0.26978562012380142</v>
      </c>
      <c r="F52">
        <v>2.8092299999999999</v>
      </c>
      <c r="G52">
        <f>-(Table320[[#This Row],[time]]-2)*2</f>
        <v>-1.6184599999999998</v>
      </c>
      <c r="H52">
        <v>93.766800000000003</v>
      </c>
      <c r="I52">
        <v>16.109200000000001</v>
      </c>
      <c r="J52" s="1">
        <f>Table320[[#This Row],[CFNM]]/Table320[[#This Row],[CAREA ]]</f>
        <v>0.17180067998481341</v>
      </c>
      <c r="K52">
        <v>2.8092299999999999</v>
      </c>
      <c r="L52">
        <f>-(Table421[[#This Row],[time]]-2)*2</f>
        <v>-1.6184599999999998</v>
      </c>
      <c r="M52">
        <v>89.839799999999997</v>
      </c>
      <c r="N52">
        <v>28.477599999999999</v>
      </c>
      <c r="O52">
        <f>Table421[[#This Row],[CFNM]]/Table421[[#This Row],[CAREA]]</f>
        <v>0.31698200574800922</v>
      </c>
      <c r="P52">
        <v>2.8092299999999999</v>
      </c>
      <c r="Q52">
        <f>-(Table16[[#This Row],[time]]-2)*2</f>
        <v>-1.6184599999999998</v>
      </c>
      <c r="R52">
        <v>88.008499999999998</v>
      </c>
      <c r="S52">
        <v>38.155999999999999</v>
      </c>
      <c r="T52">
        <f>Table16[[#This Row],[CFNM]]/Table16[[#This Row],[CAREA]]</f>
        <v>0.4335490321957538</v>
      </c>
      <c r="U52">
        <v>2.8092299999999999</v>
      </c>
      <c r="V52">
        <f>-(Table622[[#This Row],[time]]-2)*2</f>
        <v>-1.6184599999999998</v>
      </c>
      <c r="W52">
        <v>51.753500000000003</v>
      </c>
      <c r="X52">
        <v>60.409100000000002</v>
      </c>
      <c r="Y52">
        <f>Table622[[#This Row],[CFNM]]/Table622[[#This Row],[CAREA]]</f>
        <v>1.1672466596462074</v>
      </c>
      <c r="Z52">
        <v>2.8092299999999999</v>
      </c>
      <c r="AA52">
        <f>-(Table723[[#This Row],[time]]-2)*2</f>
        <v>-1.6184599999999998</v>
      </c>
      <c r="AB52">
        <v>63.498899999999999</v>
      </c>
      <c r="AC52">
        <v>78.040300000000002</v>
      </c>
      <c r="AD52">
        <f>Table723[[#This Row],[CFNM]]/Table723[[#This Row],[CAREA]]</f>
        <v>1.2290023921674234</v>
      </c>
      <c r="AE52">
        <v>2.8092299999999999</v>
      </c>
      <c r="AF52">
        <f>-(Table824[[#This Row],[time]]-2)*2</f>
        <v>-1.6184599999999998</v>
      </c>
      <c r="AG52">
        <v>74.245800000000003</v>
      </c>
      <c r="AH52">
        <v>71.258099999999999</v>
      </c>
      <c r="AI52">
        <f>Table824[[#This Row],[CFNM]]/Table824[[#This Row],[CAREA]]</f>
        <v>0.95975933992225815</v>
      </c>
      <c r="AJ52">
        <v>2.8092299999999999</v>
      </c>
      <c r="AK52">
        <f>-(Table925[[#This Row],[time]]-2)*2</f>
        <v>-1.6184599999999998</v>
      </c>
      <c r="AL52">
        <v>76.957599999999999</v>
      </c>
      <c r="AM52">
        <v>72.381299999999996</v>
      </c>
      <c r="AN52">
        <f>Table925[[#This Row],[CFNM]]/Table925[[#This Row],[CAREA]]</f>
        <v>0.94053478798715129</v>
      </c>
    </row>
    <row r="53" spans="1:40" x14ac:dyDescent="0.3">
      <c r="A53">
        <v>2.8506100000000001</v>
      </c>
      <c r="B53">
        <f>-(Table219[[#This Row],[time]]-2)*2</f>
        <v>-1.7012200000000002</v>
      </c>
      <c r="C53">
        <v>87.921999999999997</v>
      </c>
      <c r="D53">
        <v>24.477499999999999</v>
      </c>
      <c r="E53">
        <f>Table219[[#This Row],[CFNM]]/Table219[[#This Row],[CAREA ]]</f>
        <v>0.27840017288050772</v>
      </c>
      <c r="F53">
        <v>2.8506100000000001</v>
      </c>
      <c r="G53">
        <f>-(Table320[[#This Row],[time]]-2)*2</f>
        <v>-1.7012200000000002</v>
      </c>
      <c r="H53">
        <v>93.778199999999998</v>
      </c>
      <c r="I53">
        <v>17.006399999999999</v>
      </c>
      <c r="J53" s="1">
        <f>Table320[[#This Row],[CFNM]]/Table320[[#This Row],[CAREA ]]</f>
        <v>0.18134705080711722</v>
      </c>
      <c r="K53">
        <v>2.8506100000000001</v>
      </c>
      <c r="L53">
        <f>-(Table421[[#This Row],[time]]-2)*2</f>
        <v>-1.7012200000000002</v>
      </c>
      <c r="M53">
        <v>89.852699999999999</v>
      </c>
      <c r="N53">
        <v>30.247499999999999</v>
      </c>
      <c r="O53">
        <f>Table421[[#This Row],[CFNM]]/Table421[[#This Row],[CAREA]]</f>
        <v>0.33663429145701795</v>
      </c>
      <c r="P53">
        <v>2.8506100000000001</v>
      </c>
      <c r="Q53">
        <f>-(Table16[[#This Row],[time]]-2)*2</f>
        <v>-1.7012200000000002</v>
      </c>
      <c r="R53">
        <v>87.895600000000002</v>
      </c>
      <c r="S53">
        <v>40.807699999999997</v>
      </c>
      <c r="T53">
        <f>Table16[[#This Row],[CFNM]]/Table16[[#This Row],[CAREA]]</f>
        <v>0.46427466221289798</v>
      </c>
      <c r="U53">
        <v>2.8506100000000001</v>
      </c>
      <c r="V53">
        <f>-(Table622[[#This Row],[time]]-2)*2</f>
        <v>-1.7012200000000002</v>
      </c>
      <c r="W53">
        <v>46.533499999999997</v>
      </c>
      <c r="X53">
        <v>64.653700000000001</v>
      </c>
      <c r="Y53">
        <f>Table622[[#This Row],[CFNM]]/Table622[[#This Row],[CAREA]]</f>
        <v>1.3894011840931804</v>
      </c>
      <c r="Z53">
        <v>2.8506100000000001</v>
      </c>
      <c r="AA53">
        <f>-(Table723[[#This Row],[time]]-2)*2</f>
        <v>-1.7012200000000002</v>
      </c>
      <c r="AB53">
        <v>60.301600000000001</v>
      </c>
      <c r="AC53">
        <v>83.099900000000005</v>
      </c>
      <c r="AD53">
        <f>Table723[[#This Row],[CFNM]]/Table723[[#This Row],[CAREA]]</f>
        <v>1.3780712286241161</v>
      </c>
      <c r="AE53">
        <v>2.8506100000000001</v>
      </c>
      <c r="AF53">
        <f>-(Table824[[#This Row],[time]]-2)*2</f>
        <v>-1.7012200000000002</v>
      </c>
      <c r="AG53">
        <v>73.606200000000001</v>
      </c>
      <c r="AH53">
        <v>74.958699999999993</v>
      </c>
      <c r="AI53">
        <f>Table824[[#This Row],[CFNM]]/Table824[[#This Row],[CAREA]]</f>
        <v>1.018374810817567</v>
      </c>
      <c r="AJ53">
        <v>2.8506100000000001</v>
      </c>
      <c r="AK53">
        <f>-(Table925[[#This Row],[time]]-2)*2</f>
        <v>-1.7012200000000002</v>
      </c>
      <c r="AL53">
        <v>76.679900000000004</v>
      </c>
      <c r="AM53">
        <v>76.174899999999994</v>
      </c>
      <c r="AN53">
        <f>Table925[[#This Row],[CFNM]]/Table925[[#This Row],[CAREA]]</f>
        <v>0.99341418024801798</v>
      </c>
    </row>
    <row r="54" spans="1:40" x14ac:dyDescent="0.3">
      <c r="A54">
        <v>2.90524</v>
      </c>
      <c r="B54">
        <f>-(Table219[[#This Row],[time]]-2)*2</f>
        <v>-1.8104800000000001</v>
      </c>
      <c r="C54">
        <v>87.982100000000003</v>
      </c>
      <c r="D54">
        <v>25.1919</v>
      </c>
      <c r="E54">
        <f>Table219[[#This Row],[CFNM]]/Table219[[#This Row],[CAREA ]]</f>
        <v>0.2863298330001216</v>
      </c>
      <c r="F54">
        <v>2.90524</v>
      </c>
      <c r="G54">
        <f>-(Table320[[#This Row],[time]]-2)*2</f>
        <v>-1.8104800000000001</v>
      </c>
      <c r="H54">
        <v>93.8262</v>
      </c>
      <c r="I54">
        <v>18.0608</v>
      </c>
      <c r="J54" s="1">
        <f>Table320[[#This Row],[CFNM]]/Table320[[#This Row],[CAREA ]]</f>
        <v>0.19249207577414412</v>
      </c>
      <c r="K54">
        <v>2.90524</v>
      </c>
      <c r="L54">
        <f>-(Table421[[#This Row],[time]]-2)*2</f>
        <v>-1.8104800000000001</v>
      </c>
      <c r="M54">
        <v>89.402600000000007</v>
      </c>
      <c r="N54">
        <v>32.345199999999998</v>
      </c>
      <c r="O54">
        <f>Table421[[#This Row],[CFNM]]/Table421[[#This Row],[CAREA]]</f>
        <v>0.36179261005832042</v>
      </c>
      <c r="P54">
        <v>2.90524</v>
      </c>
      <c r="Q54">
        <f>-(Table16[[#This Row],[time]]-2)*2</f>
        <v>-1.8104800000000001</v>
      </c>
      <c r="R54">
        <v>87.779399999999995</v>
      </c>
      <c r="S54">
        <v>43.958399999999997</v>
      </c>
      <c r="T54">
        <f>Table16[[#This Row],[CFNM]]/Table16[[#This Row],[CAREA]]</f>
        <v>0.50078264376379877</v>
      </c>
      <c r="U54">
        <v>2.90524</v>
      </c>
      <c r="V54">
        <f>-(Table622[[#This Row],[time]]-2)*2</f>
        <v>-1.8104800000000001</v>
      </c>
      <c r="W54">
        <v>43.408700000000003</v>
      </c>
      <c r="X54">
        <v>69.306700000000006</v>
      </c>
      <c r="Y54">
        <f>Table622[[#This Row],[CFNM]]/Table622[[#This Row],[CAREA]]</f>
        <v>1.596608513961487</v>
      </c>
      <c r="Z54">
        <v>2.90524</v>
      </c>
      <c r="AA54">
        <f>-(Table723[[#This Row],[time]]-2)*2</f>
        <v>-1.8104800000000001</v>
      </c>
      <c r="AB54">
        <v>56.7943</v>
      </c>
      <c r="AC54">
        <v>88.7791</v>
      </c>
      <c r="AD54">
        <f>Table723[[#This Row],[CFNM]]/Table723[[#This Row],[CAREA]]</f>
        <v>1.5631691912744765</v>
      </c>
      <c r="AE54">
        <v>2.90524</v>
      </c>
      <c r="AF54">
        <f>-(Table824[[#This Row],[time]]-2)*2</f>
        <v>-1.8104800000000001</v>
      </c>
      <c r="AG54">
        <v>72.934299999999993</v>
      </c>
      <c r="AH54">
        <v>78.846500000000006</v>
      </c>
      <c r="AI54">
        <f>Table824[[#This Row],[CFNM]]/Table824[[#This Row],[CAREA]]</f>
        <v>1.0810619968930943</v>
      </c>
      <c r="AJ54">
        <v>2.90524</v>
      </c>
      <c r="AK54">
        <f>-(Table925[[#This Row],[time]]-2)*2</f>
        <v>-1.8104800000000001</v>
      </c>
      <c r="AL54">
        <v>76.398700000000005</v>
      </c>
      <c r="AM54">
        <v>80.4328</v>
      </c>
      <c r="AN54">
        <f>Table925[[#This Row],[CFNM]]/Table925[[#This Row],[CAREA]]</f>
        <v>1.0528032545056394</v>
      </c>
    </row>
    <row r="55" spans="1:40" x14ac:dyDescent="0.3">
      <c r="A55">
        <v>2.9500299999999999</v>
      </c>
      <c r="B55">
        <f>-(Table219[[#This Row],[time]]-2)*2</f>
        <v>-1.9000599999999999</v>
      </c>
      <c r="C55">
        <v>88.109099999999998</v>
      </c>
      <c r="D55">
        <v>25.745799999999999</v>
      </c>
      <c r="E55">
        <f>Table219[[#This Row],[CFNM]]/Table219[[#This Row],[CAREA ]]</f>
        <v>0.29220364298352836</v>
      </c>
      <c r="F55">
        <v>2.9500299999999999</v>
      </c>
      <c r="G55">
        <f>-(Table320[[#This Row],[time]]-2)*2</f>
        <v>-1.9000599999999999</v>
      </c>
      <c r="H55">
        <v>93.958399999999997</v>
      </c>
      <c r="I55">
        <v>19.048200000000001</v>
      </c>
      <c r="J55" s="1">
        <f>Table320[[#This Row],[CFNM]]/Table320[[#This Row],[CAREA ]]</f>
        <v>0.20273014440433215</v>
      </c>
      <c r="K55">
        <v>2.9500299999999999</v>
      </c>
      <c r="L55">
        <f>-(Table421[[#This Row],[time]]-2)*2</f>
        <v>-1.9000599999999999</v>
      </c>
      <c r="M55">
        <v>89.084599999999995</v>
      </c>
      <c r="N55">
        <v>34.262500000000003</v>
      </c>
      <c r="O55">
        <f>Table421[[#This Row],[CFNM]]/Table421[[#This Row],[CAREA]]</f>
        <v>0.3846063180392571</v>
      </c>
      <c r="P55">
        <v>2.9500299999999999</v>
      </c>
      <c r="Q55">
        <f>-(Table16[[#This Row],[time]]-2)*2</f>
        <v>-1.9000599999999999</v>
      </c>
      <c r="R55">
        <v>87.690600000000003</v>
      </c>
      <c r="S55">
        <v>46.942</v>
      </c>
      <c r="T55">
        <f>Table16[[#This Row],[CFNM]]/Table16[[#This Row],[CAREA]]</f>
        <v>0.53531393330642052</v>
      </c>
      <c r="U55">
        <v>2.9500299999999999</v>
      </c>
      <c r="V55">
        <f>-(Table622[[#This Row],[time]]-2)*2</f>
        <v>-1.9000599999999999</v>
      </c>
      <c r="W55">
        <v>41.517099999999999</v>
      </c>
      <c r="X55">
        <v>73.224599999999995</v>
      </c>
      <c r="Y55">
        <f>Table622[[#This Row],[CFNM]]/Table622[[#This Row],[CAREA]]</f>
        <v>1.7637214545331923</v>
      </c>
      <c r="Z55">
        <v>2.9500299999999999</v>
      </c>
      <c r="AA55">
        <f>-(Table723[[#This Row],[time]]-2)*2</f>
        <v>-1.9000599999999999</v>
      </c>
      <c r="AB55">
        <v>53.731000000000002</v>
      </c>
      <c r="AC55">
        <v>93.581299999999999</v>
      </c>
      <c r="AD55">
        <f>Table723[[#This Row],[CFNM]]/Table723[[#This Row],[CAREA]]</f>
        <v>1.7416630995142468</v>
      </c>
      <c r="AE55">
        <v>2.9500299999999999</v>
      </c>
      <c r="AF55">
        <f>-(Table824[[#This Row],[time]]-2)*2</f>
        <v>-1.9000599999999999</v>
      </c>
      <c r="AG55">
        <v>72.326999999999998</v>
      </c>
      <c r="AH55">
        <v>82.231200000000001</v>
      </c>
      <c r="AI55">
        <f>Table824[[#This Row],[CFNM]]/Table824[[#This Row],[CAREA]]</f>
        <v>1.1369364137873823</v>
      </c>
      <c r="AJ55">
        <v>2.9500299999999999</v>
      </c>
      <c r="AK55">
        <f>-(Table925[[#This Row],[time]]-2)*2</f>
        <v>-1.9000599999999999</v>
      </c>
      <c r="AL55">
        <v>76.075800000000001</v>
      </c>
      <c r="AM55">
        <v>84.031999999999996</v>
      </c>
      <c r="AN55">
        <f>Table925[[#This Row],[CFNM]]/Table925[[#This Row],[CAREA]]</f>
        <v>1.1045825347876723</v>
      </c>
    </row>
    <row r="56" spans="1:40" x14ac:dyDescent="0.3">
      <c r="A56">
        <v>3</v>
      </c>
      <c r="B56">
        <f>-(Table219[[#This Row],[time]]-2)*2</f>
        <v>-2</v>
      </c>
      <c r="C56">
        <v>88.392600000000002</v>
      </c>
      <c r="D56">
        <v>26.154299999999999</v>
      </c>
      <c r="E56">
        <f>Table219[[#This Row],[CFNM]]/Table219[[#This Row],[CAREA ]]</f>
        <v>0.29588789106780433</v>
      </c>
      <c r="F56">
        <v>3</v>
      </c>
      <c r="G56">
        <f>-(Table320[[#This Row],[time]]-2)*2</f>
        <v>-2</v>
      </c>
      <c r="H56">
        <v>94.186599999999999</v>
      </c>
      <c r="I56">
        <v>20.078700000000001</v>
      </c>
      <c r="J56" s="1">
        <f>Table320[[#This Row],[CFNM]]/Table320[[#This Row],[CAREA ]]</f>
        <v>0.2131800064977396</v>
      </c>
      <c r="K56">
        <v>3</v>
      </c>
      <c r="L56">
        <f>-(Table421[[#This Row],[time]]-2)*2</f>
        <v>-2</v>
      </c>
      <c r="M56">
        <v>88.654399999999995</v>
      </c>
      <c r="N56">
        <v>36.3551</v>
      </c>
      <c r="O56">
        <f>Table421[[#This Row],[CFNM]]/Table421[[#This Row],[CAREA]]</f>
        <v>0.41007665722175102</v>
      </c>
      <c r="P56">
        <v>3</v>
      </c>
      <c r="Q56">
        <f>-(Table16[[#This Row],[time]]-2)*2</f>
        <v>-2</v>
      </c>
      <c r="R56">
        <v>87.5779</v>
      </c>
      <c r="S56">
        <v>50.372999999999998</v>
      </c>
      <c r="T56">
        <f>Table16[[#This Row],[CFNM]]/Table16[[#This Row],[CAREA]]</f>
        <v>0.57517935460886815</v>
      </c>
      <c r="U56">
        <v>3</v>
      </c>
      <c r="V56">
        <f>-(Table622[[#This Row],[time]]-2)*2</f>
        <v>-2</v>
      </c>
      <c r="W56">
        <v>39.824199999999998</v>
      </c>
      <c r="X56">
        <v>77.386300000000006</v>
      </c>
      <c r="Y56">
        <f>Table622[[#This Row],[CFNM]]/Table622[[#This Row],[CAREA]]</f>
        <v>1.943197854570839</v>
      </c>
      <c r="Z56">
        <v>3</v>
      </c>
      <c r="AA56">
        <f>-(Table723[[#This Row],[time]]-2)*2</f>
        <v>-2</v>
      </c>
      <c r="AB56">
        <v>51.966700000000003</v>
      </c>
      <c r="AC56">
        <v>98.698800000000006</v>
      </c>
      <c r="AD56">
        <f>Table723[[#This Row],[CFNM]]/Table723[[#This Row],[CAREA]]</f>
        <v>1.8992701095124378</v>
      </c>
      <c r="AE56">
        <v>3</v>
      </c>
      <c r="AF56">
        <f>-(Table824[[#This Row],[time]]-2)*2</f>
        <v>-2</v>
      </c>
      <c r="AG56">
        <v>71.783799999999999</v>
      </c>
      <c r="AH56">
        <v>85.895200000000003</v>
      </c>
      <c r="AI56">
        <f>Table824[[#This Row],[CFNM]]/Table824[[#This Row],[CAREA]]</f>
        <v>1.1965819586034732</v>
      </c>
      <c r="AJ56">
        <v>3</v>
      </c>
      <c r="AK56">
        <f>-(Table925[[#This Row],[time]]-2)*2</f>
        <v>-2</v>
      </c>
      <c r="AL56">
        <v>75.672499999999999</v>
      </c>
      <c r="AM56">
        <v>87.896900000000002</v>
      </c>
      <c r="AN56">
        <f>Table925[[#This Row],[CFNM]]/Table925[[#This Row],[CAREA]]</f>
        <v>1.1615434933430242</v>
      </c>
    </row>
    <row r="60" spans="1:40" x14ac:dyDescent="0.3">
      <c r="E60" s="1"/>
      <c r="J60" s="1"/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4BBC6C-D899-454B-93A1-CA8FCBBF26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16A3AC-0D1E-4991-8831-1D4F4924E3D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1A14A9E-50E2-40B0-9FB8-D27D13AAEB0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2020-12-22T23:43:39Z</dcterms:created>
  <dcterms:modified xsi:type="dcterms:W3CDTF">2021-01-11T23:50:10Z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