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turner.FORTLEWIS\OneDrive - Fort Lewis College\Disc\FCMS results\SlideSlideNoTether\"/>
    </mc:Choice>
  </mc:AlternateContent>
  <xr:revisionPtr revIDLastSave="34" documentId="8_{5E0206DE-CADA-4867-B152-C9D76F37A30E}" xr6:coauthVersionLast="45" xr6:coauthVersionMax="45" xr10:uidLastSave="{F053F444-6721-4692-8FEA-9F2FD68D30B8}"/>
  <bookViews>
    <workbookView xWindow="2232" yWindow="2232" windowWidth="17280" windowHeight="9036" xr2:uid="{A344B83C-244C-4A5B-948B-04F582AC06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6" i="1" l="1"/>
  <c r="AK56" i="1"/>
  <c r="AI56" i="1"/>
  <c r="AF56" i="1"/>
  <c r="AD56" i="1"/>
  <c r="AA56" i="1"/>
  <c r="Y56" i="1"/>
  <c r="V56" i="1"/>
  <c r="T56" i="1"/>
  <c r="Q56" i="1"/>
  <c r="O56" i="1"/>
  <c r="L56" i="1"/>
  <c r="J56" i="1"/>
  <c r="G56" i="1"/>
  <c r="E56" i="1"/>
  <c r="B56" i="1"/>
  <c r="AN55" i="1"/>
  <c r="AK55" i="1"/>
  <c r="AI55" i="1"/>
  <c r="AF55" i="1"/>
  <c r="AD55" i="1"/>
  <c r="AA55" i="1"/>
  <c r="Y55" i="1"/>
  <c r="V55" i="1"/>
  <c r="T55" i="1"/>
  <c r="Q55" i="1"/>
  <c r="O55" i="1"/>
  <c r="L55" i="1"/>
  <c r="J55" i="1"/>
  <c r="G55" i="1"/>
  <c r="E55" i="1"/>
  <c r="B55" i="1"/>
  <c r="AN54" i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7" i="1"/>
  <c r="AK37" i="1"/>
  <c r="AI37" i="1"/>
  <c r="AF37" i="1"/>
  <c r="AD37" i="1"/>
  <c r="AA37" i="1"/>
  <c r="Y37" i="1"/>
  <c r="V37" i="1"/>
  <c r="T37" i="1"/>
  <c r="Q37" i="1"/>
  <c r="O37" i="1"/>
  <c r="L37" i="1"/>
  <c r="J37" i="1"/>
  <c r="G37" i="1"/>
  <c r="E37" i="1"/>
  <c r="B37" i="1"/>
  <c r="AN36" i="1"/>
  <c r="AK36" i="1"/>
  <c r="AI36" i="1"/>
  <c r="AF36" i="1"/>
  <c r="AD36" i="1"/>
  <c r="AA36" i="1"/>
  <c r="Y36" i="1"/>
  <c r="V36" i="1"/>
  <c r="T36" i="1"/>
  <c r="Q36" i="1"/>
  <c r="O36" i="1"/>
  <c r="L36" i="1"/>
  <c r="J36" i="1"/>
  <c r="G36" i="1"/>
  <c r="E36" i="1"/>
  <c r="B36" i="1"/>
  <c r="AN27" i="1"/>
  <c r="AK27" i="1"/>
  <c r="AI27" i="1"/>
  <c r="AF27" i="1"/>
  <c r="AD27" i="1"/>
  <c r="AA27" i="1"/>
  <c r="Y27" i="1"/>
  <c r="V27" i="1"/>
  <c r="T27" i="1"/>
  <c r="Q27" i="1"/>
  <c r="O27" i="1"/>
  <c r="L27" i="1"/>
  <c r="J27" i="1"/>
  <c r="G27" i="1"/>
  <c r="E27" i="1"/>
  <c r="B27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  <c r="AN9" i="1"/>
  <c r="AK9" i="1"/>
  <c r="AI9" i="1"/>
  <c r="AF9" i="1"/>
  <c r="AD9" i="1"/>
  <c r="AA9" i="1"/>
  <c r="Y9" i="1"/>
  <c r="V9" i="1"/>
  <c r="T9" i="1"/>
  <c r="Q9" i="1"/>
  <c r="O9" i="1"/>
  <c r="L9" i="1"/>
  <c r="J9" i="1"/>
  <c r="G9" i="1"/>
  <c r="E9" i="1"/>
  <c r="B9" i="1"/>
  <c r="AN8" i="1"/>
  <c r="AK8" i="1"/>
  <c r="AI8" i="1"/>
  <c r="AF8" i="1"/>
  <c r="AD8" i="1"/>
  <c r="AA8" i="1"/>
  <c r="Y8" i="1"/>
  <c r="V8" i="1"/>
  <c r="T8" i="1"/>
  <c r="Q8" i="1"/>
  <c r="O8" i="1"/>
  <c r="L8" i="1"/>
  <c r="J8" i="1"/>
  <c r="G8" i="1"/>
  <c r="E8" i="1"/>
  <c r="B8" i="1"/>
  <c r="AN7" i="1"/>
  <c r="AK7" i="1"/>
  <c r="AI7" i="1"/>
  <c r="AF7" i="1"/>
  <c r="AD7" i="1"/>
  <c r="AA7" i="1"/>
  <c r="Y7" i="1"/>
  <c r="V7" i="1"/>
  <c r="T7" i="1"/>
  <c r="Q7" i="1"/>
  <c r="O7" i="1"/>
  <c r="L7" i="1"/>
  <c r="J7" i="1"/>
  <c r="G7" i="1"/>
  <c r="E7" i="1"/>
  <c r="B7" i="1"/>
</calcChain>
</file>

<file path=xl/sharedStrings.xml><?xml version="1.0" encoding="utf-8"?>
<sst xmlns="http://schemas.openxmlformats.org/spreadsheetml/2006/main" count="107" uniqueCount="22">
  <si>
    <t>facet stress = facet contact force magnitude/facet contact area</t>
  </si>
  <si>
    <t>units=</t>
  </si>
  <si>
    <t>(N/mm^2)=MPa</t>
  </si>
  <si>
    <t>6LR_7UR</t>
  </si>
  <si>
    <t>6LL_7UL</t>
  </si>
  <si>
    <t>5LR_6UR</t>
  </si>
  <si>
    <t>4LR_5UR</t>
  </si>
  <si>
    <t>4LL_5UL</t>
  </si>
  <si>
    <t>3LR_4UR</t>
  </si>
  <si>
    <t>3LL_4UL</t>
  </si>
  <si>
    <t>time</t>
  </si>
  <si>
    <t>moment</t>
  </si>
  <si>
    <t>CAREA</t>
  </si>
  <si>
    <t>CFNM</t>
  </si>
  <si>
    <t>CFNM/Total area contact</t>
  </si>
  <si>
    <t>moment is negative bc of rotation</t>
  </si>
  <si>
    <t>5LL_6UL</t>
  </si>
  <si>
    <t xml:space="preserve">CAREA </t>
  </si>
  <si>
    <t>5P slide slide No tether</t>
  </si>
  <si>
    <t>S2_5P_SlideSlide_NoTether.odb</t>
  </si>
  <si>
    <t>5N slide slide No tether</t>
  </si>
  <si>
    <t>S2_5N_SlideSlide_NoTether.odb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</si>
</sst>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842571-32E6-416B-BDF7-56D9131391C6}" name="Table1" displayName="Table1" ref="A6:E27" totalsRowShown="0">
  <autoFilter ref="A6:E27" xr:uid="{2EEA75CD-B20E-4F6D-A7B4-65850CB193B3}"/>
  <tableColumns count="5">
    <tableColumn id="1" xr3:uid="{1000BA6E-7D03-4648-839B-6B5A32EF3364}" name="time"/>
    <tableColumn id="2" xr3:uid="{CE6F966F-DAD4-4A52-92A9-9CABBE6B17C5}" name="moment" dataDxfId="31">
      <calculatedColumnFormula>(Table1[[#This Row],[time]]-2)*2</calculatedColumnFormula>
    </tableColumn>
    <tableColumn id="3" xr3:uid="{6D14258D-DE10-4C67-8E36-E8FBEA6A1209}" name="CAREA"/>
    <tableColumn id="4" xr3:uid="{461D29F4-A169-475A-B75A-6ED59BEFE576}" name="CFNM"/>
    <tableColumn id="5" xr3:uid="{B76D68B3-C710-4C8E-A76B-F6797CF8AD39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A3E2F83-3648-44B8-B77D-CBE5700E8547}" name="Table320" displayName="Table320" ref="F35:J56" totalsRowShown="0">
  <autoFilter ref="F35:J56" xr:uid="{538F5DA5-59A5-4E92-8929-3A19B3AE5D16}"/>
  <tableColumns count="5">
    <tableColumn id="1" xr3:uid="{28168C56-0F1A-40E5-8F9A-767006C688B1}" name="time"/>
    <tableColumn id="5" xr3:uid="{5979D59A-9F4F-4FD6-81F4-622BD6404006}" name="moment" dataDxfId="13">
      <calculatedColumnFormula>-(Table320[[#This Row],[time]]-2)*2</calculatedColumnFormula>
    </tableColumn>
    <tableColumn id="2" xr3:uid="{A545A0B0-E535-4905-80E3-CE098897CB98}" name="CAREA "/>
    <tableColumn id="3" xr3:uid="{EF648CF7-8EBA-4810-9D73-30AA8A3FD276}" name="CFNM"/>
    <tableColumn id="4" xr3:uid="{08174CBA-1BFF-45E4-8506-33F5FC38C044}" name="CFNM/Total area contact" dataDxfId="12">
      <calculatedColumnFormula>Table320[[#This Row],[CFNM]]/Table320[[#This Row],[CAREA 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C073919-3D85-43F8-A21B-B65D6997EE06}" name="Table421" displayName="Table421" ref="K35:O56" totalsRowShown="0">
  <autoFilter ref="K35:O56" xr:uid="{2DB2714E-9D46-4748-A4E3-4C24B42E63FC}"/>
  <tableColumns count="5">
    <tableColumn id="1" xr3:uid="{990E9604-39D5-42B7-8F89-F65675333DBA}" name="time"/>
    <tableColumn id="5" xr3:uid="{1DE86129-1CFF-42B8-B042-7640DE86627E}" name="moment" dataDxfId="11">
      <calculatedColumnFormula>-(Table421[[#This Row],[time]]-2)*2</calculatedColumnFormula>
    </tableColumn>
    <tableColumn id="2" xr3:uid="{E9B44C0D-7035-42DE-9B29-5D8BBA92C3C4}" name="CAREA"/>
    <tableColumn id="3" xr3:uid="{C6B4BDA6-D9FF-4B15-B1E4-8C6252EFBCC1}" name="CFNM"/>
    <tableColumn id="4" xr3:uid="{B3515B63-A2E8-440C-9E34-0CA59014380D}" name="CFNM/Total area contact" dataDxfId="10">
      <calculatedColumnFormula>Table421[[#This Row],[CFNM]]/Table421[[#This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25EA5C1-8B19-4CD2-ABDA-E2BED5945671}" name="Table622" displayName="Table622" ref="U35:Y56" totalsRowShown="0">
  <autoFilter ref="U35:Y56" xr:uid="{E1D31DF1-7FBC-4816-8CE2-799672DAC482}"/>
  <tableColumns count="5">
    <tableColumn id="1" xr3:uid="{2CA7E49B-0B94-4E1E-B472-C6BE348D6448}" name="time"/>
    <tableColumn id="5" xr3:uid="{F6D502FE-96F2-4C60-8CA0-7BBEED0D8BE8}" name="moment" dataDxfId="9">
      <calculatedColumnFormula>-(Table622[[#This Row],[time]]-2)*2</calculatedColumnFormula>
    </tableColumn>
    <tableColumn id="2" xr3:uid="{11008835-DC3A-4953-B84B-3B3B9F0D282C}" name="CAREA"/>
    <tableColumn id="3" xr3:uid="{C40AFC4B-2C16-476D-BB11-0C21A11BA753}" name="CFNM"/>
    <tableColumn id="4" xr3:uid="{112BD9AB-51D2-45DE-8841-6733E96DEF60}" name="CFNM/Total area contact" dataDxfId="8">
      <calculatedColumnFormula>Table622[[#This Row],[CFNM]]/Table622[[#This Row],[CAREA]]</calculatedColumnFormula>
    </tableColumn>
  </tableColumns>
  <tableStyleInfo name="TableStyleLight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A46FE00-B336-46D2-A1AF-F40B4CB3EF94}" name="Table723" displayName="Table723" ref="Z35:AD56" totalsRowShown="0">
  <autoFilter ref="Z35:AD56" xr:uid="{0B06F615-8DD2-4F83-AD2A-79B47C9EFFE2}"/>
  <tableColumns count="5">
    <tableColumn id="1" xr3:uid="{5415CBDD-5133-4831-A9D9-35D11ED49E4F}" name="time"/>
    <tableColumn id="5" xr3:uid="{11E00BB1-06DC-4A6D-B1F2-7B72DD4F507C}" name="moment" dataDxfId="7">
      <calculatedColumnFormula>-(Table723[[#This Row],[time]]-2)*2</calculatedColumnFormula>
    </tableColumn>
    <tableColumn id="2" xr3:uid="{60DCCF61-E878-4438-BDBA-7D9AAA801B52}" name="CAREA"/>
    <tableColumn id="3" xr3:uid="{DE6FA5F8-B4D3-49EF-830B-8A86E0EB8C9A}" name="CFNM"/>
    <tableColumn id="4" xr3:uid="{46EDE495-6EDB-4F65-A1C5-AD939D61441E}" name="CFNM/Total area contact" dataDxfId="6">
      <calculatedColumnFormula>Table723[[#This Row],[CFNM]]/Table723[[#This Row],[CAREA]]</calculatedColumnFormula>
    </tableColumn>
  </tableColumns>
  <tableStyleInfo name="TableStyleLight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36EAD3C-584E-4494-A870-37538A95E5AF}" name="Table824" displayName="Table824" ref="AE35:AI56" totalsRowShown="0">
  <autoFilter ref="AE35:AI56" xr:uid="{C42E7EAE-B27E-482D-B013-5BCD08B62C77}"/>
  <tableColumns count="5">
    <tableColumn id="1" xr3:uid="{005588C0-AC6E-420F-A76D-3D88AB69DA78}" name="time"/>
    <tableColumn id="5" xr3:uid="{CE66C49C-C3D1-4256-9DA6-F8945EC4DE7E}" name="moment" dataDxfId="5">
      <calculatedColumnFormula>-(Table824[[#This Row],[time]]-2)*2</calculatedColumnFormula>
    </tableColumn>
    <tableColumn id="2" xr3:uid="{B4BFFBC3-7681-433B-A42C-54F0B231C0D6}" name="CAREA"/>
    <tableColumn id="3" xr3:uid="{E2163747-3677-47EA-A35D-677E34732E7C}" name="CFNM"/>
    <tableColumn id="4" xr3:uid="{A789AF18-E8E6-445A-A29A-D3C99855338D}" name="CFNM/Total area contact" dataDxfId="4">
      <calculatedColumnFormula>Table824[[#This Row],[CFNM]]/Table824[[#This Row],[CAREA]]</calculatedColumnFormula>
    </tableColumn>
  </tableColumns>
  <tableStyleInfo name="TableStyleLight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500DA5A-97A0-4F09-BF56-21AD4340855B}" name="Table925" displayName="Table925" ref="AJ35:AN56" totalsRowShown="0">
  <autoFilter ref="AJ35:AN56" xr:uid="{4AF0B616-D90A-484E-B17F-158073EE61EB}"/>
  <tableColumns count="5">
    <tableColumn id="1" xr3:uid="{8FB8DC34-7719-458C-95F8-AEF91DC82AC8}" name="time"/>
    <tableColumn id="5" xr3:uid="{9828F2D4-DD97-438E-ADB0-CC4E327C9B9B}" name="moment" dataDxfId="3">
      <calculatedColumnFormula>-(Table925[[#This Row],[time]]-2)*2</calculatedColumnFormula>
    </tableColumn>
    <tableColumn id="2" xr3:uid="{0BDEB059-92B0-424D-ABD6-4E0001F12EA3}" name="CAREA"/>
    <tableColumn id="3" xr3:uid="{00C92868-6E7D-4E75-8885-1CFA70A4AFE7}" name="CFNM"/>
    <tableColumn id="4" xr3:uid="{C6B0B6C9-0FC0-450A-A8E4-D2B39EF6837E}" name="CFNM/Total area contact" dataDxfId="2">
      <calculatedColumnFormula>Table925[[#This Row],[CFNM]]/Table925[[#This Row],[CAREA]]</calculatedColumnFormula>
    </tableColumn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8AFAE4-FBF4-417D-B2CF-4E7CFF9EF285}" name="Table16" displayName="Table16" ref="P35:T56" totalsRowShown="0">
  <autoFilter ref="P35:T56" xr:uid="{4F8558E7-7A25-4C90-85A6-131C7EDCEF67}"/>
  <tableColumns count="5">
    <tableColumn id="1" xr3:uid="{9EFDAE24-F8D2-4001-BE08-04A2CEBB4133}" name="time"/>
    <tableColumn id="2" xr3:uid="{F99A710F-EFD7-43A2-B6DD-4AF7EF30F9A7}" name="moment" dataDxfId="1">
      <calculatedColumnFormula>-(Table16[[#This Row],[time]]-2)*2</calculatedColumnFormula>
    </tableColumn>
    <tableColumn id="3" xr3:uid="{20D01518-077D-4DB8-AB67-F334748C3168}" name="CAREA"/>
    <tableColumn id="4" xr3:uid="{F943B0F3-3588-449A-A872-E3AEF29D452A}" name="CFNM"/>
    <tableColumn id="5" xr3:uid="{2AD822A2-5797-45E8-A7C4-F0ABE146985F}" name="CFNM/Total area contact" dataDxfId="0">
      <calculatedColumnFormula>Table16[[#This Row],[CFNM]]/Table16[[#This Row],[CAREA]]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1B9E75-F052-4D88-BAFE-9708085E9F68}" name="Table2" displayName="Table2" ref="F6:J27" totalsRowShown="0">
  <autoFilter ref="F6:J27" xr:uid="{B023EA7B-F002-4D3D-AB64-F32AC4085A7C}"/>
  <tableColumns count="5">
    <tableColumn id="1" xr3:uid="{5F108EC5-D586-4F3A-A081-351DB90EA8E2}" name="time"/>
    <tableColumn id="2" xr3:uid="{1118FB76-5E1B-457A-A6D5-81859CA5DE9A}" name="moment" dataDxfId="29">
      <calculatedColumnFormula>(Table2[[#This Row],[time]]-2)*2</calculatedColumnFormula>
    </tableColumn>
    <tableColumn id="3" xr3:uid="{A07535A9-2F82-47C1-A7B0-BE84F67C1AD6}" name="CAREA"/>
    <tableColumn id="4" xr3:uid="{307A29BB-DFE1-421D-8CAF-B60EED307993}" name="CFNM"/>
    <tableColumn id="5" xr3:uid="{C897DA55-0430-4D8B-AC9B-8E0A393F7347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BF7C3C-25BC-410C-92BC-4604D9FA404D}" name="Table3" displayName="Table3" ref="K6:O27" totalsRowShown="0">
  <autoFilter ref="K6:O27" xr:uid="{4C131864-202F-4051-99E9-B4056E5125DB}"/>
  <tableColumns count="5">
    <tableColumn id="1" xr3:uid="{F7C4752F-A0D8-45A8-AFDC-6176E904CC6D}" name="time"/>
    <tableColumn id="2" xr3:uid="{E0A5AA56-7C92-424D-B4A2-E808662E98FA}" name="moment" dataDxfId="27">
      <calculatedColumnFormula>(Table3[[#This Row],[time]]-2)*2</calculatedColumnFormula>
    </tableColumn>
    <tableColumn id="3" xr3:uid="{61F87BA1-10B6-4351-A8E1-33C32033FFE2}" name="CAREA"/>
    <tableColumn id="4" xr3:uid="{3D45C9AE-E0CC-432B-933D-9706D5ED5806}" name="CFNM"/>
    <tableColumn id="5" xr3:uid="{3149AE92-5123-4702-81DE-577E299896AC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93CF27-3557-4F57-B478-4C77A33E7C88}" name="Table4" displayName="Table4" ref="P6:T27" totalsRowShown="0">
  <autoFilter ref="P6:T27" xr:uid="{6DF09D72-457D-4F2A-BDD7-C0700982DD49}"/>
  <tableColumns count="5">
    <tableColumn id="1" xr3:uid="{384E0EAD-DC2F-4BC0-997B-ECCFF35B6124}" name="time"/>
    <tableColumn id="2" xr3:uid="{7B5D95A9-6898-4261-BFED-DAF189099A93}" name="moment" dataDxfId="25">
      <calculatedColumnFormula>(Table4[[#This Row],[time]]-2)*2</calculatedColumnFormula>
    </tableColumn>
    <tableColumn id="3" xr3:uid="{1AD58AA9-9A7D-4787-BB19-D5862F8EF244}" name="CAREA"/>
    <tableColumn id="4" xr3:uid="{3C438762-35B8-4DBC-89D5-EA88A4FA7FBF}" name="CFNM"/>
    <tableColumn id="5" xr3:uid="{AC28AFB1-20B9-4F3A-9575-24CE935A956B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B195D5-EC6D-48C2-8C57-FA6EB7FAAD6B}" name="Table5" displayName="Table5" ref="U6:Y27" totalsRowShown="0">
  <autoFilter ref="U6:Y27" xr:uid="{E9C51147-1AB5-4A6B-A596-399225760CDC}"/>
  <tableColumns count="5">
    <tableColumn id="1" xr3:uid="{5F50156F-AC52-4FF8-9D52-1EEBBD258FF9}" name="time"/>
    <tableColumn id="2" xr3:uid="{0A4915AE-A448-4803-9325-6C4E30DB8611}" name="moment" dataDxfId="23">
      <calculatedColumnFormula>(Table5[[#This Row],[time]]-2)*2</calculatedColumnFormula>
    </tableColumn>
    <tableColumn id="3" xr3:uid="{18F81013-B632-4148-946B-826D7A08660F}" name="CAREA"/>
    <tableColumn id="4" xr3:uid="{FF43F9B4-562B-42C7-9F58-DAA31D2F9A34}" name="CFNM"/>
    <tableColumn id="5" xr3:uid="{321CE8F6-033F-40F2-B3FF-CA2A470AAFA4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0C259D-5A64-4399-88E1-B41510BABC36}" name="Table6" displayName="Table6" ref="Z6:AD27" totalsRowShown="0">
  <autoFilter ref="Z6:AD27" xr:uid="{F17089E4-F099-41F3-8AE7-3B329D3E7ED6}"/>
  <tableColumns count="5">
    <tableColumn id="1" xr3:uid="{1F91C771-CA9E-42BA-943A-CA0CF6D55DE0}" name="time"/>
    <tableColumn id="2" xr3:uid="{F9830755-7624-4DCF-ADAD-E7BC3CA01966}" name="moment" dataDxfId="21">
      <calculatedColumnFormula>(Table6[[#This Row],[time]]-2)*2</calculatedColumnFormula>
    </tableColumn>
    <tableColumn id="3" xr3:uid="{0E536618-15FA-4BCE-A7FB-8C03095787FF}" name="CAREA"/>
    <tableColumn id="4" xr3:uid="{FAC9E84C-EF13-411F-A3F7-C5F3F2181AA6}" name="CFNM"/>
    <tableColumn id="5" xr3:uid="{6EE73F1C-E759-49A8-97BB-E8B6D3D4C633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DF630C-5D05-4F97-98C8-136F8B94A7CA}" name="Table7" displayName="Table7" ref="AE6:AI27" totalsRowShown="0">
  <autoFilter ref="AE6:AI27" xr:uid="{5E1DC98C-1208-4D97-AB2F-655587A3F8E2}"/>
  <tableColumns count="5">
    <tableColumn id="1" xr3:uid="{9F4C0E7D-F896-4ECC-8A1E-DEF3D7B55718}" name="time"/>
    <tableColumn id="2" xr3:uid="{4B2F9B9C-1D1C-468E-BEFD-BC726B4E3577}" name="moment" dataDxfId="19">
      <calculatedColumnFormula>(Table7[[#This Row],[time]]-2)*2</calculatedColumnFormula>
    </tableColumn>
    <tableColumn id="3" xr3:uid="{923CCA90-CD97-45AF-AB2D-69C0BDDFA68C}" name="CAREA"/>
    <tableColumn id="4" xr3:uid="{E39DBF13-F5A9-4627-B5B8-0B5503C3A067}" name="CFNM"/>
    <tableColumn id="5" xr3:uid="{37C984F5-E66B-415B-8C4F-EAF76034739D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420489-23D8-4D27-B8A6-AAF0619B53B0}" name="Table8" displayName="Table8" ref="AJ6:AN27" totalsRowShown="0">
  <autoFilter ref="AJ6:AN27" xr:uid="{9497BA5C-B996-41FC-94BF-5606B6A52E3C}"/>
  <tableColumns count="5">
    <tableColumn id="1" xr3:uid="{A2349614-D14D-41E0-8DC7-D296423D5AB0}" name="time"/>
    <tableColumn id="2" xr3:uid="{48466E9A-950F-47D8-81E5-4D560B5F52FC}" name="moment" dataDxfId="17">
      <calculatedColumnFormula>(Table8[[#This Row],[time]]-2)*2</calculatedColumnFormula>
    </tableColumn>
    <tableColumn id="3" xr3:uid="{59D4FDC7-E621-468A-BF38-EBCB44D8EC14}" name="CAREA"/>
    <tableColumn id="4" xr3:uid="{6B15B6D3-7A5B-4BEE-A574-54470967ABFC}" name="CFNM"/>
    <tableColumn id="5" xr3:uid="{94F1B828-8B6B-40D2-9191-29C6DFFC42F3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03F609-44BD-49A6-B129-44F9A42A31A6}" name="Table219" displayName="Table219" ref="A35:E56" totalsRowShown="0">
  <autoFilter ref="A35:E56" xr:uid="{8D5E9C8A-BEC6-4C9A-BBDD-AD3DF5CFAFAA}"/>
  <tableColumns count="5">
    <tableColumn id="1" xr3:uid="{0176EA00-E55F-4048-9F83-1DBA109EC347}" name="time"/>
    <tableColumn id="5" xr3:uid="{CC39821A-7EC7-4309-BA56-7DF7C8077A3F}" name="moment" dataDxfId="15">
      <calculatedColumnFormula>-(Table219[[#This Row],[time]]-2)*2</calculatedColumnFormula>
    </tableColumn>
    <tableColumn id="2" xr3:uid="{C15691A3-BD52-4D02-928D-4077BA4373C2}" name="CAREA "/>
    <tableColumn id="3" xr3:uid="{0C820D07-DD8A-41A1-B840-D89CF42EF0B0}" name="CFNM"/>
    <tableColumn id="4" xr3:uid="{6807E65F-3AB1-4A7D-B8F9-8F08641F6B7A}" name="CFNM/Total area contact" dataDxfId="14">
      <calculatedColumnFormula>Table219[[#This Row],[CFNM]]/Table219[[#This Row],[CAREA 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1FC5-A1AD-4E58-B858-E6EF0132FC53}">
  <dimension ref="A1:AN60"/>
  <sheetViews>
    <sheetView tabSelected="1" topLeftCell="S1" workbookViewId="0">
      <selection activeCell="X7" sqref="X7:X27"/>
    </sheetView>
  </sheetViews>
  <sheetFormatPr defaultRowHeight="14.4" x14ac:dyDescent="0.3"/>
  <cols>
    <col min="17" max="17" width="9.6640625" customWidth="1"/>
    <col min="20" max="20" width="14.44140625" customWidth="1"/>
  </cols>
  <sheetData>
    <row r="1" spans="1:40" x14ac:dyDescent="0.3">
      <c r="A1" t="s">
        <v>18</v>
      </c>
      <c r="D1" t="s">
        <v>0</v>
      </c>
    </row>
    <row r="2" spans="1:40" x14ac:dyDescent="0.3">
      <c r="A2" t="s">
        <v>19</v>
      </c>
      <c r="D2" t="s">
        <v>1</v>
      </c>
      <c r="E2" t="s">
        <v>2</v>
      </c>
    </row>
    <row r="5" spans="1:40" x14ac:dyDescent="0.3">
      <c r="A5" t="s">
        <v>3</v>
      </c>
      <c r="F5" t="s">
        <v>4</v>
      </c>
      <c r="K5" t="s">
        <v>5</v>
      </c>
      <c r="P5" t="s">
        <v>16</v>
      </c>
      <c r="U5" t="s">
        <v>6</v>
      </c>
      <c r="Z5" t="s">
        <v>7</v>
      </c>
      <c r="AE5" t="s">
        <v>8</v>
      </c>
      <c r="AJ5" t="s">
        <v>9</v>
      </c>
    </row>
    <row r="6" spans="1:40" x14ac:dyDescent="0.3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10</v>
      </c>
      <c r="Q6" t="s">
        <v>11</v>
      </c>
      <c r="R6" t="s">
        <v>12</v>
      </c>
      <c r="S6" t="s">
        <v>13</v>
      </c>
      <c r="T6" t="s">
        <v>14</v>
      </c>
      <c r="U6" t="s">
        <v>10</v>
      </c>
      <c r="V6" t="s">
        <v>11</v>
      </c>
      <c r="W6" t="s">
        <v>12</v>
      </c>
      <c r="X6" t="s">
        <v>13</v>
      </c>
      <c r="Y6" t="s">
        <v>14</v>
      </c>
      <c r="Z6" t="s">
        <v>10</v>
      </c>
      <c r="AA6" t="s">
        <v>11</v>
      </c>
      <c r="AB6" t="s">
        <v>12</v>
      </c>
      <c r="AC6" t="s">
        <v>13</v>
      </c>
      <c r="AD6" t="s">
        <v>14</v>
      </c>
      <c r="AE6" t="s">
        <v>10</v>
      </c>
      <c r="AF6" t="s">
        <v>11</v>
      </c>
      <c r="AG6" t="s">
        <v>12</v>
      </c>
      <c r="AH6" t="s">
        <v>13</v>
      </c>
      <c r="AI6" t="s">
        <v>14</v>
      </c>
      <c r="AJ6" t="s">
        <v>10</v>
      </c>
      <c r="AK6" t="s">
        <v>11</v>
      </c>
      <c r="AL6" t="s">
        <v>12</v>
      </c>
      <c r="AM6" t="s">
        <v>13</v>
      </c>
      <c r="AN6" t="s">
        <v>14</v>
      </c>
    </row>
    <row r="7" spans="1:40" x14ac:dyDescent="0.3">
      <c r="A7">
        <v>2</v>
      </c>
      <c r="B7">
        <f>(Table1[[#This Row],[time]]-2)*2</f>
        <v>0</v>
      </c>
      <c r="C7">
        <v>91.921300000000002</v>
      </c>
      <c r="D7">
        <v>9.3756500000000003</v>
      </c>
      <c r="E7" s="1">
        <f>Table1[[#This Row],[CFNM]]/Table1[[#This Row],[CAREA]]</f>
        <v>0.10199649047609205</v>
      </c>
      <c r="F7">
        <v>2</v>
      </c>
      <c r="G7">
        <f>(Table2[[#This Row],[time]]-2)*2</f>
        <v>0</v>
      </c>
      <c r="H7">
        <v>94.718199999999996</v>
      </c>
      <c r="I7">
        <v>2.8455900000000001</v>
      </c>
      <c r="J7" s="1">
        <f>Table2[[#This Row],[CFNM]]/Table2[[#This Row],[CAREA]]</f>
        <v>3.0042695068107292E-2</v>
      </c>
      <c r="K7">
        <v>2</v>
      </c>
      <c r="L7">
        <f>(Table3[[#This Row],[time]]-2)*2</f>
        <v>0</v>
      </c>
      <c r="M7">
        <v>89.822999999999993</v>
      </c>
      <c r="N7">
        <v>2.7683800000000001</v>
      </c>
      <c r="O7">
        <f>Table3[[#This Row],[CFNM]]/Table3[[#This Row],[CAREA]]</f>
        <v>3.0820391213831649E-2</v>
      </c>
      <c r="P7">
        <v>2</v>
      </c>
      <c r="Q7">
        <f>(Table4[[#This Row],[time]]-2)*2</f>
        <v>0</v>
      </c>
      <c r="R7">
        <v>84.903199999999998</v>
      </c>
      <c r="S7">
        <v>4.4528400000000001</v>
      </c>
      <c r="T7">
        <f>Table4[[#This Row],[CFNM]]/Table4[[#This Row],[CAREA]]</f>
        <v>5.2446079770844915E-2</v>
      </c>
      <c r="U7">
        <v>2</v>
      </c>
      <c r="V7">
        <f>(Table5[[#This Row],[time]]-2)*2</f>
        <v>0</v>
      </c>
      <c r="W7">
        <v>83.020300000000006</v>
      </c>
      <c r="X7">
        <v>8.6436100000000007</v>
      </c>
      <c r="Y7">
        <f>Table5[[#This Row],[CFNM]]/Table5[[#This Row],[CAREA]]</f>
        <v>0.10411441538997089</v>
      </c>
      <c r="Z7">
        <v>2</v>
      </c>
      <c r="AA7">
        <f>(Table6[[#This Row],[time]]-2)*2</f>
        <v>0</v>
      </c>
      <c r="AB7">
        <v>88.872600000000006</v>
      </c>
      <c r="AC7">
        <v>13.6356</v>
      </c>
      <c r="AD7">
        <f>Table6[[#This Row],[CFNM]]/Table6[[#This Row],[CAREA]]</f>
        <v>0.1534286157938442</v>
      </c>
      <c r="AE7">
        <v>2</v>
      </c>
      <c r="AF7">
        <f>(Table7[[#This Row],[time]]-2)*2</f>
        <v>0</v>
      </c>
      <c r="AG7">
        <v>78.913399999999996</v>
      </c>
      <c r="AH7">
        <v>19.2013</v>
      </c>
      <c r="AI7">
        <f>Table7[[#This Row],[CFNM]]/Table7[[#This Row],[CAREA]]</f>
        <v>0.24332115965095916</v>
      </c>
      <c r="AJ7">
        <v>2</v>
      </c>
      <c r="AK7">
        <f>(Table8[[#This Row],[time]]-2)*2</f>
        <v>0</v>
      </c>
      <c r="AL7">
        <v>83.194400000000002</v>
      </c>
      <c r="AM7">
        <v>18.7179</v>
      </c>
      <c r="AN7">
        <f>Table8[[#This Row],[CFNM]]/Table8[[#This Row],[CAREA]]</f>
        <v>0.22498990316655929</v>
      </c>
    </row>
    <row r="8" spans="1:40" x14ac:dyDescent="0.3">
      <c r="A8">
        <v>2.0512600000000001</v>
      </c>
      <c r="B8">
        <f>(Table1[[#This Row],[time]]-2)*2</f>
        <v>0.10252000000000017</v>
      </c>
      <c r="C8">
        <v>92.244200000000006</v>
      </c>
      <c r="D8">
        <v>9.6472300000000004</v>
      </c>
      <c r="E8">
        <f>Table1[[#This Row],[CFNM]]/Table1[[#This Row],[CAREA]]</f>
        <v>0.10458359441569226</v>
      </c>
      <c r="F8">
        <v>2.0512600000000001</v>
      </c>
      <c r="G8">
        <f>(Table2[[#This Row],[time]]-2)*2</f>
        <v>0.10252000000000017</v>
      </c>
      <c r="H8">
        <v>94.964200000000005</v>
      </c>
      <c r="I8">
        <v>4.2829199999999998</v>
      </c>
      <c r="J8">
        <f>Table2[[#This Row],[CFNM]]/Table2[[#This Row],[CAREA]]</f>
        <v>4.5100364137222231E-2</v>
      </c>
      <c r="K8">
        <v>2.0512600000000001</v>
      </c>
      <c r="L8">
        <f>(Table3[[#This Row],[time]]-2)*2</f>
        <v>0.10252000000000017</v>
      </c>
      <c r="M8">
        <v>89.816100000000006</v>
      </c>
      <c r="N8">
        <v>2.8536999999999999</v>
      </c>
      <c r="O8">
        <f>Table3[[#This Row],[CFNM]]/Table3[[#This Row],[CAREA]]</f>
        <v>3.1772699994767083E-2</v>
      </c>
      <c r="P8">
        <v>2.0512600000000001</v>
      </c>
      <c r="Q8">
        <f>(Table4[[#This Row],[time]]-2)*2</f>
        <v>0.10252000000000017</v>
      </c>
      <c r="R8">
        <v>86.195099999999996</v>
      </c>
      <c r="S8">
        <v>6.8275600000000001</v>
      </c>
      <c r="T8">
        <f>Table4[[#This Row],[CFNM]]/Table4[[#This Row],[CAREA]]</f>
        <v>7.9210535169632612E-2</v>
      </c>
      <c r="U8">
        <v>2.0512600000000001</v>
      </c>
      <c r="V8">
        <f>(Table5[[#This Row],[time]]-2)*2</f>
        <v>0.10252000000000017</v>
      </c>
      <c r="W8">
        <v>82.817499999999995</v>
      </c>
      <c r="X8">
        <v>8.6218000000000004</v>
      </c>
      <c r="Y8">
        <f>Table5[[#This Row],[CFNM]]/Table5[[#This Row],[CAREA]]</f>
        <v>0.10410601624052888</v>
      </c>
      <c r="Z8">
        <v>2.0512600000000001</v>
      </c>
      <c r="AA8">
        <f>(Table6[[#This Row],[time]]-2)*2</f>
        <v>0.10252000000000017</v>
      </c>
      <c r="AB8">
        <v>88.983699999999999</v>
      </c>
      <c r="AC8">
        <v>16.682300000000001</v>
      </c>
      <c r="AD8">
        <f>Table6[[#This Row],[CFNM]]/Table6[[#This Row],[CAREA]]</f>
        <v>0.18747590850908652</v>
      </c>
      <c r="AE8">
        <v>2.0512600000000001</v>
      </c>
      <c r="AF8">
        <f>(Table7[[#This Row],[time]]-2)*2</f>
        <v>0.10252000000000017</v>
      </c>
      <c r="AG8">
        <v>78.599699999999999</v>
      </c>
      <c r="AH8">
        <v>19.0486</v>
      </c>
      <c r="AI8">
        <f>Table7[[#This Row],[CFNM]]/Table7[[#This Row],[CAREA]]</f>
        <v>0.24234952550709482</v>
      </c>
      <c r="AJ8">
        <v>2.0512600000000001</v>
      </c>
      <c r="AK8">
        <f>(Table8[[#This Row],[time]]-2)*2</f>
        <v>0.10252000000000017</v>
      </c>
      <c r="AL8">
        <v>83.382800000000003</v>
      </c>
      <c r="AM8">
        <v>20.4894</v>
      </c>
      <c r="AN8">
        <f>Table8[[#This Row],[CFNM]]/Table8[[#This Row],[CAREA]]</f>
        <v>0.24572693649049923</v>
      </c>
    </row>
    <row r="9" spans="1:40" x14ac:dyDescent="0.3">
      <c r="A9">
        <v>2.1153300000000002</v>
      </c>
      <c r="B9">
        <f>(Table1[[#This Row],[time]]-2)*2</f>
        <v>0.23066000000000031</v>
      </c>
      <c r="C9">
        <v>92.025899999999993</v>
      </c>
      <c r="D9">
        <v>8.9834200000000006</v>
      </c>
      <c r="E9">
        <f>Table1[[#This Row],[CFNM]]/Table1[[#This Row],[CAREA]]</f>
        <v>9.7618387866894002E-2</v>
      </c>
      <c r="F9">
        <v>2.1153300000000002</v>
      </c>
      <c r="G9">
        <f>(Table2[[#This Row],[time]]-2)*2</f>
        <v>0.23066000000000031</v>
      </c>
      <c r="H9">
        <v>95.032700000000006</v>
      </c>
      <c r="I9">
        <v>5.2551800000000002</v>
      </c>
      <c r="J9">
        <f>Table2[[#This Row],[CFNM]]/Table2[[#This Row],[CAREA]]</f>
        <v>5.529864983316269E-2</v>
      </c>
      <c r="K9">
        <v>2.1153300000000002</v>
      </c>
      <c r="L9">
        <f>(Table3[[#This Row],[time]]-2)*2</f>
        <v>0.23066000000000031</v>
      </c>
      <c r="M9">
        <v>88.849100000000007</v>
      </c>
      <c r="N9">
        <v>2.4712399999999999</v>
      </c>
      <c r="O9">
        <f>Table3[[#This Row],[CFNM]]/Table3[[#This Row],[CAREA]]</f>
        <v>2.7813900197075712E-2</v>
      </c>
      <c r="P9">
        <v>2.1153300000000002</v>
      </c>
      <c r="Q9">
        <f>(Table4[[#This Row],[time]]-2)*2</f>
        <v>0.23066000000000031</v>
      </c>
      <c r="R9">
        <v>87.126400000000004</v>
      </c>
      <c r="S9">
        <v>8.7881099999999996</v>
      </c>
      <c r="T9">
        <f>Table4[[#This Row],[CFNM]]/Table4[[#This Row],[CAREA]]</f>
        <v>0.10086621276673889</v>
      </c>
      <c r="U9">
        <v>2.1153300000000002</v>
      </c>
      <c r="V9">
        <f>(Table5[[#This Row],[time]]-2)*2</f>
        <v>0.23066000000000031</v>
      </c>
      <c r="W9">
        <v>82.165099999999995</v>
      </c>
      <c r="X9">
        <v>7.6385100000000001</v>
      </c>
      <c r="Y9">
        <f>Table5[[#This Row],[CFNM]]/Table5[[#This Row],[CAREA]]</f>
        <v>9.2965383112781463E-2</v>
      </c>
      <c r="Z9">
        <v>2.1153300000000002</v>
      </c>
      <c r="AA9">
        <f>(Table6[[#This Row],[time]]-2)*2</f>
        <v>0.23066000000000031</v>
      </c>
      <c r="AB9">
        <v>89.472499999999997</v>
      </c>
      <c r="AC9">
        <v>20.453299999999999</v>
      </c>
      <c r="AD9">
        <f>Table6[[#This Row],[CFNM]]/Table6[[#This Row],[CAREA]]</f>
        <v>0.22859873145379864</v>
      </c>
      <c r="AE9">
        <v>2.1153300000000002</v>
      </c>
      <c r="AF9">
        <f>(Table7[[#This Row],[time]]-2)*2</f>
        <v>0.23066000000000031</v>
      </c>
      <c r="AG9">
        <v>77.788499999999999</v>
      </c>
      <c r="AH9">
        <v>18.716200000000001</v>
      </c>
      <c r="AI9">
        <f>Table7[[#This Row],[CFNM]]/Table7[[#This Row],[CAREA]]</f>
        <v>0.24060368820584022</v>
      </c>
      <c r="AJ9">
        <v>2.1153300000000002</v>
      </c>
      <c r="AK9">
        <f>(Table8[[#This Row],[time]]-2)*2</f>
        <v>0.23066000000000031</v>
      </c>
      <c r="AL9">
        <v>83.503100000000003</v>
      </c>
      <c r="AM9">
        <v>22.8597</v>
      </c>
      <c r="AN9">
        <f>Table8[[#This Row],[CFNM]]/Table8[[#This Row],[CAREA]]</f>
        <v>0.27375869877884773</v>
      </c>
    </row>
    <row r="10" spans="1:40" x14ac:dyDescent="0.3">
      <c r="A10">
        <v>2.16533</v>
      </c>
      <c r="B10">
        <f>(Table1[[#This Row],[time]]-2)*2</f>
        <v>0.33065999999999995</v>
      </c>
      <c r="C10">
        <v>91.633799999999994</v>
      </c>
      <c r="D10">
        <v>8.2694600000000005</v>
      </c>
      <c r="E10">
        <f>Table1[[#This Row],[CFNM]]/Table1[[#This Row],[CAREA]]</f>
        <v>9.0244647717327028E-2</v>
      </c>
      <c r="F10">
        <v>2.16533</v>
      </c>
      <c r="G10">
        <f>(Table2[[#This Row],[time]]-2)*2</f>
        <v>0.33065999999999995</v>
      </c>
      <c r="H10">
        <v>94.9953</v>
      </c>
      <c r="I10">
        <v>6.1154700000000002</v>
      </c>
      <c r="J10">
        <f>Table2[[#This Row],[CFNM]]/Table2[[#This Row],[CAREA]]</f>
        <v>6.4376553366324446E-2</v>
      </c>
      <c r="K10">
        <v>2.16533</v>
      </c>
      <c r="L10">
        <f>(Table3[[#This Row],[time]]-2)*2</f>
        <v>0.33065999999999995</v>
      </c>
      <c r="M10">
        <v>87.490099999999998</v>
      </c>
      <c r="N10">
        <v>2.28267</v>
      </c>
      <c r="O10">
        <f>Table3[[#This Row],[CFNM]]/Table3[[#This Row],[CAREA]]</f>
        <v>2.6090609108916325E-2</v>
      </c>
      <c r="P10">
        <v>2.16533</v>
      </c>
      <c r="Q10">
        <f>(Table4[[#This Row],[time]]-2)*2</f>
        <v>0.33065999999999995</v>
      </c>
      <c r="R10">
        <v>88.305499999999995</v>
      </c>
      <c r="S10">
        <v>10.384</v>
      </c>
      <c r="T10">
        <f>Table4[[#This Row],[CFNM]]/Table4[[#This Row],[CAREA]]</f>
        <v>0.1175917694820821</v>
      </c>
      <c r="U10">
        <v>2.16533</v>
      </c>
      <c r="V10">
        <f>(Table5[[#This Row],[time]]-2)*2</f>
        <v>0.33065999999999995</v>
      </c>
      <c r="W10">
        <v>81.342600000000004</v>
      </c>
      <c r="X10">
        <v>6.73733</v>
      </c>
      <c r="Y10">
        <f>Table5[[#This Row],[CFNM]]/Table5[[#This Row],[CAREA]]</f>
        <v>8.2826587790407483E-2</v>
      </c>
      <c r="Z10">
        <v>2.16533</v>
      </c>
      <c r="AA10">
        <f>(Table6[[#This Row],[time]]-2)*2</f>
        <v>0.33065999999999995</v>
      </c>
      <c r="AB10">
        <v>89.943100000000001</v>
      </c>
      <c r="AC10">
        <v>23.9176</v>
      </c>
      <c r="AD10">
        <f>Table6[[#This Row],[CFNM]]/Table6[[#This Row],[CAREA]]</f>
        <v>0.26591923115836569</v>
      </c>
      <c r="AE10">
        <v>2.16533</v>
      </c>
      <c r="AF10">
        <f>(Table7[[#This Row],[time]]-2)*2</f>
        <v>0.33065999999999995</v>
      </c>
      <c r="AG10">
        <v>77.5505</v>
      </c>
      <c r="AH10">
        <v>18.434999999999999</v>
      </c>
      <c r="AI10">
        <f>Table7[[#This Row],[CFNM]]/Table7[[#This Row],[CAREA]]</f>
        <v>0.23771606888414645</v>
      </c>
      <c r="AJ10">
        <v>2.16533</v>
      </c>
      <c r="AK10">
        <f>(Table8[[#This Row],[time]]-2)*2</f>
        <v>0.33065999999999995</v>
      </c>
      <c r="AL10">
        <v>83.454800000000006</v>
      </c>
      <c r="AM10">
        <v>25.2605</v>
      </c>
      <c r="AN10">
        <f>Table8[[#This Row],[CFNM]]/Table8[[#This Row],[CAREA]]</f>
        <v>0.30268480662586211</v>
      </c>
    </row>
    <row r="11" spans="1:40" x14ac:dyDescent="0.3">
      <c r="A11">
        <v>2.2246999999999999</v>
      </c>
      <c r="B11">
        <f>(Table1[[#This Row],[time]]-2)*2</f>
        <v>0.4493999999999998</v>
      </c>
      <c r="C11">
        <v>91.403099999999995</v>
      </c>
      <c r="D11">
        <v>7.91221</v>
      </c>
      <c r="E11">
        <f>Table1[[#This Row],[CFNM]]/Table1[[#This Row],[CAREA]]</f>
        <v>8.656391304014853E-2</v>
      </c>
      <c r="F11">
        <v>2.2246999999999999</v>
      </c>
      <c r="G11">
        <f>(Table2[[#This Row],[time]]-2)*2</f>
        <v>0.4493999999999998</v>
      </c>
      <c r="H11">
        <v>95.001800000000003</v>
      </c>
      <c r="I11">
        <v>6.5239099999999999</v>
      </c>
      <c r="J11">
        <f>Table2[[#This Row],[CFNM]]/Table2[[#This Row],[CAREA]]</f>
        <v>6.8671435699113062E-2</v>
      </c>
      <c r="K11">
        <v>2.2246999999999999</v>
      </c>
      <c r="L11">
        <f>(Table3[[#This Row],[time]]-2)*2</f>
        <v>0.4493999999999998</v>
      </c>
      <c r="M11">
        <v>87.220500000000001</v>
      </c>
      <c r="N11">
        <v>2.1958899999999999</v>
      </c>
      <c r="O11">
        <f>Table3[[#This Row],[CFNM]]/Table3[[#This Row],[CAREA]]</f>
        <v>2.5176306028972546E-2</v>
      </c>
      <c r="P11">
        <v>2.2246999999999999</v>
      </c>
      <c r="Q11">
        <f>(Table4[[#This Row],[time]]-2)*2</f>
        <v>0.4493999999999998</v>
      </c>
      <c r="R11">
        <v>88.866900000000001</v>
      </c>
      <c r="S11">
        <v>11.1998</v>
      </c>
      <c r="T11">
        <f>Table4[[#This Row],[CFNM]]/Table4[[#This Row],[CAREA]]</f>
        <v>0.12602892640566959</v>
      </c>
      <c r="U11">
        <v>2.2246999999999999</v>
      </c>
      <c r="V11">
        <f>(Table5[[#This Row],[time]]-2)*2</f>
        <v>0.4493999999999998</v>
      </c>
      <c r="W11">
        <v>81.187899999999999</v>
      </c>
      <c r="X11">
        <v>6.3497500000000002</v>
      </c>
      <c r="Y11">
        <f>Table5[[#This Row],[CFNM]]/Table5[[#This Row],[CAREA]]</f>
        <v>7.821054615281342E-2</v>
      </c>
      <c r="Z11">
        <v>2.2246999999999999</v>
      </c>
      <c r="AA11">
        <f>(Table6[[#This Row],[time]]-2)*2</f>
        <v>0.4493999999999998</v>
      </c>
      <c r="AB11">
        <v>91.837900000000005</v>
      </c>
      <c r="AC11">
        <v>25.669699999999999</v>
      </c>
      <c r="AD11">
        <f>Table6[[#This Row],[CFNM]]/Table6[[#This Row],[CAREA]]</f>
        <v>0.27951096442754025</v>
      </c>
      <c r="AE11">
        <v>2.2246999999999999</v>
      </c>
      <c r="AF11">
        <f>(Table7[[#This Row],[time]]-2)*2</f>
        <v>0.4493999999999998</v>
      </c>
      <c r="AG11">
        <v>77.5364</v>
      </c>
      <c r="AH11">
        <v>18.3307</v>
      </c>
      <c r="AI11">
        <f>Table7[[#This Row],[CFNM]]/Table7[[#This Row],[CAREA]]</f>
        <v>0.23641412291517275</v>
      </c>
      <c r="AJ11">
        <v>2.2246999999999999</v>
      </c>
      <c r="AK11">
        <f>(Table8[[#This Row],[time]]-2)*2</f>
        <v>0.4493999999999998</v>
      </c>
      <c r="AL11">
        <v>83.153000000000006</v>
      </c>
      <c r="AM11">
        <v>26.579000000000001</v>
      </c>
      <c r="AN11">
        <f>Table8[[#This Row],[CFNM]]/Table8[[#This Row],[CAREA]]</f>
        <v>0.31963970031147404</v>
      </c>
    </row>
    <row r="12" spans="1:40" x14ac:dyDescent="0.3">
      <c r="A12">
        <v>2.2668900000000001</v>
      </c>
      <c r="B12">
        <f>(Table1[[#This Row],[time]]-2)*2</f>
        <v>0.53378000000000014</v>
      </c>
      <c r="C12">
        <v>90.679000000000002</v>
      </c>
      <c r="D12">
        <v>7.2773700000000003</v>
      </c>
      <c r="E12">
        <f>Table1[[#This Row],[CFNM]]/Table1[[#This Row],[CAREA]]</f>
        <v>8.0254193363402768E-2</v>
      </c>
      <c r="F12">
        <v>2.2668900000000001</v>
      </c>
      <c r="G12">
        <f>(Table2[[#This Row],[time]]-2)*2</f>
        <v>0.53378000000000014</v>
      </c>
      <c r="H12">
        <v>95.534199999999998</v>
      </c>
      <c r="I12">
        <v>7.1437900000000001</v>
      </c>
      <c r="J12">
        <f>Table2[[#This Row],[CFNM]]/Table2[[#This Row],[CAREA]]</f>
        <v>7.4777304881393267E-2</v>
      </c>
      <c r="K12">
        <v>2.2668900000000001</v>
      </c>
      <c r="L12">
        <f>(Table3[[#This Row],[time]]-2)*2</f>
        <v>0.53378000000000014</v>
      </c>
      <c r="M12">
        <v>85.345100000000002</v>
      </c>
      <c r="N12">
        <v>2.5016799999999999</v>
      </c>
      <c r="O12">
        <f>Table3[[#This Row],[CFNM]]/Table3[[#This Row],[CAREA]]</f>
        <v>2.9312520578217142E-2</v>
      </c>
      <c r="P12">
        <v>2.2668900000000001</v>
      </c>
      <c r="Q12">
        <f>(Table4[[#This Row],[time]]-2)*2</f>
        <v>0.53378000000000014</v>
      </c>
      <c r="R12">
        <v>89.826499999999996</v>
      </c>
      <c r="S12">
        <v>12.640700000000001</v>
      </c>
      <c r="T12">
        <f>Table4[[#This Row],[CFNM]]/Table4[[#This Row],[CAREA]]</f>
        <v>0.14072350586964871</v>
      </c>
      <c r="U12">
        <v>2.2668900000000001</v>
      </c>
      <c r="V12">
        <f>(Table5[[#This Row],[time]]-2)*2</f>
        <v>0.53378000000000014</v>
      </c>
      <c r="W12">
        <v>78.631600000000006</v>
      </c>
      <c r="X12">
        <v>6.0473800000000004</v>
      </c>
      <c r="Y12">
        <f>Table5[[#This Row],[CFNM]]/Table5[[#This Row],[CAREA]]</f>
        <v>7.6907757186678125E-2</v>
      </c>
      <c r="Z12">
        <v>2.2668900000000001</v>
      </c>
      <c r="AA12">
        <f>(Table6[[#This Row],[time]]-2)*2</f>
        <v>0.53378000000000014</v>
      </c>
      <c r="AB12">
        <v>92.503900000000002</v>
      </c>
      <c r="AC12">
        <v>28.7087</v>
      </c>
      <c r="AD12">
        <f>Table6[[#This Row],[CFNM]]/Table6[[#This Row],[CAREA]]</f>
        <v>0.31035123924504804</v>
      </c>
      <c r="AE12">
        <v>2.2668900000000001</v>
      </c>
      <c r="AF12">
        <f>(Table7[[#This Row],[time]]-2)*2</f>
        <v>0.53378000000000014</v>
      </c>
      <c r="AG12">
        <v>77.496700000000004</v>
      </c>
      <c r="AH12">
        <v>18.089700000000001</v>
      </c>
      <c r="AI12">
        <f>Table7[[#This Row],[CFNM]]/Table7[[#This Row],[CAREA]]</f>
        <v>0.23342542327608787</v>
      </c>
      <c r="AJ12">
        <v>2.2668900000000001</v>
      </c>
      <c r="AK12">
        <f>(Table8[[#This Row],[time]]-2)*2</f>
        <v>0.53378000000000014</v>
      </c>
      <c r="AL12">
        <v>82.520799999999994</v>
      </c>
      <c r="AM12">
        <v>29.069700000000001</v>
      </c>
      <c r="AN12">
        <f>Table8[[#This Row],[CFNM]]/Table8[[#This Row],[CAREA]]</f>
        <v>0.35227118496185206</v>
      </c>
    </row>
    <row r="13" spans="1:40" x14ac:dyDescent="0.3">
      <c r="A13">
        <v>2.3262700000000001</v>
      </c>
      <c r="B13">
        <f>(Table1[[#This Row],[time]]-2)*2</f>
        <v>0.65254000000000012</v>
      </c>
      <c r="C13">
        <v>89.421800000000005</v>
      </c>
      <c r="D13">
        <v>6.6655499999999996</v>
      </c>
      <c r="E13">
        <f>Table1[[#This Row],[CFNM]]/Table1[[#This Row],[CAREA]]</f>
        <v>7.4540548277936686E-2</v>
      </c>
      <c r="F13">
        <v>2.3262700000000001</v>
      </c>
      <c r="G13">
        <f>(Table2[[#This Row],[time]]-2)*2</f>
        <v>0.65254000000000012</v>
      </c>
      <c r="H13">
        <v>96.623900000000006</v>
      </c>
      <c r="I13">
        <v>8.1512100000000007</v>
      </c>
      <c r="J13">
        <f>Table2[[#This Row],[CFNM]]/Table2[[#This Row],[CAREA]]</f>
        <v>8.4360184178034633E-2</v>
      </c>
      <c r="K13">
        <v>2.3262700000000001</v>
      </c>
      <c r="L13">
        <f>(Table3[[#This Row],[time]]-2)*2</f>
        <v>0.65254000000000012</v>
      </c>
      <c r="M13">
        <v>84.529799999999994</v>
      </c>
      <c r="N13">
        <v>3.03478</v>
      </c>
      <c r="O13">
        <f>Table3[[#This Row],[CFNM]]/Table3[[#This Row],[CAREA]]</f>
        <v>3.5901894953022484E-2</v>
      </c>
      <c r="P13">
        <v>2.3262700000000001</v>
      </c>
      <c r="Q13">
        <f>(Table4[[#This Row],[time]]-2)*2</f>
        <v>0.65254000000000012</v>
      </c>
      <c r="R13">
        <v>90.430099999999996</v>
      </c>
      <c r="S13">
        <v>15.279199999999999</v>
      </c>
      <c r="T13">
        <f>Table4[[#This Row],[CFNM]]/Table4[[#This Row],[CAREA]]</f>
        <v>0.16896144093614848</v>
      </c>
      <c r="U13">
        <v>2.3262700000000001</v>
      </c>
      <c r="V13">
        <f>(Table5[[#This Row],[time]]-2)*2</f>
        <v>0.65254000000000012</v>
      </c>
      <c r="W13">
        <v>76.3489</v>
      </c>
      <c r="X13">
        <v>6.0029899999999996</v>
      </c>
      <c r="Y13">
        <f>Table5[[#This Row],[CFNM]]/Table5[[#This Row],[CAREA]]</f>
        <v>7.862575623224434E-2</v>
      </c>
      <c r="Z13">
        <v>2.3262700000000001</v>
      </c>
      <c r="AA13">
        <f>(Table6[[#This Row],[time]]-2)*2</f>
        <v>0.65254000000000012</v>
      </c>
      <c r="AB13">
        <v>93.620599999999996</v>
      </c>
      <c r="AC13">
        <v>33.2761</v>
      </c>
      <c r="AD13">
        <f>Table6[[#This Row],[CFNM]]/Table6[[#This Row],[CAREA]]</f>
        <v>0.35543566266398635</v>
      </c>
      <c r="AE13">
        <v>2.3262700000000001</v>
      </c>
      <c r="AF13">
        <f>(Table7[[#This Row],[time]]-2)*2</f>
        <v>0.65254000000000012</v>
      </c>
      <c r="AG13">
        <v>77.076700000000002</v>
      </c>
      <c r="AH13">
        <v>17.9466</v>
      </c>
      <c r="AI13">
        <f>Table7[[#This Row],[CFNM]]/Table7[[#This Row],[CAREA]]</f>
        <v>0.23284079365099958</v>
      </c>
      <c r="AJ13">
        <v>2.3262700000000001</v>
      </c>
      <c r="AK13">
        <f>(Table8[[#This Row],[time]]-2)*2</f>
        <v>0.65254000000000012</v>
      </c>
      <c r="AL13">
        <v>81.776899999999998</v>
      </c>
      <c r="AM13">
        <v>33.348999999999997</v>
      </c>
      <c r="AN13">
        <f>Table8[[#This Row],[CFNM]]/Table8[[#This Row],[CAREA]]</f>
        <v>0.4078046489901182</v>
      </c>
    </row>
    <row r="14" spans="1:40" x14ac:dyDescent="0.3">
      <c r="A14">
        <v>2.3684599999999998</v>
      </c>
      <c r="B14">
        <f>(Table1[[#This Row],[time]]-2)*2</f>
        <v>0.73691999999999958</v>
      </c>
      <c r="C14">
        <v>89.085499999999996</v>
      </c>
      <c r="D14">
        <v>6.7373900000000004</v>
      </c>
      <c r="E14">
        <f>Table1[[#This Row],[CFNM]]/Table1[[#This Row],[CAREA]]</f>
        <v>7.5628357027799145E-2</v>
      </c>
      <c r="F14">
        <v>2.3684599999999998</v>
      </c>
      <c r="G14">
        <f>(Table2[[#This Row],[time]]-2)*2</f>
        <v>0.73691999999999958</v>
      </c>
      <c r="H14">
        <v>96.973500000000001</v>
      </c>
      <c r="I14">
        <v>8.6399600000000003</v>
      </c>
      <c r="J14">
        <f>Table2[[#This Row],[CFNM]]/Table2[[#This Row],[CAREA]]</f>
        <v>8.9096093262592366E-2</v>
      </c>
      <c r="K14">
        <v>2.3684599999999998</v>
      </c>
      <c r="L14">
        <f>(Table3[[#This Row],[time]]-2)*2</f>
        <v>0.73691999999999958</v>
      </c>
      <c r="M14">
        <v>83.977800000000002</v>
      </c>
      <c r="N14">
        <v>3.1336400000000002</v>
      </c>
      <c r="O14">
        <f>Table3[[#This Row],[CFNM]]/Table3[[#This Row],[CAREA]]</f>
        <v>3.7315099943080195E-2</v>
      </c>
      <c r="P14">
        <v>2.3684599999999998</v>
      </c>
      <c r="Q14">
        <f>(Table4[[#This Row],[time]]-2)*2</f>
        <v>0.73691999999999958</v>
      </c>
      <c r="R14">
        <v>90.462699999999998</v>
      </c>
      <c r="S14">
        <v>16.173400000000001</v>
      </c>
      <c r="T14">
        <f>Table4[[#This Row],[CFNM]]/Table4[[#This Row],[CAREA]]</f>
        <v>0.17878528940657312</v>
      </c>
      <c r="U14">
        <v>2.3684599999999998</v>
      </c>
      <c r="V14">
        <f>(Table5[[#This Row],[time]]-2)*2</f>
        <v>0.73691999999999958</v>
      </c>
      <c r="W14">
        <v>74.858000000000004</v>
      </c>
      <c r="X14">
        <v>6.0555099999999999</v>
      </c>
      <c r="Y14">
        <f>Table5[[#This Row],[CFNM]]/Table5[[#This Row],[CAREA]]</f>
        <v>8.0893291298191242E-2</v>
      </c>
      <c r="Z14">
        <v>2.3684599999999998</v>
      </c>
      <c r="AA14">
        <f>(Table6[[#This Row],[time]]-2)*2</f>
        <v>0.73691999999999958</v>
      </c>
      <c r="AB14">
        <v>93.493700000000004</v>
      </c>
      <c r="AC14">
        <v>34.664999999999999</v>
      </c>
      <c r="AD14">
        <f>Table6[[#This Row],[CFNM]]/Table6[[#This Row],[CAREA]]</f>
        <v>0.37077364571088745</v>
      </c>
      <c r="AE14">
        <v>2.3684599999999998</v>
      </c>
      <c r="AF14">
        <f>(Table7[[#This Row],[time]]-2)*2</f>
        <v>0.73691999999999958</v>
      </c>
      <c r="AG14">
        <v>76.643500000000003</v>
      </c>
      <c r="AH14">
        <v>17.875699999999998</v>
      </c>
      <c r="AI14">
        <f>Table7[[#This Row],[CFNM]]/Table7[[#This Row],[CAREA]]</f>
        <v>0.23323178090770905</v>
      </c>
      <c r="AJ14">
        <v>2.3684599999999998</v>
      </c>
      <c r="AK14">
        <f>(Table8[[#This Row],[time]]-2)*2</f>
        <v>0.73691999999999958</v>
      </c>
      <c r="AL14">
        <v>81.567899999999995</v>
      </c>
      <c r="AM14">
        <v>34.736400000000003</v>
      </c>
      <c r="AN14">
        <f>Table8[[#This Row],[CFNM]]/Table8[[#This Row],[CAREA]]</f>
        <v>0.42585870176871055</v>
      </c>
    </row>
    <row r="15" spans="1:40" x14ac:dyDescent="0.3">
      <c r="A15">
        <v>2.4278300000000002</v>
      </c>
      <c r="B15">
        <f>(Table1[[#This Row],[time]]-2)*2</f>
        <v>0.85566000000000031</v>
      </c>
      <c r="C15">
        <v>88.182400000000001</v>
      </c>
      <c r="D15">
        <v>6.9138599999999997</v>
      </c>
      <c r="E15">
        <f>Table1[[#This Row],[CFNM]]/Table1[[#This Row],[CAREA]]</f>
        <v>7.8404080632870049E-2</v>
      </c>
      <c r="F15">
        <v>2.4278300000000002</v>
      </c>
      <c r="G15">
        <f>(Table2[[#This Row],[time]]-2)*2</f>
        <v>0.85566000000000031</v>
      </c>
      <c r="H15">
        <v>97.5441</v>
      </c>
      <c r="I15">
        <v>9.7944899999999997</v>
      </c>
      <c r="J15">
        <f>Table2[[#This Row],[CFNM]]/Table2[[#This Row],[CAREA]]</f>
        <v>0.1004108910738835</v>
      </c>
      <c r="K15">
        <v>2.4278300000000002</v>
      </c>
      <c r="L15">
        <f>(Table3[[#This Row],[time]]-2)*2</f>
        <v>0.85566000000000031</v>
      </c>
      <c r="M15">
        <v>83.357200000000006</v>
      </c>
      <c r="N15">
        <v>3.2713800000000002</v>
      </c>
      <c r="O15">
        <f>Table3[[#This Row],[CFNM]]/Table3[[#This Row],[CAREA]]</f>
        <v>3.9245320140311811E-2</v>
      </c>
      <c r="P15">
        <v>2.4278300000000002</v>
      </c>
      <c r="Q15">
        <f>(Table4[[#This Row],[time]]-2)*2</f>
        <v>0.85566000000000031</v>
      </c>
      <c r="R15">
        <v>90.424000000000007</v>
      </c>
      <c r="S15">
        <v>18.0304</v>
      </c>
      <c r="T15">
        <f>Table4[[#This Row],[CFNM]]/Table4[[#This Row],[CAREA]]</f>
        <v>0.19939838980801555</v>
      </c>
      <c r="U15">
        <v>2.4278300000000002</v>
      </c>
      <c r="V15">
        <f>(Table5[[#This Row],[time]]-2)*2</f>
        <v>0.85566000000000031</v>
      </c>
      <c r="W15">
        <v>73.587299999999999</v>
      </c>
      <c r="X15">
        <v>5.9688600000000003</v>
      </c>
      <c r="Y15">
        <f>Table5[[#This Row],[CFNM]]/Table5[[#This Row],[CAREA]]</f>
        <v>8.1112637642636709E-2</v>
      </c>
      <c r="Z15">
        <v>2.4278300000000002</v>
      </c>
      <c r="AA15">
        <f>(Table6[[#This Row],[time]]-2)*2</f>
        <v>0.85566000000000031</v>
      </c>
      <c r="AB15">
        <v>94.296499999999995</v>
      </c>
      <c r="AC15">
        <v>37.3992</v>
      </c>
      <c r="AD15">
        <f>Table6[[#This Row],[CFNM]]/Table6[[#This Row],[CAREA]]</f>
        <v>0.39661281171623552</v>
      </c>
      <c r="AE15">
        <v>2.4278300000000002</v>
      </c>
      <c r="AF15">
        <f>(Table7[[#This Row],[time]]-2)*2</f>
        <v>0.85566000000000031</v>
      </c>
      <c r="AG15">
        <v>76.680300000000003</v>
      </c>
      <c r="AH15">
        <v>17.686299999999999</v>
      </c>
      <c r="AI15">
        <f>Table7[[#This Row],[CFNM]]/Table7[[#This Row],[CAREA]]</f>
        <v>0.23064985400422272</v>
      </c>
      <c r="AJ15">
        <v>2.4278300000000002</v>
      </c>
      <c r="AK15">
        <f>(Table8[[#This Row],[time]]-2)*2</f>
        <v>0.85566000000000031</v>
      </c>
      <c r="AL15">
        <v>81.038300000000007</v>
      </c>
      <c r="AM15">
        <v>37.539099999999998</v>
      </c>
      <c r="AN15">
        <f>Table8[[#This Row],[CFNM]]/Table8[[#This Row],[CAREA]]</f>
        <v>0.46322664715325956</v>
      </c>
    </row>
    <row r="16" spans="1:40" x14ac:dyDescent="0.3">
      <c r="A16">
        <v>2.4542000000000002</v>
      </c>
      <c r="B16">
        <f>(Table1[[#This Row],[time]]-2)*2</f>
        <v>0.90840000000000032</v>
      </c>
      <c r="C16">
        <v>86.235299999999995</v>
      </c>
      <c r="D16">
        <v>7.2441300000000002</v>
      </c>
      <c r="E16">
        <f>Table1[[#This Row],[CFNM]]/Table1[[#This Row],[CAREA]]</f>
        <v>8.4004230286205309E-2</v>
      </c>
      <c r="F16">
        <v>2.4542000000000002</v>
      </c>
      <c r="G16">
        <f>(Table2[[#This Row],[time]]-2)*2</f>
        <v>0.90840000000000032</v>
      </c>
      <c r="H16">
        <v>98.391499999999994</v>
      </c>
      <c r="I16">
        <v>11.8459</v>
      </c>
      <c r="J16">
        <f>Table2[[#This Row],[CFNM]]/Table2[[#This Row],[CAREA]]</f>
        <v>0.12039556262482025</v>
      </c>
      <c r="K16">
        <v>2.4542000000000002</v>
      </c>
      <c r="L16">
        <f>(Table3[[#This Row],[time]]-2)*2</f>
        <v>0.90840000000000032</v>
      </c>
      <c r="M16">
        <v>81.746700000000004</v>
      </c>
      <c r="N16">
        <v>3.4167900000000002</v>
      </c>
      <c r="O16">
        <f>Table3[[#This Row],[CFNM]]/Table3[[#This Row],[CAREA]]</f>
        <v>4.1797283560070314E-2</v>
      </c>
      <c r="P16">
        <v>2.4542000000000002</v>
      </c>
      <c r="Q16">
        <f>(Table4[[#This Row],[time]]-2)*2</f>
        <v>0.90840000000000032</v>
      </c>
      <c r="R16">
        <v>90.543899999999994</v>
      </c>
      <c r="S16">
        <v>20.8916</v>
      </c>
      <c r="T16">
        <f>Table4[[#This Row],[CFNM]]/Table4[[#This Row],[CAREA]]</f>
        <v>0.23073448349364234</v>
      </c>
      <c r="U16">
        <v>2.4542000000000002</v>
      </c>
      <c r="V16">
        <f>(Table5[[#This Row],[time]]-2)*2</f>
        <v>0.90840000000000032</v>
      </c>
      <c r="W16">
        <v>71.440700000000007</v>
      </c>
      <c r="X16">
        <v>5.6027399999999998</v>
      </c>
      <c r="Y16">
        <f>Table5[[#This Row],[CFNM]]/Table5[[#This Row],[CAREA]]</f>
        <v>7.8425043427625976E-2</v>
      </c>
      <c r="Z16">
        <v>2.4542000000000002</v>
      </c>
      <c r="AA16">
        <f>(Table6[[#This Row],[time]]-2)*2</f>
        <v>0.90840000000000032</v>
      </c>
      <c r="AB16">
        <v>94.372699999999995</v>
      </c>
      <c r="AC16">
        <v>41.429600000000001</v>
      </c>
      <c r="AD16">
        <f>Table6[[#This Row],[CFNM]]/Table6[[#This Row],[CAREA]]</f>
        <v>0.43899983787684366</v>
      </c>
      <c r="AE16">
        <v>2.4542000000000002</v>
      </c>
      <c r="AF16">
        <f>(Table7[[#This Row],[time]]-2)*2</f>
        <v>0.90840000000000032</v>
      </c>
      <c r="AG16">
        <v>76.400700000000001</v>
      </c>
      <c r="AH16">
        <v>17.3185</v>
      </c>
      <c r="AI16">
        <f>Table7[[#This Row],[CFNM]]/Table7[[#This Row],[CAREA]]</f>
        <v>0.22667986026306042</v>
      </c>
      <c r="AJ16">
        <v>2.4542000000000002</v>
      </c>
      <c r="AK16">
        <f>(Table8[[#This Row],[time]]-2)*2</f>
        <v>0.90840000000000032</v>
      </c>
      <c r="AL16">
        <v>80.349100000000007</v>
      </c>
      <c r="AM16">
        <v>41.691200000000002</v>
      </c>
      <c r="AN16">
        <f>Table8[[#This Row],[CFNM]]/Table8[[#This Row],[CAREA]]</f>
        <v>0.5188757559201036</v>
      </c>
    </row>
    <row r="17" spans="1:40" x14ac:dyDescent="0.3">
      <c r="A17">
        <v>2.5061499999999999</v>
      </c>
      <c r="B17">
        <f>(Table1[[#This Row],[time]]-2)*2</f>
        <v>1.0122999999999998</v>
      </c>
      <c r="C17">
        <v>85.140500000000003</v>
      </c>
      <c r="D17">
        <v>7.3652800000000003</v>
      </c>
      <c r="E17">
        <f>Table1[[#This Row],[CFNM]]/Table1[[#This Row],[CAREA]]</f>
        <v>8.6507361361514198E-2</v>
      </c>
      <c r="F17">
        <v>2.5061499999999999</v>
      </c>
      <c r="G17">
        <f>(Table2[[#This Row],[time]]-2)*2</f>
        <v>1.0122999999999998</v>
      </c>
      <c r="H17">
        <v>99.373400000000004</v>
      </c>
      <c r="I17">
        <v>13.303599999999999</v>
      </c>
      <c r="J17">
        <f>Table2[[#This Row],[CFNM]]/Table2[[#This Row],[CAREA]]</f>
        <v>0.13387485987195769</v>
      </c>
      <c r="K17">
        <v>2.5061499999999999</v>
      </c>
      <c r="L17">
        <f>(Table3[[#This Row],[time]]-2)*2</f>
        <v>1.0122999999999998</v>
      </c>
      <c r="M17">
        <v>81.626300000000001</v>
      </c>
      <c r="N17">
        <v>3.4002699999999999</v>
      </c>
      <c r="O17">
        <f>Table3[[#This Row],[CFNM]]/Table3[[#This Row],[CAREA]]</f>
        <v>4.1656549420958686E-2</v>
      </c>
      <c r="P17">
        <v>2.5061499999999999</v>
      </c>
      <c r="Q17">
        <f>(Table4[[#This Row],[time]]-2)*2</f>
        <v>1.0122999999999998</v>
      </c>
      <c r="R17">
        <v>90.255700000000004</v>
      </c>
      <c r="S17">
        <v>22.662500000000001</v>
      </c>
      <c r="T17">
        <f>Table4[[#This Row],[CFNM]]/Table4[[#This Row],[CAREA]]</f>
        <v>0.25109217478785273</v>
      </c>
      <c r="U17">
        <v>2.5061499999999999</v>
      </c>
      <c r="V17">
        <f>(Table5[[#This Row],[time]]-2)*2</f>
        <v>1.0122999999999998</v>
      </c>
      <c r="W17">
        <v>71.025599999999997</v>
      </c>
      <c r="X17">
        <v>5.2735599999999998</v>
      </c>
      <c r="Y17">
        <f>Table5[[#This Row],[CFNM]]/Table5[[#This Row],[CAREA]]</f>
        <v>7.4248721587709218E-2</v>
      </c>
      <c r="Z17">
        <v>2.5061499999999999</v>
      </c>
      <c r="AA17">
        <f>(Table6[[#This Row],[time]]-2)*2</f>
        <v>1.0122999999999998</v>
      </c>
      <c r="AB17">
        <v>94.288700000000006</v>
      </c>
      <c r="AC17">
        <v>43.863</v>
      </c>
      <c r="AD17">
        <f>Table6[[#This Row],[CFNM]]/Table6[[#This Row],[CAREA]]</f>
        <v>0.46519890506497596</v>
      </c>
      <c r="AE17">
        <v>2.5061499999999999</v>
      </c>
      <c r="AF17">
        <f>(Table7[[#This Row],[time]]-2)*2</f>
        <v>1.0122999999999998</v>
      </c>
      <c r="AG17">
        <v>76.347200000000001</v>
      </c>
      <c r="AH17">
        <v>17.0472</v>
      </c>
      <c r="AI17">
        <f>Table7[[#This Row],[CFNM]]/Table7[[#This Row],[CAREA]]</f>
        <v>0.22328520233878912</v>
      </c>
      <c r="AJ17">
        <v>2.5061499999999999</v>
      </c>
      <c r="AK17">
        <f>(Table8[[#This Row],[time]]-2)*2</f>
        <v>1.0122999999999998</v>
      </c>
      <c r="AL17">
        <v>80.153199999999998</v>
      </c>
      <c r="AM17">
        <v>44.273800000000001</v>
      </c>
      <c r="AN17">
        <f>Table8[[#This Row],[CFNM]]/Table8[[#This Row],[CAREA]]</f>
        <v>0.55236472155821603</v>
      </c>
    </row>
    <row r="18" spans="1:40" x14ac:dyDescent="0.3">
      <c r="A18">
        <v>2.5507599999999999</v>
      </c>
      <c r="B18">
        <f>(Table1[[#This Row],[time]]-2)*2</f>
        <v>1.1015199999999998</v>
      </c>
      <c r="C18">
        <v>84.192700000000002</v>
      </c>
      <c r="D18">
        <v>7.5075599999999998</v>
      </c>
      <c r="E18">
        <f>Table1[[#This Row],[CFNM]]/Table1[[#This Row],[CAREA]]</f>
        <v>8.9171151418115824E-2</v>
      </c>
      <c r="F18">
        <v>2.5507599999999999</v>
      </c>
      <c r="G18">
        <f>(Table2[[#This Row],[time]]-2)*2</f>
        <v>1.1015199999999998</v>
      </c>
      <c r="H18">
        <v>99.559299999999993</v>
      </c>
      <c r="I18">
        <v>14.8894</v>
      </c>
      <c r="J18">
        <f>Table2[[#This Row],[CFNM]]/Table2[[#This Row],[CAREA]]</f>
        <v>0.14955308042543491</v>
      </c>
      <c r="K18">
        <v>2.5507599999999999</v>
      </c>
      <c r="L18">
        <f>(Table3[[#This Row],[time]]-2)*2</f>
        <v>1.1015199999999998</v>
      </c>
      <c r="M18">
        <v>80.970100000000002</v>
      </c>
      <c r="N18">
        <v>3.3205800000000001</v>
      </c>
      <c r="O18">
        <f>Table3[[#This Row],[CFNM]]/Table3[[#This Row],[CAREA]]</f>
        <v>4.1009953056745638E-2</v>
      </c>
      <c r="P18">
        <v>2.5507599999999999</v>
      </c>
      <c r="Q18">
        <f>(Table4[[#This Row],[time]]-2)*2</f>
        <v>1.1015199999999998</v>
      </c>
      <c r="R18">
        <v>89.986099999999993</v>
      </c>
      <c r="S18">
        <v>24.508600000000001</v>
      </c>
      <c r="T18">
        <f>Table4[[#This Row],[CFNM]]/Table4[[#This Row],[CAREA]]</f>
        <v>0.27235984224230192</v>
      </c>
      <c r="U18">
        <v>2.5507599999999999</v>
      </c>
      <c r="V18">
        <f>(Table5[[#This Row],[time]]-2)*2</f>
        <v>1.1015199999999998</v>
      </c>
      <c r="W18">
        <v>69.9679</v>
      </c>
      <c r="X18">
        <v>4.9155199999999999</v>
      </c>
      <c r="Y18">
        <f>Table5[[#This Row],[CFNM]]/Table5[[#This Row],[CAREA]]</f>
        <v>7.0253930731092401E-2</v>
      </c>
      <c r="Z18">
        <v>2.5507599999999999</v>
      </c>
      <c r="AA18">
        <f>(Table6[[#This Row],[time]]-2)*2</f>
        <v>1.1015199999999998</v>
      </c>
      <c r="AB18">
        <v>94.518199999999993</v>
      </c>
      <c r="AC18">
        <v>46.4621</v>
      </c>
      <c r="AD18">
        <f>Table6[[#This Row],[CFNM]]/Table6[[#This Row],[CAREA]]</f>
        <v>0.49156776155280152</v>
      </c>
      <c r="AE18">
        <v>2.5507599999999999</v>
      </c>
      <c r="AF18">
        <f>(Table7[[#This Row],[time]]-2)*2</f>
        <v>1.1015199999999998</v>
      </c>
      <c r="AG18">
        <v>75.530600000000007</v>
      </c>
      <c r="AH18">
        <v>16.7943</v>
      </c>
      <c r="AI18">
        <f>Table7[[#This Row],[CFNM]]/Table7[[#This Row],[CAREA]]</f>
        <v>0.22235094120793425</v>
      </c>
      <c r="AJ18">
        <v>2.5507599999999999</v>
      </c>
      <c r="AK18">
        <f>(Table8[[#This Row],[time]]-2)*2</f>
        <v>1.1015199999999998</v>
      </c>
      <c r="AL18">
        <v>79.638199999999998</v>
      </c>
      <c r="AM18">
        <v>47.085099999999997</v>
      </c>
      <c r="AN18">
        <f>Table8[[#This Row],[CFNM]]/Table8[[#This Row],[CAREA]]</f>
        <v>0.59123762214615594</v>
      </c>
    </row>
    <row r="19" spans="1:40" x14ac:dyDescent="0.3">
      <c r="A19">
        <v>2.60453</v>
      </c>
      <c r="B19">
        <f>(Table1[[#This Row],[time]]-2)*2</f>
        <v>1.20906</v>
      </c>
      <c r="C19">
        <v>81.613600000000005</v>
      </c>
      <c r="D19">
        <v>7.6027500000000003</v>
      </c>
      <c r="E19">
        <f>Table1[[#This Row],[CFNM]]/Table1[[#This Row],[CAREA]]</f>
        <v>9.3155429977356707E-2</v>
      </c>
      <c r="F19">
        <v>2.60453</v>
      </c>
      <c r="G19">
        <f>(Table2[[#This Row],[time]]-2)*2</f>
        <v>1.20906</v>
      </c>
      <c r="H19">
        <v>102.057</v>
      </c>
      <c r="I19">
        <v>17.146000000000001</v>
      </c>
      <c r="J19">
        <f>Table2[[#This Row],[CFNM]]/Table2[[#This Row],[CAREA]]</f>
        <v>0.1680041545410898</v>
      </c>
      <c r="K19">
        <v>2.60453</v>
      </c>
      <c r="L19">
        <f>(Table3[[#This Row],[time]]-2)*2</f>
        <v>1.20906</v>
      </c>
      <c r="M19">
        <v>79.926100000000005</v>
      </c>
      <c r="N19">
        <v>3.10806</v>
      </c>
      <c r="O19">
        <f>Table3[[#This Row],[CFNM]]/Table3[[#This Row],[CAREA]]</f>
        <v>3.888667156285619E-2</v>
      </c>
      <c r="P19">
        <v>2.60453</v>
      </c>
      <c r="Q19">
        <f>(Table4[[#This Row],[time]]-2)*2</f>
        <v>1.20906</v>
      </c>
      <c r="R19">
        <v>89.928799999999995</v>
      </c>
      <c r="S19">
        <v>26.968399999999999</v>
      </c>
      <c r="T19">
        <f>Table4[[#This Row],[CFNM]]/Table4[[#This Row],[CAREA]]</f>
        <v>0.29988613214009308</v>
      </c>
      <c r="U19">
        <v>2.60453</v>
      </c>
      <c r="V19">
        <f>(Table5[[#This Row],[time]]-2)*2</f>
        <v>1.20906</v>
      </c>
      <c r="W19">
        <v>68.265600000000006</v>
      </c>
      <c r="X19">
        <v>4.3287800000000001</v>
      </c>
      <c r="Y19">
        <f>Table5[[#This Row],[CFNM]]/Table5[[#This Row],[CAREA]]</f>
        <v>6.341085407584493E-2</v>
      </c>
      <c r="Z19">
        <v>2.60453</v>
      </c>
      <c r="AA19">
        <f>(Table6[[#This Row],[time]]-2)*2</f>
        <v>1.20906</v>
      </c>
      <c r="AB19">
        <v>94.2423</v>
      </c>
      <c r="AC19">
        <v>49.828200000000002</v>
      </c>
      <c r="AD19">
        <f>Table6[[#This Row],[CFNM]]/Table6[[#This Row],[CAREA]]</f>
        <v>0.52872436262697331</v>
      </c>
      <c r="AE19">
        <v>2.60453</v>
      </c>
      <c r="AF19">
        <f>(Table7[[#This Row],[time]]-2)*2</f>
        <v>1.20906</v>
      </c>
      <c r="AG19">
        <v>75.349999999999994</v>
      </c>
      <c r="AH19">
        <v>16.3659</v>
      </c>
      <c r="AI19">
        <f>Table7[[#This Row],[CFNM]]/Table7[[#This Row],[CAREA]]</f>
        <v>0.2171984074319841</v>
      </c>
      <c r="AJ19">
        <v>2.60453</v>
      </c>
      <c r="AK19">
        <f>(Table8[[#This Row],[time]]-2)*2</f>
        <v>1.20906</v>
      </c>
      <c r="AL19">
        <v>78.991500000000002</v>
      </c>
      <c r="AM19">
        <v>50.771700000000003</v>
      </c>
      <c r="AN19">
        <f>Table8[[#This Row],[CFNM]]/Table8[[#This Row],[CAREA]]</f>
        <v>0.64274890336302004</v>
      </c>
    </row>
    <row r="20" spans="1:40" x14ac:dyDescent="0.3">
      <c r="A20">
        <v>2.65273</v>
      </c>
      <c r="B20">
        <f>(Table1[[#This Row],[time]]-2)*2</f>
        <v>1.3054600000000001</v>
      </c>
      <c r="C20">
        <v>78.540000000000006</v>
      </c>
      <c r="D20">
        <v>7.6127599999999997</v>
      </c>
      <c r="E20">
        <f>Table1[[#This Row],[CFNM]]/Table1[[#This Row],[CAREA]]</f>
        <v>9.6928444104914677E-2</v>
      </c>
      <c r="F20">
        <v>2.65273</v>
      </c>
      <c r="G20">
        <f>(Table2[[#This Row],[time]]-2)*2</f>
        <v>1.3054600000000001</v>
      </c>
      <c r="H20">
        <v>103.78100000000001</v>
      </c>
      <c r="I20">
        <v>19.241700000000002</v>
      </c>
      <c r="J20">
        <f>Table2[[#This Row],[CFNM]]/Table2[[#This Row],[CAREA]]</f>
        <v>0.18540677002534184</v>
      </c>
      <c r="K20">
        <v>2.65273</v>
      </c>
      <c r="L20">
        <f>(Table3[[#This Row],[time]]-2)*2</f>
        <v>1.3054600000000001</v>
      </c>
      <c r="M20">
        <v>79.162899999999993</v>
      </c>
      <c r="N20">
        <v>2.78769</v>
      </c>
      <c r="O20">
        <f>Table3[[#This Row],[CFNM]]/Table3[[#This Row],[CAREA]]</f>
        <v>3.5214601789474616E-2</v>
      </c>
      <c r="P20">
        <v>2.65273</v>
      </c>
      <c r="Q20">
        <f>(Table4[[#This Row],[time]]-2)*2</f>
        <v>1.3054600000000001</v>
      </c>
      <c r="R20">
        <v>89.634</v>
      </c>
      <c r="S20">
        <v>29.390799999999999</v>
      </c>
      <c r="T20">
        <f>Table4[[#This Row],[CFNM]]/Table4[[#This Row],[CAREA]]</f>
        <v>0.32789789588772117</v>
      </c>
      <c r="U20">
        <v>2.65273</v>
      </c>
      <c r="V20">
        <f>(Table5[[#This Row],[time]]-2)*2</f>
        <v>1.3054600000000001</v>
      </c>
      <c r="W20">
        <v>67.566299999999998</v>
      </c>
      <c r="X20">
        <v>3.7521399999999998</v>
      </c>
      <c r="Y20">
        <f>Table5[[#This Row],[CFNM]]/Table5[[#This Row],[CAREA]]</f>
        <v>5.5532713793710768E-2</v>
      </c>
      <c r="Z20">
        <v>2.65273</v>
      </c>
      <c r="AA20">
        <f>(Table6[[#This Row],[time]]-2)*2</f>
        <v>1.3054600000000001</v>
      </c>
      <c r="AB20">
        <v>94.328199999999995</v>
      </c>
      <c r="AC20">
        <v>52.888399999999997</v>
      </c>
      <c r="AD20">
        <f>Table6[[#This Row],[CFNM]]/Table6[[#This Row],[CAREA]]</f>
        <v>0.56068492773104972</v>
      </c>
      <c r="AE20">
        <v>2.65273</v>
      </c>
      <c r="AF20">
        <f>(Table7[[#This Row],[time]]-2)*2</f>
        <v>1.3054600000000001</v>
      </c>
      <c r="AG20">
        <v>74.528599999999997</v>
      </c>
      <c r="AH20">
        <v>15.9297</v>
      </c>
      <c r="AI20">
        <f>Table7[[#This Row],[CFNM]]/Table7[[#This Row],[CAREA]]</f>
        <v>0.21373942352331857</v>
      </c>
      <c r="AJ20">
        <v>2.65273</v>
      </c>
      <c r="AK20">
        <f>(Table8[[#This Row],[time]]-2)*2</f>
        <v>1.3054600000000001</v>
      </c>
      <c r="AL20">
        <v>78.554199999999994</v>
      </c>
      <c r="AM20">
        <v>54.090200000000003</v>
      </c>
      <c r="AN20">
        <f>Table8[[#This Row],[CFNM]]/Table8[[#This Row],[CAREA]]</f>
        <v>0.68857171226999969</v>
      </c>
    </row>
    <row r="21" spans="1:40" x14ac:dyDescent="0.3">
      <c r="A21">
        <v>2.7006199999999998</v>
      </c>
      <c r="B21">
        <f>(Table1[[#This Row],[time]]-2)*2</f>
        <v>1.4012399999999996</v>
      </c>
      <c r="C21">
        <v>75.968199999999996</v>
      </c>
      <c r="D21">
        <v>7.4646299999999997</v>
      </c>
      <c r="E21">
        <f>Table1[[#This Row],[CFNM]]/Table1[[#This Row],[CAREA]]</f>
        <v>9.8259929812737429E-2</v>
      </c>
      <c r="F21">
        <v>2.7006199999999998</v>
      </c>
      <c r="G21">
        <f>(Table2[[#This Row],[time]]-2)*2</f>
        <v>1.4012399999999996</v>
      </c>
      <c r="H21">
        <v>105.563</v>
      </c>
      <c r="I21">
        <v>21.503699999999998</v>
      </c>
      <c r="J21">
        <f>Table2[[#This Row],[CFNM]]/Table2[[#This Row],[CAREA]]</f>
        <v>0.20370489660202909</v>
      </c>
      <c r="K21">
        <v>2.7006199999999998</v>
      </c>
      <c r="L21">
        <f>(Table3[[#This Row],[time]]-2)*2</f>
        <v>1.4012399999999996</v>
      </c>
      <c r="M21">
        <v>78.342399999999998</v>
      </c>
      <c r="N21">
        <v>2.3190200000000001</v>
      </c>
      <c r="O21">
        <f>Table3[[#This Row],[CFNM]]/Table3[[#This Row],[CAREA]]</f>
        <v>2.9601084470223023E-2</v>
      </c>
      <c r="P21">
        <v>2.7006199999999998</v>
      </c>
      <c r="Q21">
        <f>(Table4[[#This Row],[time]]-2)*2</f>
        <v>1.4012399999999996</v>
      </c>
      <c r="R21">
        <v>89.415300000000002</v>
      </c>
      <c r="S21">
        <v>32.163600000000002</v>
      </c>
      <c r="T21">
        <f>Table4[[#This Row],[CFNM]]/Table4[[#This Row],[CAREA]]</f>
        <v>0.35971025093020997</v>
      </c>
      <c r="U21">
        <v>2.7006199999999998</v>
      </c>
      <c r="V21">
        <f>(Table5[[#This Row],[time]]-2)*2</f>
        <v>1.4012399999999996</v>
      </c>
      <c r="W21">
        <v>66.7667</v>
      </c>
      <c r="X21">
        <v>3.10548</v>
      </c>
      <c r="Y21">
        <f>Table5[[#This Row],[CFNM]]/Table5[[#This Row],[CAREA]]</f>
        <v>4.6512408131598536E-2</v>
      </c>
      <c r="Z21">
        <v>2.7006199999999998</v>
      </c>
      <c r="AA21">
        <f>(Table6[[#This Row],[time]]-2)*2</f>
        <v>1.4012399999999996</v>
      </c>
      <c r="AB21">
        <v>93.917900000000003</v>
      </c>
      <c r="AC21">
        <v>56.089300000000001</v>
      </c>
      <c r="AD21">
        <f>Table6[[#This Row],[CFNM]]/Table6[[#This Row],[CAREA]]</f>
        <v>0.59721629210193161</v>
      </c>
      <c r="AE21">
        <v>2.7006199999999998</v>
      </c>
      <c r="AF21">
        <f>(Table7[[#This Row],[time]]-2)*2</f>
        <v>1.4012399999999996</v>
      </c>
      <c r="AG21">
        <v>73.823700000000002</v>
      </c>
      <c r="AH21">
        <v>15.4047</v>
      </c>
      <c r="AI21">
        <f>Table7[[#This Row],[CFNM]]/Table7[[#This Row],[CAREA]]</f>
        <v>0.20866876084509445</v>
      </c>
      <c r="AJ21">
        <v>2.7006199999999998</v>
      </c>
      <c r="AK21">
        <f>(Table8[[#This Row],[time]]-2)*2</f>
        <v>1.4012399999999996</v>
      </c>
      <c r="AL21">
        <v>77.743499999999997</v>
      </c>
      <c r="AM21">
        <v>57.419499999999999</v>
      </c>
      <c r="AN21">
        <f>Table8[[#This Row],[CFNM]]/Table8[[#This Row],[CAREA]]</f>
        <v>0.7385762153749188</v>
      </c>
    </row>
    <row r="22" spans="1:40" x14ac:dyDescent="0.3">
      <c r="A22">
        <v>2.75176</v>
      </c>
      <c r="B22">
        <f>(Table1[[#This Row],[time]]-2)*2</f>
        <v>1.50352</v>
      </c>
      <c r="C22">
        <v>73.956599999999995</v>
      </c>
      <c r="D22">
        <v>7.0340400000000001</v>
      </c>
      <c r="E22">
        <f>Table1[[#This Row],[CFNM]]/Table1[[#This Row],[CAREA]]</f>
        <v>9.5110375544576145E-2</v>
      </c>
      <c r="F22">
        <v>2.75176</v>
      </c>
      <c r="G22">
        <f>(Table2[[#This Row],[time]]-2)*2</f>
        <v>1.50352</v>
      </c>
      <c r="H22">
        <v>106.824</v>
      </c>
      <c r="I22">
        <v>23.937799999999999</v>
      </c>
      <c r="J22">
        <f>Table2[[#This Row],[CFNM]]/Table2[[#This Row],[CAREA]]</f>
        <v>0.22408634763723509</v>
      </c>
      <c r="K22">
        <v>2.75176</v>
      </c>
      <c r="L22">
        <f>(Table3[[#This Row],[time]]-2)*2</f>
        <v>1.50352</v>
      </c>
      <c r="M22">
        <v>77.378699999999995</v>
      </c>
      <c r="N22">
        <v>1.8686700000000001</v>
      </c>
      <c r="O22">
        <f>Table3[[#This Row],[CFNM]]/Table3[[#This Row],[CAREA]]</f>
        <v>2.4149669094983506E-2</v>
      </c>
      <c r="P22">
        <v>2.75176</v>
      </c>
      <c r="Q22">
        <f>(Table4[[#This Row],[time]]-2)*2</f>
        <v>1.50352</v>
      </c>
      <c r="R22">
        <v>88.992599999999996</v>
      </c>
      <c r="S22">
        <v>34.979500000000002</v>
      </c>
      <c r="T22">
        <f>Table4[[#This Row],[CFNM]]/Table4[[#This Row],[CAREA]]</f>
        <v>0.3930607713450332</v>
      </c>
      <c r="U22">
        <v>2.75176</v>
      </c>
      <c r="V22">
        <f>(Table5[[#This Row],[time]]-2)*2</f>
        <v>1.50352</v>
      </c>
      <c r="W22">
        <v>65.691599999999994</v>
      </c>
      <c r="X22">
        <v>2.4085800000000002</v>
      </c>
      <c r="Y22">
        <f>Table5[[#This Row],[CFNM]]/Table5[[#This Row],[CAREA]]</f>
        <v>3.6664961730266891E-2</v>
      </c>
      <c r="Z22">
        <v>2.75176</v>
      </c>
      <c r="AA22">
        <f>(Table6[[#This Row],[time]]-2)*2</f>
        <v>1.50352</v>
      </c>
      <c r="AB22">
        <v>93.465100000000007</v>
      </c>
      <c r="AC22">
        <v>59.314999999999998</v>
      </c>
      <c r="AD22">
        <f>Table6[[#This Row],[CFNM]]/Table6[[#This Row],[CAREA]]</f>
        <v>0.63462190700058085</v>
      </c>
      <c r="AE22">
        <v>2.75176</v>
      </c>
      <c r="AF22">
        <f>(Table7[[#This Row],[time]]-2)*2</f>
        <v>1.50352</v>
      </c>
      <c r="AG22">
        <v>73.321100000000001</v>
      </c>
      <c r="AH22">
        <v>14.7957</v>
      </c>
      <c r="AI22">
        <f>Table7[[#This Row],[CFNM]]/Table7[[#This Row],[CAREA]]</f>
        <v>0.20179320823064575</v>
      </c>
      <c r="AJ22">
        <v>2.75176</v>
      </c>
      <c r="AK22">
        <f>(Table8[[#This Row],[time]]-2)*2</f>
        <v>1.50352</v>
      </c>
      <c r="AL22">
        <v>77.061000000000007</v>
      </c>
      <c r="AM22">
        <v>60.6982</v>
      </c>
      <c r="AN22">
        <f>Table8[[#This Row],[CFNM]]/Table8[[#This Row],[CAREA]]</f>
        <v>0.78766431787804458</v>
      </c>
    </row>
    <row r="23" spans="1:40" x14ac:dyDescent="0.3">
      <c r="A23">
        <v>2.80444</v>
      </c>
      <c r="B23">
        <f>(Table1[[#This Row],[time]]-2)*2</f>
        <v>1.6088800000000001</v>
      </c>
      <c r="C23">
        <v>70.746499999999997</v>
      </c>
      <c r="D23">
        <v>6.5410300000000001</v>
      </c>
      <c r="E23">
        <f>Table1[[#This Row],[CFNM]]/Table1[[#This Row],[CAREA]]</f>
        <v>9.245729470715866E-2</v>
      </c>
      <c r="F23">
        <v>2.80444</v>
      </c>
      <c r="G23">
        <f>(Table2[[#This Row],[time]]-2)*2</f>
        <v>1.6088800000000001</v>
      </c>
      <c r="H23">
        <v>107.17</v>
      </c>
      <c r="I23">
        <v>26.321999999999999</v>
      </c>
      <c r="J23">
        <f>Table2[[#This Row],[CFNM]]/Table2[[#This Row],[CAREA]]</f>
        <v>0.24560977885602314</v>
      </c>
      <c r="K23">
        <v>2.80444</v>
      </c>
      <c r="L23">
        <f>(Table3[[#This Row],[time]]-2)*2</f>
        <v>1.6088800000000001</v>
      </c>
      <c r="M23">
        <v>76.590199999999996</v>
      </c>
      <c r="N23">
        <v>1.56857</v>
      </c>
      <c r="O23">
        <f>Table3[[#This Row],[CFNM]]/Table3[[#This Row],[CAREA]]</f>
        <v>2.0480035304777898E-2</v>
      </c>
      <c r="P23">
        <v>2.80444</v>
      </c>
      <c r="Q23">
        <f>(Table4[[#This Row],[time]]-2)*2</f>
        <v>1.6088800000000001</v>
      </c>
      <c r="R23">
        <v>88.433800000000005</v>
      </c>
      <c r="S23">
        <v>37.624299999999998</v>
      </c>
      <c r="T23">
        <f>Table4[[#This Row],[CFNM]]/Table4[[#This Row],[CAREA]]</f>
        <v>0.42545158073044465</v>
      </c>
      <c r="U23">
        <v>2.80444</v>
      </c>
      <c r="V23">
        <f>(Table5[[#This Row],[time]]-2)*2</f>
        <v>1.6088800000000001</v>
      </c>
      <c r="W23">
        <v>65.101500000000001</v>
      </c>
      <c r="X23">
        <v>1.82355</v>
      </c>
      <c r="Y23">
        <f>Table5[[#This Row],[CFNM]]/Table5[[#This Row],[CAREA]]</f>
        <v>2.8010875325453329E-2</v>
      </c>
      <c r="Z23">
        <v>2.80444</v>
      </c>
      <c r="AA23">
        <f>(Table6[[#This Row],[time]]-2)*2</f>
        <v>1.6088800000000001</v>
      </c>
      <c r="AB23">
        <v>93.174300000000002</v>
      </c>
      <c r="AC23">
        <v>62.375399999999999</v>
      </c>
      <c r="AD23">
        <f>Table6[[#This Row],[CFNM]]/Table6[[#This Row],[CAREA]]</f>
        <v>0.66944854965371348</v>
      </c>
      <c r="AE23">
        <v>2.80444</v>
      </c>
      <c r="AF23">
        <f>(Table7[[#This Row],[time]]-2)*2</f>
        <v>1.6088800000000001</v>
      </c>
      <c r="AG23">
        <v>72.830399999999997</v>
      </c>
      <c r="AH23">
        <v>14.208399999999999</v>
      </c>
      <c r="AI23">
        <f>Table7[[#This Row],[CFNM]]/Table7[[#This Row],[CAREA]]</f>
        <v>0.19508886399086095</v>
      </c>
      <c r="AJ23">
        <v>2.80444</v>
      </c>
      <c r="AK23">
        <f>(Table8[[#This Row],[time]]-2)*2</f>
        <v>1.6088800000000001</v>
      </c>
      <c r="AL23">
        <v>76.314599999999999</v>
      </c>
      <c r="AM23">
        <v>63.659599999999998</v>
      </c>
      <c r="AN23">
        <f>Table8[[#This Row],[CFNM]]/Table8[[#This Row],[CAREA]]</f>
        <v>0.83417327745935899</v>
      </c>
    </row>
    <row r="24" spans="1:40" x14ac:dyDescent="0.3">
      <c r="A24">
        <v>2.8583699999999999</v>
      </c>
      <c r="B24">
        <f>(Table1[[#This Row],[time]]-2)*2</f>
        <v>1.7167399999999997</v>
      </c>
      <c r="C24">
        <v>68.695999999999998</v>
      </c>
      <c r="D24">
        <v>6.0701499999999999</v>
      </c>
      <c r="E24">
        <f>Table1[[#This Row],[CFNM]]/Table1[[#This Row],[CAREA]]</f>
        <v>8.836249563293351E-2</v>
      </c>
      <c r="F24">
        <v>2.8583699999999999</v>
      </c>
      <c r="G24">
        <f>(Table2[[#This Row],[time]]-2)*2</f>
        <v>1.7167399999999997</v>
      </c>
      <c r="H24">
        <v>105.982</v>
      </c>
      <c r="I24">
        <v>28.812200000000001</v>
      </c>
      <c r="J24">
        <f>Table2[[#This Row],[CFNM]]/Table2[[#This Row],[CAREA]]</f>
        <v>0.27185937234624746</v>
      </c>
      <c r="K24">
        <v>2.8583699999999999</v>
      </c>
      <c r="L24">
        <f>(Table3[[#This Row],[time]]-2)*2</f>
        <v>1.7167399999999997</v>
      </c>
      <c r="M24">
        <v>75.5899</v>
      </c>
      <c r="N24">
        <v>1.2564</v>
      </c>
      <c r="O24">
        <f>Table3[[#This Row],[CFNM]]/Table3[[#This Row],[CAREA]]</f>
        <v>1.6621268185299888E-2</v>
      </c>
      <c r="P24">
        <v>2.8583699999999999</v>
      </c>
      <c r="Q24">
        <f>(Table4[[#This Row],[time]]-2)*2</f>
        <v>1.7167399999999997</v>
      </c>
      <c r="R24">
        <v>87.908199999999994</v>
      </c>
      <c r="S24">
        <v>40.515599999999999</v>
      </c>
      <c r="T24">
        <f>Table4[[#This Row],[CFNM]]/Table4[[#This Row],[CAREA]]</f>
        <v>0.46088533265383663</v>
      </c>
      <c r="U24">
        <v>2.8583699999999999</v>
      </c>
      <c r="V24">
        <f>(Table5[[#This Row],[time]]-2)*2</f>
        <v>1.7167399999999997</v>
      </c>
      <c r="W24">
        <v>63.405700000000003</v>
      </c>
      <c r="X24">
        <v>1.2940100000000001</v>
      </c>
      <c r="Y24">
        <f>Table5[[#This Row],[CFNM]]/Table5[[#This Row],[CAREA]]</f>
        <v>2.0408417539748005E-2</v>
      </c>
      <c r="Z24">
        <v>2.8583699999999999</v>
      </c>
      <c r="AA24">
        <f>(Table6[[#This Row],[time]]-2)*2</f>
        <v>1.7167399999999997</v>
      </c>
      <c r="AB24">
        <v>92.735900000000001</v>
      </c>
      <c r="AC24">
        <v>65.624700000000004</v>
      </c>
      <c r="AD24">
        <f>Table6[[#This Row],[CFNM]]/Table6[[#This Row],[CAREA]]</f>
        <v>0.70765151359937206</v>
      </c>
      <c r="AE24">
        <v>2.8583699999999999</v>
      </c>
      <c r="AF24">
        <f>(Table7[[#This Row],[time]]-2)*2</f>
        <v>1.7167399999999997</v>
      </c>
      <c r="AG24">
        <v>71.307500000000005</v>
      </c>
      <c r="AH24">
        <v>13.622</v>
      </c>
      <c r="AI24">
        <f>Table7[[#This Row],[CFNM]]/Table7[[#This Row],[CAREA]]</f>
        <v>0.19103179889913402</v>
      </c>
      <c r="AJ24">
        <v>2.8583699999999999</v>
      </c>
      <c r="AK24">
        <f>(Table8[[#This Row],[time]]-2)*2</f>
        <v>1.7167399999999997</v>
      </c>
      <c r="AL24">
        <v>75.661299999999997</v>
      </c>
      <c r="AM24">
        <v>66.686400000000006</v>
      </c>
      <c r="AN24">
        <f>Table8[[#This Row],[CFNM]]/Table8[[#This Row],[CAREA]]</f>
        <v>0.88138057368826606</v>
      </c>
    </row>
    <row r="25" spans="1:40" x14ac:dyDescent="0.3">
      <c r="A25">
        <v>2.9134199999999999</v>
      </c>
      <c r="B25">
        <f>(Table1[[#This Row],[time]]-2)*2</f>
        <v>1.8268399999999998</v>
      </c>
      <c r="C25">
        <v>66.067099999999996</v>
      </c>
      <c r="D25">
        <v>5.6738999999999997</v>
      </c>
      <c r="E25">
        <f>Table1[[#This Row],[CFNM]]/Table1[[#This Row],[CAREA]]</f>
        <v>8.5880869600754389E-2</v>
      </c>
      <c r="F25">
        <v>2.9134199999999999</v>
      </c>
      <c r="G25">
        <f>(Table2[[#This Row],[time]]-2)*2</f>
        <v>1.8268399999999998</v>
      </c>
      <c r="H25">
        <v>104.57299999999999</v>
      </c>
      <c r="I25">
        <v>31.680599999999998</v>
      </c>
      <c r="J25">
        <f>Table2[[#This Row],[CFNM]]/Table2[[#This Row],[CAREA]]</f>
        <v>0.30295200481959972</v>
      </c>
      <c r="K25">
        <v>2.9134199999999999</v>
      </c>
      <c r="L25">
        <f>(Table3[[#This Row],[time]]-2)*2</f>
        <v>1.8268399999999998</v>
      </c>
      <c r="M25">
        <v>74.813599999999994</v>
      </c>
      <c r="N25">
        <v>0.90601699999999996</v>
      </c>
      <c r="O25">
        <f>Table3[[#This Row],[CFNM]]/Table3[[#This Row],[CAREA]]</f>
        <v>1.2110324860720511E-2</v>
      </c>
      <c r="P25">
        <v>2.9134199999999999</v>
      </c>
      <c r="Q25">
        <f>(Table4[[#This Row],[time]]-2)*2</f>
        <v>1.8268399999999998</v>
      </c>
      <c r="R25">
        <v>87.361000000000004</v>
      </c>
      <c r="S25">
        <v>43.385399999999997</v>
      </c>
      <c r="T25">
        <f>Table4[[#This Row],[CFNM]]/Table4[[#This Row],[CAREA]]</f>
        <v>0.49662206247639101</v>
      </c>
      <c r="U25">
        <v>2.9134199999999999</v>
      </c>
      <c r="V25">
        <f>(Table5[[#This Row],[time]]-2)*2</f>
        <v>1.8268399999999998</v>
      </c>
      <c r="W25">
        <v>62.516599999999997</v>
      </c>
      <c r="X25">
        <v>0.93183700000000003</v>
      </c>
      <c r="Y25">
        <f>Table5[[#This Row],[CFNM]]/Table5[[#This Row],[CAREA]]</f>
        <v>1.4905433116964135E-2</v>
      </c>
      <c r="Z25">
        <v>2.9134199999999999</v>
      </c>
      <c r="AA25">
        <f>(Table6[[#This Row],[time]]-2)*2</f>
        <v>1.8268399999999998</v>
      </c>
      <c r="AB25">
        <v>92.228300000000004</v>
      </c>
      <c r="AC25">
        <v>68.725200000000001</v>
      </c>
      <c r="AD25">
        <f>Table6[[#This Row],[CFNM]]/Table6[[#This Row],[CAREA]]</f>
        <v>0.74516390305361802</v>
      </c>
      <c r="AE25">
        <v>2.9134199999999999</v>
      </c>
      <c r="AF25">
        <f>(Table7[[#This Row],[time]]-2)*2</f>
        <v>1.8268399999999998</v>
      </c>
      <c r="AG25">
        <v>70.847800000000007</v>
      </c>
      <c r="AH25">
        <v>13.071999999999999</v>
      </c>
      <c r="AI25">
        <f>Table7[[#This Row],[CFNM]]/Table7[[#This Row],[CAREA]]</f>
        <v>0.18450819926659681</v>
      </c>
      <c r="AJ25">
        <v>2.9134199999999999</v>
      </c>
      <c r="AK25">
        <f>(Table8[[#This Row],[time]]-2)*2</f>
        <v>1.8268399999999998</v>
      </c>
      <c r="AL25">
        <v>74.965100000000007</v>
      </c>
      <c r="AM25">
        <v>69.383600000000001</v>
      </c>
      <c r="AN25">
        <f>Table8[[#This Row],[CFNM]]/Table8[[#This Row],[CAREA]]</f>
        <v>0.92554535377128822</v>
      </c>
    </row>
    <row r="26" spans="1:40" x14ac:dyDescent="0.3">
      <c r="A26">
        <v>2.9619599999999999</v>
      </c>
      <c r="B26">
        <f>(Table1[[#This Row],[time]]-2)*2</f>
        <v>1.9239199999999999</v>
      </c>
      <c r="C26">
        <v>64.176100000000005</v>
      </c>
      <c r="D26">
        <v>5.2294200000000002</v>
      </c>
      <c r="E26">
        <f>Table1[[#This Row],[CFNM]]/Table1[[#This Row],[CAREA]]</f>
        <v>8.1485475122358625E-2</v>
      </c>
      <c r="F26">
        <v>2.9619599999999999</v>
      </c>
      <c r="G26">
        <f>(Table2[[#This Row],[time]]-2)*2</f>
        <v>1.9239199999999999</v>
      </c>
      <c r="H26">
        <v>102.961</v>
      </c>
      <c r="I26">
        <v>34.942500000000003</v>
      </c>
      <c r="J26">
        <f>Table2[[#This Row],[CFNM]]/Table2[[#This Row],[CAREA]]</f>
        <v>0.33937607443595152</v>
      </c>
      <c r="K26">
        <v>2.9619599999999999</v>
      </c>
      <c r="L26">
        <f>(Table3[[#This Row],[time]]-2)*2</f>
        <v>1.9239199999999999</v>
      </c>
      <c r="M26">
        <v>72.489199999999997</v>
      </c>
      <c r="N26">
        <v>0.483931</v>
      </c>
      <c r="O26">
        <f>Table3[[#This Row],[CFNM]]/Table3[[#This Row],[CAREA]]</f>
        <v>6.6759048244428142E-3</v>
      </c>
      <c r="P26">
        <v>2.9619599999999999</v>
      </c>
      <c r="Q26">
        <f>(Table4[[#This Row],[time]]-2)*2</f>
        <v>1.9239199999999999</v>
      </c>
      <c r="R26">
        <v>86.639399999999995</v>
      </c>
      <c r="S26">
        <v>46.621000000000002</v>
      </c>
      <c r="T26">
        <f>Table4[[#This Row],[CFNM]]/Table4[[#This Row],[CAREA]]</f>
        <v>0.53810391115358602</v>
      </c>
      <c r="U26">
        <v>2.9619599999999999</v>
      </c>
      <c r="V26">
        <f>(Table5[[#This Row],[time]]-2)*2</f>
        <v>1.9239199999999999</v>
      </c>
      <c r="W26">
        <v>61.288699999999999</v>
      </c>
      <c r="X26">
        <v>0.63860600000000001</v>
      </c>
      <c r="Y26">
        <f>Table5[[#This Row],[CFNM]]/Table5[[#This Row],[CAREA]]</f>
        <v>1.0419636898808426E-2</v>
      </c>
      <c r="Z26">
        <v>2.9619599999999999</v>
      </c>
      <c r="AA26">
        <f>(Table6[[#This Row],[time]]-2)*2</f>
        <v>1.9239199999999999</v>
      </c>
      <c r="AB26">
        <v>91.690700000000007</v>
      </c>
      <c r="AC26">
        <v>72.254900000000006</v>
      </c>
      <c r="AD26">
        <f>Table6[[#This Row],[CFNM]]/Table6[[#This Row],[CAREA]]</f>
        <v>0.78802866593885745</v>
      </c>
      <c r="AE26">
        <v>2.9619599999999999</v>
      </c>
      <c r="AF26">
        <f>(Table7[[#This Row],[time]]-2)*2</f>
        <v>1.9239199999999999</v>
      </c>
      <c r="AG26">
        <v>70.563800000000001</v>
      </c>
      <c r="AH26">
        <v>12.398199999999999</v>
      </c>
      <c r="AI26">
        <f>Table7[[#This Row],[CFNM]]/Table7[[#This Row],[CAREA]]</f>
        <v>0.17570198883846957</v>
      </c>
      <c r="AJ26">
        <v>2.9619599999999999</v>
      </c>
      <c r="AK26">
        <f>(Table8[[#This Row],[time]]-2)*2</f>
        <v>1.9239199999999999</v>
      </c>
      <c r="AL26">
        <v>74.380600000000001</v>
      </c>
      <c r="AM26">
        <v>72.217699999999994</v>
      </c>
      <c r="AN26">
        <f>Table8[[#This Row],[CFNM]]/Table8[[#This Row],[CAREA]]</f>
        <v>0.97092118106065284</v>
      </c>
    </row>
    <row r="27" spans="1:40" x14ac:dyDescent="0.3">
      <c r="A27">
        <v>3</v>
      </c>
      <c r="B27">
        <f>(Table1[[#This Row],[time]]-2)*2</f>
        <v>2</v>
      </c>
      <c r="C27">
        <v>62.042200000000001</v>
      </c>
      <c r="D27">
        <v>4.7253400000000001</v>
      </c>
      <c r="E27">
        <f>Table1[[#This Row],[CFNM]]/Table1[[#This Row],[CAREA]]</f>
        <v>7.6163321094351907E-2</v>
      </c>
      <c r="F27">
        <v>3</v>
      </c>
      <c r="G27">
        <f>(Table2[[#This Row],[time]]-2)*2</f>
        <v>2</v>
      </c>
      <c r="H27">
        <v>101.11499999999999</v>
      </c>
      <c r="I27">
        <v>38.773800000000001</v>
      </c>
      <c r="J27">
        <f>Table2[[#This Row],[CFNM]]/Table2[[#This Row],[CAREA]]</f>
        <v>0.38346239430351581</v>
      </c>
      <c r="K27">
        <v>3</v>
      </c>
      <c r="L27">
        <f>(Table3[[#This Row],[time]]-2)*2</f>
        <v>2</v>
      </c>
      <c r="M27">
        <v>71.057000000000002</v>
      </c>
      <c r="N27">
        <v>0.13433500000000001</v>
      </c>
      <c r="O27">
        <f>Table3[[#This Row],[CFNM]]/Table3[[#This Row],[CAREA]]</f>
        <v>1.8905245084931816E-3</v>
      </c>
      <c r="P27">
        <v>3</v>
      </c>
      <c r="Q27">
        <f>(Table4[[#This Row],[time]]-2)*2</f>
        <v>2</v>
      </c>
      <c r="R27">
        <v>85.922200000000004</v>
      </c>
      <c r="S27">
        <v>50.066200000000002</v>
      </c>
      <c r="T27">
        <f>Table4[[#This Row],[CFNM]]/Table4[[#This Row],[CAREA]]</f>
        <v>0.58269224950012921</v>
      </c>
      <c r="U27">
        <v>3</v>
      </c>
      <c r="V27">
        <f>(Table5[[#This Row],[time]]-2)*2</f>
        <v>2</v>
      </c>
      <c r="W27">
        <v>60.664299999999997</v>
      </c>
      <c r="X27">
        <v>0.42404900000000001</v>
      </c>
      <c r="Y27">
        <f>Table5[[#This Row],[CFNM]]/Table5[[#This Row],[CAREA]]</f>
        <v>6.9900913716963685E-3</v>
      </c>
      <c r="Z27">
        <v>3</v>
      </c>
      <c r="AA27">
        <f>(Table6[[#This Row],[time]]-2)*2</f>
        <v>2</v>
      </c>
      <c r="AB27">
        <v>91.2136</v>
      </c>
      <c r="AC27">
        <v>76.110799999999998</v>
      </c>
      <c r="AD27">
        <f>Table6[[#This Row],[CFNM]]/Table6[[#This Row],[CAREA]]</f>
        <v>0.8344238139926502</v>
      </c>
      <c r="AE27">
        <v>3</v>
      </c>
      <c r="AF27">
        <f>(Table7[[#This Row],[time]]-2)*2</f>
        <v>2</v>
      </c>
      <c r="AG27">
        <v>70.243899999999996</v>
      </c>
      <c r="AH27">
        <v>11.6267</v>
      </c>
      <c r="AI27">
        <f>Table7[[#This Row],[CFNM]]/Table7[[#This Row],[CAREA]]</f>
        <v>0.16551899880274301</v>
      </c>
      <c r="AJ27">
        <v>3</v>
      </c>
      <c r="AK27">
        <f>(Table8[[#This Row],[time]]-2)*2</f>
        <v>2</v>
      </c>
      <c r="AL27">
        <v>73.699700000000007</v>
      </c>
      <c r="AM27">
        <v>75.118899999999996</v>
      </c>
      <c r="AN27">
        <f>Table8[[#This Row],[CFNM]]/Table8[[#This Row],[CAREA]]</f>
        <v>1.0192565234322526</v>
      </c>
    </row>
    <row r="30" spans="1:40" x14ac:dyDescent="0.3">
      <c r="A30" t="s">
        <v>20</v>
      </c>
      <c r="E30" t="s">
        <v>0</v>
      </c>
    </row>
    <row r="31" spans="1:40" x14ac:dyDescent="0.3">
      <c r="A31" t="s">
        <v>21</v>
      </c>
      <c r="E31" t="s">
        <v>1</v>
      </c>
      <c r="F31" t="s">
        <v>2</v>
      </c>
    </row>
    <row r="32" spans="1:40" x14ac:dyDescent="0.3">
      <c r="E32" t="s">
        <v>15</v>
      </c>
    </row>
    <row r="34" spans="1:40" x14ac:dyDescent="0.3">
      <c r="A34" t="s">
        <v>3</v>
      </c>
      <c r="F34" t="s">
        <v>4</v>
      </c>
      <c r="K34" t="s">
        <v>5</v>
      </c>
      <c r="P34" t="s">
        <v>16</v>
      </c>
      <c r="U34" t="s">
        <v>6</v>
      </c>
      <c r="Z34" t="s">
        <v>7</v>
      </c>
      <c r="AE34" t="s">
        <v>8</v>
      </c>
      <c r="AJ34" t="s">
        <v>9</v>
      </c>
    </row>
    <row r="35" spans="1:40" x14ac:dyDescent="0.3">
      <c r="A35" t="s">
        <v>10</v>
      </c>
      <c r="B35" t="s">
        <v>11</v>
      </c>
      <c r="C35" t="s">
        <v>17</v>
      </c>
      <c r="D35" t="s">
        <v>13</v>
      </c>
      <c r="E35" s="1" t="s">
        <v>14</v>
      </c>
      <c r="F35" t="s">
        <v>10</v>
      </c>
      <c r="G35" t="s">
        <v>11</v>
      </c>
      <c r="H35" t="s">
        <v>17</v>
      </c>
      <c r="I35" t="s">
        <v>13</v>
      </c>
      <c r="J35" s="1" t="s">
        <v>14</v>
      </c>
      <c r="K35" t="s">
        <v>10</v>
      </c>
      <c r="L35" t="s">
        <v>11</v>
      </c>
      <c r="M35" t="s">
        <v>12</v>
      </c>
      <c r="N35" t="s">
        <v>13</v>
      </c>
      <c r="O35" t="s">
        <v>14</v>
      </c>
      <c r="P35" t="s">
        <v>10</v>
      </c>
      <c r="Q35" t="s">
        <v>11</v>
      </c>
      <c r="R35" t="s">
        <v>12</v>
      </c>
      <c r="S35" t="s">
        <v>13</v>
      </c>
      <c r="T35" t="s">
        <v>14</v>
      </c>
      <c r="U35" t="s">
        <v>10</v>
      </c>
      <c r="V35" t="s">
        <v>11</v>
      </c>
      <c r="W35" t="s">
        <v>12</v>
      </c>
      <c r="X35" t="s">
        <v>13</v>
      </c>
      <c r="Y35" t="s">
        <v>14</v>
      </c>
      <c r="Z35" t="s">
        <v>10</v>
      </c>
      <c r="AA35" t="s">
        <v>11</v>
      </c>
      <c r="AB35" t="s">
        <v>12</v>
      </c>
      <c r="AC35" t="s">
        <v>13</v>
      </c>
      <c r="AD35" t="s">
        <v>14</v>
      </c>
      <c r="AE35" t="s">
        <v>10</v>
      </c>
      <c r="AF35" t="s">
        <v>11</v>
      </c>
      <c r="AG35" t="s">
        <v>12</v>
      </c>
      <c r="AH35" t="s">
        <v>13</v>
      </c>
      <c r="AI35" t="s">
        <v>14</v>
      </c>
      <c r="AJ35" t="s">
        <v>10</v>
      </c>
      <c r="AK35" t="s">
        <v>11</v>
      </c>
      <c r="AL35" t="s">
        <v>12</v>
      </c>
      <c r="AM35" t="s">
        <v>13</v>
      </c>
      <c r="AN35" t="s">
        <v>14</v>
      </c>
    </row>
    <row r="36" spans="1:40" x14ac:dyDescent="0.3">
      <c r="A36">
        <v>2</v>
      </c>
      <c r="B36">
        <f>-(Table219[[#This Row],[time]]-2)*2</f>
        <v>0</v>
      </c>
      <c r="C36">
        <v>91.921300000000002</v>
      </c>
      <c r="D36">
        <v>9.3756500000000003</v>
      </c>
      <c r="E36">
        <f>Table219[[#This Row],[CFNM]]/Table219[[#This Row],[CAREA ]]</f>
        <v>0.10199649047609205</v>
      </c>
      <c r="F36">
        <v>2</v>
      </c>
      <c r="G36">
        <f>-(Table320[[#This Row],[time]]-2)*2</f>
        <v>0</v>
      </c>
      <c r="H36">
        <v>94.718199999999996</v>
      </c>
      <c r="I36">
        <v>2.8455900000000001</v>
      </c>
      <c r="J36" s="1">
        <f>Table320[[#This Row],[CFNM]]/Table320[[#This Row],[CAREA ]]</f>
        <v>3.0042695068107292E-2</v>
      </c>
      <c r="K36">
        <v>2</v>
      </c>
      <c r="L36">
        <f>-(Table421[[#This Row],[time]]-2)*2</f>
        <v>0</v>
      </c>
      <c r="M36">
        <v>89.822999999999993</v>
      </c>
      <c r="N36">
        <v>2.7683800000000001</v>
      </c>
      <c r="O36">
        <f>Table421[[#This Row],[CFNM]]/Table421[[#This Row],[CAREA]]</f>
        <v>3.0820391213831649E-2</v>
      </c>
      <c r="P36">
        <v>2</v>
      </c>
      <c r="Q36">
        <f>-(Table16[[#This Row],[time]]-2)*2</f>
        <v>0</v>
      </c>
      <c r="R36">
        <v>84.903199999999998</v>
      </c>
      <c r="S36">
        <v>4.4528400000000001</v>
      </c>
      <c r="T36">
        <f>Table16[[#This Row],[CFNM]]/Table16[[#This Row],[CAREA]]</f>
        <v>5.2446079770844915E-2</v>
      </c>
      <c r="U36">
        <v>2</v>
      </c>
      <c r="V36">
        <f>-(Table622[[#This Row],[time]]-2)*2</f>
        <v>0</v>
      </c>
      <c r="W36">
        <v>83.020300000000006</v>
      </c>
      <c r="X36">
        <v>8.6436100000000007</v>
      </c>
      <c r="Y36">
        <f>Table622[[#This Row],[CFNM]]/Table622[[#This Row],[CAREA]]</f>
        <v>0.10411441538997089</v>
      </c>
      <c r="Z36">
        <v>2</v>
      </c>
      <c r="AA36">
        <f>-(Table723[[#This Row],[time]]-2)*2</f>
        <v>0</v>
      </c>
      <c r="AB36">
        <v>88.872600000000006</v>
      </c>
      <c r="AC36">
        <v>13.6356</v>
      </c>
      <c r="AD36">
        <f>Table723[[#This Row],[CFNM]]/Table723[[#This Row],[CAREA]]</f>
        <v>0.1534286157938442</v>
      </c>
      <c r="AE36">
        <v>2</v>
      </c>
      <c r="AF36">
        <f>-(Table824[[#This Row],[time]]-2)*2</f>
        <v>0</v>
      </c>
      <c r="AG36">
        <v>78.913399999999996</v>
      </c>
      <c r="AH36">
        <v>19.2013</v>
      </c>
      <c r="AI36">
        <f>Table824[[#This Row],[CFNM]]/Table824[[#This Row],[CAREA]]</f>
        <v>0.24332115965095916</v>
      </c>
      <c r="AJ36">
        <v>2</v>
      </c>
      <c r="AK36">
        <f>-(Table925[[#This Row],[time]]-2)*2</f>
        <v>0</v>
      </c>
      <c r="AL36">
        <v>83.194400000000002</v>
      </c>
      <c r="AM36">
        <v>18.7179</v>
      </c>
      <c r="AN36">
        <f>Table925[[#This Row],[CFNM]]/Table925[[#This Row],[CAREA]]</f>
        <v>0.22498990316655929</v>
      </c>
    </row>
    <row r="37" spans="1:40" x14ac:dyDescent="0.3">
      <c r="A37">
        <v>2.0512600000000001</v>
      </c>
      <c r="B37">
        <f>-(Table219[[#This Row],[time]]-2)*2</f>
        <v>-0.10252000000000017</v>
      </c>
      <c r="C37">
        <v>92.266499999999994</v>
      </c>
      <c r="D37">
        <v>11.079000000000001</v>
      </c>
      <c r="E37">
        <f>Table219[[#This Row],[CFNM]]/Table219[[#This Row],[CAREA ]]</f>
        <v>0.1200760839524638</v>
      </c>
      <c r="F37">
        <v>2.0512600000000001</v>
      </c>
      <c r="G37">
        <f>-(Table320[[#This Row],[time]]-2)*2</f>
        <v>-0.10252000000000017</v>
      </c>
      <c r="H37">
        <v>94.908199999999994</v>
      </c>
      <c r="I37">
        <v>2.98434</v>
      </c>
      <c r="J37" s="1">
        <f>Table320[[#This Row],[CFNM]]/Table320[[#This Row],[CAREA ]]</f>
        <v>3.1444490570888502E-2</v>
      </c>
      <c r="K37">
        <v>2.0512600000000001</v>
      </c>
      <c r="L37">
        <f>-(Table421[[#This Row],[time]]-2)*2</f>
        <v>-0.10252000000000017</v>
      </c>
      <c r="M37">
        <v>90.147300000000001</v>
      </c>
      <c r="N37">
        <v>4.5376399999999997</v>
      </c>
      <c r="O37">
        <f>Table421[[#This Row],[CFNM]]/Table421[[#This Row],[CAREA]]</f>
        <v>5.0335839232012493E-2</v>
      </c>
      <c r="P37">
        <v>2.0512600000000001</v>
      </c>
      <c r="Q37">
        <f>-(Table16[[#This Row],[time]]-2)*2</f>
        <v>-0.10252000000000017</v>
      </c>
      <c r="R37">
        <v>85.254800000000003</v>
      </c>
      <c r="S37">
        <v>4.8687199999999997</v>
      </c>
      <c r="T37">
        <f>Table16[[#This Row],[CFNM]]/Table16[[#This Row],[CAREA]]</f>
        <v>5.7107869586228571E-2</v>
      </c>
      <c r="U37">
        <v>2.0512600000000001</v>
      </c>
      <c r="V37">
        <f>-(Table622[[#This Row],[time]]-2)*2</f>
        <v>-0.10252000000000017</v>
      </c>
      <c r="W37">
        <v>82.875100000000003</v>
      </c>
      <c r="X37">
        <v>10.8858</v>
      </c>
      <c r="Y37">
        <f>Table622[[#This Row],[CFNM]]/Table622[[#This Row],[CAREA]]</f>
        <v>0.13135187770512494</v>
      </c>
      <c r="Z37">
        <v>2.0512600000000001</v>
      </c>
      <c r="AA37">
        <f>-(Table723[[#This Row],[time]]-2)*2</f>
        <v>-0.10252000000000017</v>
      </c>
      <c r="AB37">
        <v>88.915300000000002</v>
      </c>
      <c r="AC37">
        <v>13.995699999999999</v>
      </c>
      <c r="AD37">
        <f>Table723[[#This Row],[CFNM]]/Table723[[#This Row],[CAREA]]</f>
        <v>0.15740485608213658</v>
      </c>
      <c r="AE37">
        <v>2.0512600000000001</v>
      </c>
      <c r="AF37">
        <f>-(Table824[[#This Row],[time]]-2)*2</f>
        <v>-0.10252000000000017</v>
      </c>
      <c r="AG37">
        <v>79.430899999999994</v>
      </c>
      <c r="AH37">
        <v>20.322299999999998</v>
      </c>
      <c r="AI37">
        <f>Table824[[#This Row],[CFNM]]/Table824[[#This Row],[CAREA]]</f>
        <v>0.25584879436088476</v>
      </c>
      <c r="AJ37">
        <v>2.0512600000000001</v>
      </c>
      <c r="AK37">
        <f>-(Table925[[#This Row],[time]]-2)*2</f>
        <v>-0.10252000000000017</v>
      </c>
      <c r="AL37">
        <v>83.076899999999995</v>
      </c>
      <c r="AM37">
        <v>18.0167</v>
      </c>
      <c r="AN37">
        <f>Table925[[#This Row],[CFNM]]/Table925[[#This Row],[CAREA]]</f>
        <v>0.21686774542622558</v>
      </c>
    </row>
    <row r="38" spans="1:40" x14ac:dyDescent="0.3">
      <c r="A38">
        <v>2.1153300000000002</v>
      </c>
      <c r="B38">
        <f>-(Table219[[#This Row],[time]]-2)*2</f>
        <v>-0.23066000000000031</v>
      </c>
      <c r="C38">
        <v>91.971999999999994</v>
      </c>
      <c r="D38">
        <v>12.291399999999999</v>
      </c>
      <c r="E38">
        <f>Table219[[#This Row],[CFNM]]/Table219[[#This Row],[CAREA ]]</f>
        <v>0.13364284782325056</v>
      </c>
      <c r="F38">
        <v>2.1153300000000002</v>
      </c>
      <c r="G38">
        <f>-(Table320[[#This Row],[time]]-2)*2</f>
        <v>-0.23066000000000031</v>
      </c>
      <c r="H38">
        <v>95.470200000000006</v>
      </c>
      <c r="I38">
        <v>2.34362</v>
      </c>
      <c r="J38" s="1">
        <f>Table320[[#This Row],[CFNM]]/Table320[[#This Row],[CAREA ]]</f>
        <v>2.4548183621695564E-2</v>
      </c>
      <c r="K38">
        <v>2.1153300000000002</v>
      </c>
      <c r="L38">
        <f>-(Table421[[#This Row],[time]]-2)*2</f>
        <v>-0.23066000000000031</v>
      </c>
      <c r="M38">
        <v>90.485600000000005</v>
      </c>
      <c r="N38">
        <v>6.1895499999999997</v>
      </c>
      <c r="O38">
        <f>Table421[[#This Row],[CFNM]]/Table421[[#This Row],[CAREA]]</f>
        <v>6.8403701804486017E-2</v>
      </c>
      <c r="P38">
        <v>2.1153300000000002</v>
      </c>
      <c r="Q38">
        <f>-(Table16[[#This Row],[time]]-2)*2</f>
        <v>-0.23066000000000031</v>
      </c>
      <c r="R38">
        <v>84.661799999999999</v>
      </c>
      <c r="S38">
        <v>4.2221200000000003</v>
      </c>
      <c r="T38">
        <f>Table16[[#This Row],[CFNM]]/Table16[[#This Row],[CAREA]]</f>
        <v>4.9870425622890138E-2</v>
      </c>
      <c r="U38">
        <v>2.1153300000000002</v>
      </c>
      <c r="V38">
        <f>-(Table622[[#This Row],[time]]-2)*2</f>
        <v>-0.23066000000000031</v>
      </c>
      <c r="W38">
        <v>82.733599999999996</v>
      </c>
      <c r="X38">
        <v>12.8706</v>
      </c>
      <c r="Y38">
        <f>Table622[[#This Row],[CFNM]]/Table622[[#This Row],[CAREA]]</f>
        <v>0.15556678302406762</v>
      </c>
      <c r="Z38">
        <v>2.1153300000000002</v>
      </c>
      <c r="AA38">
        <f>-(Table723[[#This Row],[time]]-2)*2</f>
        <v>-0.23066000000000031</v>
      </c>
      <c r="AB38">
        <v>86.828100000000006</v>
      </c>
      <c r="AC38">
        <v>12.237</v>
      </c>
      <c r="AD38">
        <f>Table723[[#This Row],[CFNM]]/Table723[[#This Row],[CAREA]]</f>
        <v>0.14093363784304849</v>
      </c>
      <c r="AE38">
        <v>2.1153300000000002</v>
      </c>
      <c r="AF38">
        <f>-(Table824[[#This Row],[time]]-2)*2</f>
        <v>-0.23066000000000031</v>
      </c>
      <c r="AG38">
        <v>80.120099999999994</v>
      </c>
      <c r="AH38">
        <v>21.6356</v>
      </c>
      <c r="AI38">
        <f>Table824[[#This Row],[CFNM]]/Table824[[#This Row],[CAREA]]</f>
        <v>0.27003960304592733</v>
      </c>
      <c r="AJ38">
        <v>2.1153300000000002</v>
      </c>
      <c r="AK38">
        <f>-(Table925[[#This Row],[time]]-2)*2</f>
        <v>-0.23066000000000031</v>
      </c>
      <c r="AL38">
        <v>82.755399999999995</v>
      </c>
      <c r="AM38">
        <v>16.921900000000001</v>
      </c>
      <c r="AN38">
        <f>Table925[[#This Row],[CFNM]]/Table925[[#This Row],[CAREA]]</f>
        <v>0.20448091604898294</v>
      </c>
    </row>
    <row r="39" spans="1:40" x14ac:dyDescent="0.3">
      <c r="A39">
        <v>2.1747100000000001</v>
      </c>
      <c r="B39">
        <f>-(Table219[[#This Row],[time]]-2)*2</f>
        <v>-0.34942000000000029</v>
      </c>
      <c r="C39">
        <v>91.920199999999994</v>
      </c>
      <c r="D39">
        <v>13.0108</v>
      </c>
      <c r="E39">
        <f>Table219[[#This Row],[CFNM]]/Table219[[#This Row],[CAREA ]]</f>
        <v>0.14154451361071888</v>
      </c>
      <c r="F39">
        <v>2.1747100000000001</v>
      </c>
      <c r="G39">
        <f>-(Table320[[#This Row],[time]]-2)*2</f>
        <v>-0.34942000000000029</v>
      </c>
      <c r="H39">
        <v>95.328599999999994</v>
      </c>
      <c r="I39">
        <v>1.8205100000000001</v>
      </c>
      <c r="J39" s="1">
        <f>Table320[[#This Row],[CFNM]]/Table320[[#This Row],[CAREA ]]</f>
        <v>1.9097206924259879E-2</v>
      </c>
      <c r="K39">
        <v>2.1747100000000001</v>
      </c>
      <c r="L39">
        <f>-(Table421[[#This Row],[time]]-2)*2</f>
        <v>-0.34942000000000029</v>
      </c>
      <c r="M39">
        <v>90.418099999999995</v>
      </c>
      <c r="N39">
        <v>7.3320100000000004</v>
      </c>
      <c r="O39">
        <f>Table421[[#This Row],[CFNM]]/Table421[[#This Row],[CAREA]]</f>
        <v>8.1090069355582578E-2</v>
      </c>
      <c r="P39">
        <v>2.1747100000000001</v>
      </c>
      <c r="Q39">
        <f>-(Table16[[#This Row],[time]]-2)*2</f>
        <v>-0.34942000000000029</v>
      </c>
      <c r="R39">
        <v>83.652900000000002</v>
      </c>
      <c r="S39">
        <v>4.0078699999999996</v>
      </c>
      <c r="T39">
        <f>Table16[[#This Row],[CFNM]]/Table16[[#This Row],[CAREA]]</f>
        <v>4.7910712001616194E-2</v>
      </c>
      <c r="U39">
        <v>2.1747100000000001</v>
      </c>
      <c r="V39">
        <f>-(Table622[[#This Row],[time]]-2)*2</f>
        <v>-0.34942000000000029</v>
      </c>
      <c r="W39">
        <v>83.659499999999994</v>
      </c>
      <c r="X39">
        <v>14.162599999999999</v>
      </c>
      <c r="Y39">
        <f>Table622[[#This Row],[CFNM]]/Table622[[#This Row],[CAREA]]</f>
        <v>0.16928860440236912</v>
      </c>
      <c r="Z39">
        <v>2.1747100000000001</v>
      </c>
      <c r="AA39">
        <f>-(Table723[[#This Row],[time]]-2)*2</f>
        <v>-0.34942000000000029</v>
      </c>
      <c r="AB39">
        <v>85.016000000000005</v>
      </c>
      <c r="AC39">
        <v>10.2684</v>
      </c>
      <c r="AD39">
        <f>Table723[[#This Row],[CFNM]]/Table723[[#This Row],[CAREA]]</f>
        <v>0.12078197045262068</v>
      </c>
      <c r="AE39">
        <v>2.1747100000000001</v>
      </c>
      <c r="AF39">
        <f>-(Table824[[#This Row],[time]]-2)*2</f>
        <v>-0.34942000000000029</v>
      </c>
      <c r="AG39">
        <v>80.498500000000007</v>
      </c>
      <c r="AH39">
        <v>23.019600000000001</v>
      </c>
      <c r="AI39">
        <f>Table824[[#This Row],[CFNM]]/Table824[[#This Row],[CAREA]]</f>
        <v>0.28596309247998408</v>
      </c>
      <c r="AJ39">
        <v>2.1747100000000001</v>
      </c>
      <c r="AK39">
        <f>-(Table925[[#This Row],[time]]-2)*2</f>
        <v>-0.34942000000000029</v>
      </c>
      <c r="AL39">
        <v>82.588499999999996</v>
      </c>
      <c r="AM39">
        <v>16.116800000000001</v>
      </c>
      <c r="AN39">
        <f>Table925[[#This Row],[CFNM]]/Table925[[#This Row],[CAREA]]</f>
        <v>0.19514581327908853</v>
      </c>
    </row>
    <row r="40" spans="1:40" x14ac:dyDescent="0.3">
      <c r="A40">
        <v>2.20404</v>
      </c>
      <c r="B40">
        <f>-(Table219[[#This Row],[time]]-2)*2</f>
        <v>-0.40808</v>
      </c>
      <c r="C40">
        <v>91.947599999999994</v>
      </c>
      <c r="D40">
        <v>13.696099999999999</v>
      </c>
      <c r="E40">
        <f>Table219[[#This Row],[CFNM]]/Table219[[#This Row],[CAREA ]]</f>
        <v>0.14895549204111908</v>
      </c>
      <c r="F40">
        <v>2.20404</v>
      </c>
      <c r="G40">
        <f>-(Table320[[#This Row],[time]]-2)*2</f>
        <v>-0.40808</v>
      </c>
      <c r="H40">
        <v>94.542500000000004</v>
      </c>
      <c r="I40">
        <v>1.36039</v>
      </c>
      <c r="J40" s="1">
        <f>Table320[[#This Row],[CFNM]]/Table320[[#This Row],[CAREA ]]</f>
        <v>1.4389190046804346E-2</v>
      </c>
      <c r="K40">
        <v>2.20404</v>
      </c>
      <c r="L40">
        <f>-(Table421[[#This Row],[time]]-2)*2</f>
        <v>-0.40808</v>
      </c>
      <c r="M40">
        <v>90.537700000000001</v>
      </c>
      <c r="N40">
        <v>8.4746600000000001</v>
      </c>
      <c r="O40">
        <f>Table421[[#This Row],[CFNM]]/Table421[[#This Row],[CAREA]]</f>
        <v>9.3603659028228023E-2</v>
      </c>
      <c r="P40">
        <v>2.20404</v>
      </c>
      <c r="Q40">
        <f>-(Table16[[#This Row],[time]]-2)*2</f>
        <v>-0.40808</v>
      </c>
      <c r="R40">
        <v>82.353700000000003</v>
      </c>
      <c r="S40">
        <v>3.8329</v>
      </c>
      <c r="T40">
        <f>Table16[[#This Row],[CFNM]]/Table16[[#This Row],[CAREA]]</f>
        <v>4.6541928292232165E-2</v>
      </c>
      <c r="U40">
        <v>2.20404</v>
      </c>
      <c r="V40">
        <f>-(Table622[[#This Row],[time]]-2)*2</f>
        <v>-0.40808</v>
      </c>
      <c r="W40">
        <v>83.453299999999999</v>
      </c>
      <c r="X40">
        <v>15.415699999999999</v>
      </c>
      <c r="Y40">
        <f>Table622[[#This Row],[CFNM]]/Table622[[#This Row],[CAREA]]</f>
        <v>0.18472247352711035</v>
      </c>
      <c r="Z40">
        <v>2.20404</v>
      </c>
      <c r="AA40">
        <f>-(Table723[[#This Row],[time]]-2)*2</f>
        <v>-0.40808</v>
      </c>
      <c r="AB40">
        <v>83.991900000000001</v>
      </c>
      <c r="AC40">
        <v>8.4340899999999994</v>
      </c>
      <c r="AD40">
        <f>Table723[[#This Row],[CFNM]]/Table723[[#This Row],[CAREA]]</f>
        <v>0.10041551625811536</v>
      </c>
      <c r="AE40">
        <v>2.20404</v>
      </c>
      <c r="AF40">
        <f>-(Table824[[#This Row],[time]]-2)*2</f>
        <v>-0.40808</v>
      </c>
      <c r="AG40">
        <v>80.356200000000001</v>
      </c>
      <c r="AH40">
        <v>24.627199999999998</v>
      </c>
      <c r="AI40">
        <f>Table824[[#This Row],[CFNM]]/Table824[[#This Row],[CAREA]]</f>
        <v>0.30647541820046242</v>
      </c>
      <c r="AJ40">
        <v>2.20404</v>
      </c>
      <c r="AK40">
        <f>-(Table925[[#This Row],[time]]-2)*2</f>
        <v>-0.40808</v>
      </c>
      <c r="AL40">
        <v>82.520600000000002</v>
      </c>
      <c r="AM40">
        <v>15.3453</v>
      </c>
      <c r="AN40">
        <f>Table925[[#This Row],[CFNM]]/Table925[[#This Row],[CAREA]]</f>
        <v>0.18595720341345071</v>
      </c>
    </row>
    <row r="41" spans="1:40" x14ac:dyDescent="0.3">
      <c r="A41">
        <v>2.2512099999999999</v>
      </c>
      <c r="B41">
        <f>-(Table219[[#This Row],[time]]-2)*2</f>
        <v>-0.50241999999999987</v>
      </c>
      <c r="C41">
        <v>92.248199999999997</v>
      </c>
      <c r="D41">
        <v>14.520200000000001</v>
      </c>
      <c r="E41">
        <f>Table219[[#This Row],[CFNM]]/Table219[[#This Row],[CAREA ]]</f>
        <v>0.15740361329543559</v>
      </c>
      <c r="F41">
        <v>2.2512099999999999</v>
      </c>
      <c r="G41">
        <f>-(Table320[[#This Row],[time]]-2)*2</f>
        <v>-0.50241999999999987</v>
      </c>
      <c r="H41">
        <v>94.200100000000006</v>
      </c>
      <c r="I41">
        <v>0.82572599999999996</v>
      </c>
      <c r="J41" s="1">
        <f>Table320[[#This Row],[CFNM]]/Table320[[#This Row],[CAREA ]]</f>
        <v>8.7656594844379137E-3</v>
      </c>
      <c r="K41">
        <v>2.2512099999999999</v>
      </c>
      <c r="L41">
        <f>-(Table421[[#This Row],[time]]-2)*2</f>
        <v>-0.50241999999999987</v>
      </c>
      <c r="M41">
        <v>90.314499999999995</v>
      </c>
      <c r="N41">
        <v>9.9350900000000006</v>
      </c>
      <c r="O41">
        <f>Table421[[#This Row],[CFNM]]/Table421[[#This Row],[CAREA]]</f>
        <v>0.11000548084748298</v>
      </c>
      <c r="P41">
        <v>2.2512099999999999</v>
      </c>
      <c r="Q41">
        <f>-(Table16[[#This Row],[time]]-2)*2</f>
        <v>-0.50241999999999987</v>
      </c>
      <c r="R41">
        <v>81.476900000000001</v>
      </c>
      <c r="S41">
        <v>3.8271899999999999</v>
      </c>
      <c r="T41">
        <f>Table16[[#This Row],[CFNM]]/Table16[[#This Row],[CAREA]]</f>
        <v>4.6972700237736094E-2</v>
      </c>
      <c r="U41">
        <v>2.2512099999999999</v>
      </c>
      <c r="V41">
        <f>-(Table622[[#This Row],[time]]-2)*2</f>
        <v>-0.50241999999999987</v>
      </c>
      <c r="W41">
        <v>84.195400000000006</v>
      </c>
      <c r="X41">
        <v>16.9252</v>
      </c>
      <c r="Y41">
        <f>Table622[[#This Row],[CFNM]]/Table622[[#This Row],[CAREA]]</f>
        <v>0.20102285873099954</v>
      </c>
      <c r="Z41">
        <v>2.2512099999999999</v>
      </c>
      <c r="AA41">
        <f>-(Table723[[#This Row],[time]]-2)*2</f>
        <v>-0.50241999999999987</v>
      </c>
      <c r="AB41">
        <v>83.686300000000003</v>
      </c>
      <c r="AC41">
        <v>6.4492099999999999</v>
      </c>
      <c r="AD41">
        <f>Table723[[#This Row],[CFNM]]/Table723[[#This Row],[CAREA]]</f>
        <v>7.7064107267258791E-2</v>
      </c>
      <c r="AE41">
        <v>2.2512099999999999</v>
      </c>
      <c r="AF41">
        <f>-(Table824[[#This Row],[time]]-2)*2</f>
        <v>-0.50241999999999987</v>
      </c>
      <c r="AG41">
        <v>79.596699999999998</v>
      </c>
      <c r="AH41">
        <v>27.023499999999999</v>
      </c>
      <c r="AI41">
        <f>Table824[[#This Row],[CFNM]]/Table824[[#This Row],[CAREA]]</f>
        <v>0.33950528099783028</v>
      </c>
      <c r="AJ41">
        <v>2.2512099999999999</v>
      </c>
      <c r="AK41">
        <f>-(Table925[[#This Row],[time]]-2)*2</f>
        <v>-0.50241999999999987</v>
      </c>
      <c r="AL41">
        <v>82.385599999999997</v>
      </c>
      <c r="AM41">
        <v>14.5303</v>
      </c>
      <c r="AN41">
        <f>Table925[[#This Row],[CFNM]]/Table925[[#This Row],[CAREA]]</f>
        <v>0.17636941407236217</v>
      </c>
    </row>
    <row r="42" spans="1:40" x14ac:dyDescent="0.3">
      <c r="A42">
        <v>2.3028900000000001</v>
      </c>
      <c r="B42">
        <f>-(Table219[[#This Row],[time]]-2)*2</f>
        <v>-0.60578000000000021</v>
      </c>
      <c r="C42">
        <v>92.351699999999994</v>
      </c>
      <c r="D42">
        <v>14.882</v>
      </c>
      <c r="E42">
        <f>Table219[[#This Row],[CFNM]]/Table219[[#This Row],[CAREA ]]</f>
        <v>0.16114484086378486</v>
      </c>
      <c r="F42">
        <v>2.3028900000000001</v>
      </c>
      <c r="G42">
        <f>-(Table320[[#This Row],[time]]-2)*2</f>
        <v>-0.60578000000000021</v>
      </c>
      <c r="H42">
        <v>94.102199999999996</v>
      </c>
      <c r="I42">
        <v>0.70110899999999998</v>
      </c>
      <c r="J42" s="1">
        <f>Table320[[#This Row],[CFNM]]/Table320[[#This Row],[CAREA ]]</f>
        <v>7.4505059392872856E-3</v>
      </c>
      <c r="K42">
        <v>2.3028900000000001</v>
      </c>
      <c r="L42">
        <f>-(Table421[[#This Row],[time]]-2)*2</f>
        <v>-0.60578000000000021</v>
      </c>
      <c r="M42">
        <v>90.192999999999998</v>
      </c>
      <c r="N42">
        <v>10.5686</v>
      </c>
      <c r="O42">
        <f>Table421[[#This Row],[CFNM]]/Table421[[#This Row],[CAREA]]</f>
        <v>0.11717760801836064</v>
      </c>
      <c r="P42">
        <v>2.3028900000000001</v>
      </c>
      <c r="Q42">
        <f>-(Table16[[#This Row],[time]]-2)*2</f>
        <v>-0.60578000000000021</v>
      </c>
      <c r="R42">
        <v>80.979799999999997</v>
      </c>
      <c r="S42">
        <v>4.0513399999999997</v>
      </c>
      <c r="T42">
        <f>Table16[[#This Row],[CFNM]]/Table16[[#This Row],[CAREA]]</f>
        <v>5.0029019582661351E-2</v>
      </c>
      <c r="U42">
        <v>2.3028900000000001</v>
      </c>
      <c r="V42">
        <f>-(Table622[[#This Row],[time]]-2)*2</f>
        <v>-0.60578000000000021</v>
      </c>
      <c r="W42">
        <v>84.106899999999996</v>
      </c>
      <c r="X42">
        <v>17.629000000000001</v>
      </c>
      <c r="Y42">
        <f>Table622[[#This Row],[CFNM]]/Table622[[#This Row],[CAREA]]</f>
        <v>0.20960230373488978</v>
      </c>
      <c r="Z42">
        <v>2.3028900000000001</v>
      </c>
      <c r="AA42">
        <f>-(Table723[[#This Row],[time]]-2)*2</f>
        <v>-0.60578000000000021</v>
      </c>
      <c r="AB42">
        <v>81.804400000000001</v>
      </c>
      <c r="AC42">
        <v>5.7329999999999997</v>
      </c>
      <c r="AD42">
        <f>Table723[[#This Row],[CFNM]]/Table723[[#This Row],[CAREA]]</f>
        <v>7.0081804890690477E-2</v>
      </c>
      <c r="AE42">
        <v>2.3028900000000001</v>
      </c>
      <c r="AF42">
        <f>-(Table824[[#This Row],[time]]-2)*2</f>
        <v>-0.60578000000000021</v>
      </c>
      <c r="AG42">
        <v>78.946299999999994</v>
      </c>
      <c r="AH42">
        <v>28.288900000000002</v>
      </c>
      <c r="AI42">
        <f>Table824[[#This Row],[CFNM]]/Table824[[#This Row],[CAREA]]</f>
        <v>0.35833091607839762</v>
      </c>
      <c r="AJ42">
        <v>2.3028900000000001</v>
      </c>
      <c r="AK42">
        <f>-(Table925[[#This Row],[time]]-2)*2</f>
        <v>-0.60578000000000021</v>
      </c>
      <c r="AL42">
        <v>82.448700000000002</v>
      </c>
      <c r="AM42">
        <v>14.2171</v>
      </c>
      <c r="AN42">
        <f>Table925[[#This Row],[CFNM]]/Table925[[#This Row],[CAREA]]</f>
        <v>0.17243570850722933</v>
      </c>
    </row>
    <row r="43" spans="1:40" x14ac:dyDescent="0.3">
      <c r="A43">
        <v>2.3528600000000002</v>
      </c>
      <c r="B43">
        <f>-(Table219[[#This Row],[time]]-2)*2</f>
        <v>-0.70572000000000035</v>
      </c>
      <c r="C43">
        <v>92.715500000000006</v>
      </c>
      <c r="D43">
        <v>15.775600000000001</v>
      </c>
      <c r="E43">
        <f>Table219[[#This Row],[CFNM]]/Table219[[#This Row],[CAREA ]]</f>
        <v>0.17015062206427189</v>
      </c>
      <c r="F43">
        <v>2.3528600000000002</v>
      </c>
      <c r="G43">
        <f>-(Table320[[#This Row],[time]]-2)*2</f>
        <v>-0.70572000000000035</v>
      </c>
      <c r="H43">
        <v>92.599800000000002</v>
      </c>
      <c r="I43">
        <v>0.464505</v>
      </c>
      <c r="J43" s="1">
        <f>Table320[[#This Row],[CFNM]]/Table320[[#This Row],[CAREA ]]</f>
        <v>5.0162635340465101E-3</v>
      </c>
      <c r="K43">
        <v>2.3528600000000002</v>
      </c>
      <c r="L43">
        <f>-(Table421[[#This Row],[time]]-2)*2</f>
        <v>-0.70572000000000035</v>
      </c>
      <c r="M43">
        <v>89.850399999999993</v>
      </c>
      <c r="N43">
        <v>12.1021</v>
      </c>
      <c r="O43">
        <f>Table421[[#This Row],[CFNM]]/Table421[[#This Row],[CAREA]]</f>
        <v>0.13469166525691595</v>
      </c>
      <c r="P43">
        <v>2.3528600000000002</v>
      </c>
      <c r="Q43">
        <f>-(Table16[[#This Row],[time]]-2)*2</f>
        <v>-0.70572000000000035</v>
      </c>
      <c r="R43">
        <v>79.372500000000002</v>
      </c>
      <c r="S43">
        <v>4.4453399999999998</v>
      </c>
      <c r="T43">
        <f>Table16[[#This Row],[CFNM]]/Table16[[#This Row],[CAREA]]</f>
        <v>5.6006047434564867E-2</v>
      </c>
      <c r="U43">
        <v>2.3528600000000002</v>
      </c>
      <c r="V43">
        <f>-(Table622[[#This Row],[time]]-2)*2</f>
        <v>-0.70572000000000035</v>
      </c>
      <c r="W43">
        <v>84.067300000000003</v>
      </c>
      <c r="X43">
        <v>19.309799999999999</v>
      </c>
      <c r="Y43">
        <f>Table622[[#This Row],[CFNM]]/Table622[[#This Row],[CAREA]]</f>
        <v>0.22969454234880862</v>
      </c>
      <c r="Z43">
        <v>2.3528600000000002</v>
      </c>
      <c r="AA43">
        <f>-(Table723[[#This Row],[time]]-2)*2</f>
        <v>-0.70572000000000035</v>
      </c>
      <c r="AB43">
        <v>80.210400000000007</v>
      </c>
      <c r="AC43">
        <v>4.6879</v>
      </c>
      <c r="AD43">
        <f>Table723[[#This Row],[CFNM]]/Table723[[#This Row],[CAREA]]</f>
        <v>5.8445039545994032E-2</v>
      </c>
      <c r="AE43">
        <v>2.3528600000000002</v>
      </c>
      <c r="AF43">
        <f>-(Table824[[#This Row],[time]]-2)*2</f>
        <v>-0.70572000000000035</v>
      </c>
      <c r="AG43">
        <v>77.578800000000001</v>
      </c>
      <c r="AH43">
        <v>31.250399999999999</v>
      </c>
      <c r="AI43">
        <f>Table824[[#This Row],[CFNM]]/Table824[[#This Row],[CAREA]]</f>
        <v>0.40282138934863648</v>
      </c>
      <c r="AJ43">
        <v>2.3528600000000002</v>
      </c>
      <c r="AK43">
        <f>-(Table925[[#This Row],[time]]-2)*2</f>
        <v>-0.70572000000000035</v>
      </c>
      <c r="AL43">
        <v>82.236400000000003</v>
      </c>
      <c r="AM43">
        <v>13.6126</v>
      </c>
      <c r="AN43">
        <f>Table925[[#This Row],[CFNM]]/Table925[[#This Row],[CAREA]]</f>
        <v>0.16553010588984926</v>
      </c>
    </row>
    <row r="44" spans="1:40" x14ac:dyDescent="0.3">
      <c r="A44">
        <v>2.4111699999999998</v>
      </c>
      <c r="B44">
        <f>-(Table219[[#This Row],[time]]-2)*2</f>
        <v>-0.82233999999999963</v>
      </c>
      <c r="C44">
        <v>94.045199999999994</v>
      </c>
      <c r="D44">
        <v>16.988700000000001</v>
      </c>
      <c r="E44">
        <f>Table219[[#This Row],[CFNM]]/Table219[[#This Row],[CAREA ]]</f>
        <v>0.18064398820992461</v>
      </c>
      <c r="F44">
        <v>2.4111699999999998</v>
      </c>
      <c r="G44">
        <f>-(Table320[[#This Row],[time]]-2)*2</f>
        <v>-0.82233999999999963</v>
      </c>
      <c r="H44">
        <v>91.887699999999995</v>
      </c>
      <c r="I44">
        <v>0.46585199999999999</v>
      </c>
      <c r="J44" s="1">
        <f>Table320[[#This Row],[CFNM]]/Table320[[#This Row],[CAREA ]]</f>
        <v>5.0697971545701987E-3</v>
      </c>
      <c r="K44">
        <v>2.4111699999999998</v>
      </c>
      <c r="L44">
        <f>-(Table421[[#This Row],[time]]-2)*2</f>
        <v>-0.82233999999999963</v>
      </c>
      <c r="M44">
        <v>89.403400000000005</v>
      </c>
      <c r="N44">
        <v>13.842599999999999</v>
      </c>
      <c r="O44">
        <f>Table421[[#This Row],[CFNM]]/Table421[[#This Row],[CAREA]]</f>
        <v>0.1548330376697083</v>
      </c>
      <c r="P44">
        <v>2.4111699999999998</v>
      </c>
      <c r="Q44">
        <f>-(Table16[[#This Row],[time]]-2)*2</f>
        <v>-0.82233999999999963</v>
      </c>
      <c r="R44">
        <v>79.041799999999995</v>
      </c>
      <c r="S44">
        <v>4.6694399999999998</v>
      </c>
      <c r="T44">
        <f>Table16[[#This Row],[CFNM]]/Table16[[#This Row],[CAREA]]</f>
        <v>5.9075577732288484E-2</v>
      </c>
      <c r="U44">
        <v>2.4111699999999998</v>
      </c>
      <c r="V44">
        <f>-(Table622[[#This Row],[time]]-2)*2</f>
        <v>-0.82233999999999963</v>
      </c>
      <c r="W44">
        <v>84.489199999999997</v>
      </c>
      <c r="X44">
        <v>21.1568</v>
      </c>
      <c r="Y44">
        <f>Table622[[#This Row],[CFNM]]/Table622[[#This Row],[CAREA]]</f>
        <v>0.25040833621338587</v>
      </c>
      <c r="Z44">
        <v>2.4111699999999998</v>
      </c>
      <c r="AA44">
        <f>-(Table723[[#This Row],[time]]-2)*2</f>
        <v>-0.82233999999999963</v>
      </c>
      <c r="AB44">
        <v>79.4846</v>
      </c>
      <c r="AC44">
        <v>3.8217099999999999</v>
      </c>
      <c r="AD44">
        <f>Table723[[#This Row],[CFNM]]/Table723[[#This Row],[CAREA]]</f>
        <v>4.8081137729824391E-2</v>
      </c>
      <c r="AE44">
        <v>2.4111699999999998</v>
      </c>
      <c r="AF44">
        <f>-(Table824[[#This Row],[time]]-2)*2</f>
        <v>-0.82233999999999963</v>
      </c>
      <c r="AG44">
        <v>76.326400000000007</v>
      </c>
      <c r="AH44">
        <v>34.204099999999997</v>
      </c>
      <c r="AI44">
        <f>Table824[[#This Row],[CFNM]]/Table824[[#This Row],[CAREA]]</f>
        <v>0.44812934974006363</v>
      </c>
      <c r="AJ44">
        <v>2.4111699999999998</v>
      </c>
      <c r="AK44">
        <f>-(Table925[[#This Row],[time]]-2)*2</f>
        <v>-0.82233999999999963</v>
      </c>
      <c r="AL44">
        <v>82.388000000000005</v>
      </c>
      <c r="AM44">
        <v>12.919499999999999</v>
      </c>
      <c r="AN44">
        <f>Table925[[#This Row],[CFNM]]/Table925[[#This Row],[CAREA]]</f>
        <v>0.15681288537165605</v>
      </c>
    </row>
    <row r="45" spans="1:40" x14ac:dyDescent="0.3">
      <c r="A45">
        <v>2.4602499999999998</v>
      </c>
      <c r="B45">
        <f>-(Table219[[#This Row],[time]]-2)*2</f>
        <v>-0.92049999999999965</v>
      </c>
      <c r="C45">
        <v>95.228899999999996</v>
      </c>
      <c r="D45">
        <v>18.299499999999998</v>
      </c>
      <c r="E45">
        <f>Table219[[#This Row],[CFNM]]/Table219[[#This Row],[CAREA ]]</f>
        <v>0.19216330336694007</v>
      </c>
      <c r="F45">
        <v>2.4602499999999998</v>
      </c>
      <c r="G45">
        <f>-(Table320[[#This Row],[time]]-2)*2</f>
        <v>-0.92049999999999965</v>
      </c>
      <c r="H45">
        <v>90.723399999999998</v>
      </c>
      <c r="I45">
        <v>0.44262499999999999</v>
      </c>
      <c r="J45" s="1">
        <f>Table320[[#This Row],[CFNM]]/Table320[[#This Row],[CAREA ]]</f>
        <v>4.878840519645428E-3</v>
      </c>
      <c r="K45">
        <v>2.4602499999999998</v>
      </c>
      <c r="L45">
        <f>-(Table421[[#This Row],[time]]-2)*2</f>
        <v>-0.92049999999999965</v>
      </c>
      <c r="M45">
        <v>89.038200000000003</v>
      </c>
      <c r="N45">
        <v>15.4968</v>
      </c>
      <c r="O45">
        <f>Table421[[#This Row],[CFNM]]/Table421[[#This Row],[CAREA]]</f>
        <v>0.17404664514781296</v>
      </c>
      <c r="P45">
        <v>2.4602499999999998</v>
      </c>
      <c r="Q45">
        <f>-(Table16[[#This Row],[time]]-2)*2</f>
        <v>-0.92049999999999965</v>
      </c>
      <c r="R45">
        <v>77.038899999999998</v>
      </c>
      <c r="S45">
        <v>4.87087</v>
      </c>
      <c r="T45">
        <f>Table16[[#This Row],[CFNM]]/Table16[[#This Row],[CAREA]]</f>
        <v>6.3226110445502207E-2</v>
      </c>
      <c r="U45">
        <v>2.4602499999999998</v>
      </c>
      <c r="V45">
        <f>-(Table622[[#This Row],[time]]-2)*2</f>
        <v>-0.92049999999999965</v>
      </c>
      <c r="W45">
        <v>84.487399999999994</v>
      </c>
      <c r="X45">
        <v>23.040299999999998</v>
      </c>
      <c r="Y45">
        <f>Table622[[#This Row],[CFNM]]/Table622[[#This Row],[CAREA]]</f>
        <v>0.27270693618219993</v>
      </c>
      <c r="Z45">
        <v>2.4602499999999998</v>
      </c>
      <c r="AA45">
        <f>-(Table723[[#This Row],[time]]-2)*2</f>
        <v>-0.92049999999999965</v>
      </c>
      <c r="AB45">
        <v>78.673699999999997</v>
      </c>
      <c r="AC45">
        <v>3.2416200000000002</v>
      </c>
      <c r="AD45">
        <f>Table723[[#This Row],[CFNM]]/Table723[[#This Row],[CAREA]]</f>
        <v>4.1203350039466811E-2</v>
      </c>
      <c r="AE45">
        <v>2.4602499999999998</v>
      </c>
      <c r="AF45">
        <f>-(Table824[[#This Row],[time]]-2)*2</f>
        <v>-0.92049999999999965</v>
      </c>
      <c r="AG45">
        <v>74.994200000000006</v>
      </c>
      <c r="AH45">
        <v>37.0075</v>
      </c>
      <c r="AI45">
        <f>Table824[[#This Row],[CFNM]]/Table824[[#This Row],[CAREA]]</f>
        <v>0.49347149512895661</v>
      </c>
      <c r="AJ45">
        <v>2.4602499999999998</v>
      </c>
      <c r="AK45">
        <f>-(Table925[[#This Row],[time]]-2)*2</f>
        <v>-0.92049999999999965</v>
      </c>
      <c r="AL45">
        <v>81.865200000000002</v>
      </c>
      <c r="AM45">
        <v>12.186199999999999</v>
      </c>
      <c r="AN45">
        <f>Table925[[#This Row],[CFNM]]/Table925[[#This Row],[CAREA]]</f>
        <v>0.1488569013451381</v>
      </c>
    </row>
    <row r="46" spans="1:40" x14ac:dyDescent="0.3">
      <c r="A46">
        <v>2.51267</v>
      </c>
      <c r="B46">
        <f>-(Table219[[#This Row],[time]]-2)*2</f>
        <v>-1.0253399999999999</v>
      </c>
      <c r="C46">
        <v>96.135800000000003</v>
      </c>
      <c r="D46">
        <v>20.106400000000001</v>
      </c>
      <c r="E46">
        <f>Table219[[#This Row],[CFNM]]/Table219[[#This Row],[CAREA ]]</f>
        <v>0.20914581248608738</v>
      </c>
      <c r="F46">
        <v>2.51267</v>
      </c>
      <c r="G46">
        <f>-(Table320[[#This Row],[time]]-2)*2</f>
        <v>-1.0253399999999999</v>
      </c>
      <c r="H46">
        <v>89.636099999999999</v>
      </c>
      <c r="I46">
        <v>0.381019</v>
      </c>
      <c r="J46" s="1">
        <f>Table320[[#This Row],[CFNM]]/Table320[[#This Row],[CAREA ]]</f>
        <v>4.2507315690887932E-3</v>
      </c>
      <c r="K46">
        <v>2.51267</v>
      </c>
      <c r="L46">
        <f>-(Table421[[#This Row],[time]]-2)*2</f>
        <v>-1.0253399999999999</v>
      </c>
      <c r="M46">
        <v>88.718500000000006</v>
      </c>
      <c r="N46">
        <v>17.712599999999998</v>
      </c>
      <c r="O46">
        <f>Table421[[#This Row],[CFNM]]/Table421[[#This Row],[CAREA]]</f>
        <v>0.19964945304530618</v>
      </c>
      <c r="P46">
        <v>2.51267</v>
      </c>
      <c r="Q46">
        <f>-(Table16[[#This Row],[time]]-2)*2</f>
        <v>-1.0253399999999999</v>
      </c>
      <c r="R46">
        <v>77.578199999999995</v>
      </c>
      <c r="S46">
        <v>5.0819299999999998</v>
      </c>
      <c r="T46">
        <f>Table16[[#This Row],[CFNM]]/Table16[[#This Row],[CAREA]]</f>
        <v>6.5507191453269095E-2</v>
      </c>
      <c r="U46">
        <v>2.51267</v>
      </c>
      <c r="V46">
        <f>-(Table622[[#This Row],[time]]-2)*2</f>
        <v>-1.0253399999999999</v>
      </c>
      <c r="W46">
        <v>84.542400000000001</v>
      </c>
      <c r="X46">
        <v>25.575900000000001</v>
      </c>
      <c r="Y46">
        <f>Table622[[#This Row],[CFNM]]/Table622[[#This Row],[CAREA]]</f>
        <v>0.30252157497303128</v>
      </c>
      <c r="Z46">
        <v>2.51267</v>
      </c>
      <c r="AA46">
        <f>-(Table723[[#This Row],[time]]-2)*2</f>
        <v>-1.0253399999999999</v>
      </c>
      <c r="AB46">
        <v>77.443399999999997</v>
      </c>
      <c r="AC46">
        <v>2.6538499999999998</v>
      </c>
      <c r="AD46">
        <f>Table723[[#This Row],[CFNM]]/Table723[[#This Row],[CAREA]]</f>
        <v>3.4268252685186858E-2</v>
      </c>
      <c r="AE46">
        <v>2.51267</v>
      </c>
      <c r="AF46">
        <f>-(Table824[[#This Row],[time]]-2)*2</f>
        <v>-1.0253399999999999</v>
      </c>
      <c r="AG46">
        <v>73.680300000000003</v>
      </c>
      <c r="AH46">
        <v>40.373600000000003</v>
      </c>
      <c r="AI46">
        <f>Table824[[#This Row],[CFNM]]/Table824[[#This Row],[CAREA]]</f>
        <v>0.54795650940617779</v>
      </c>
      <c r="AJ46">
        <v>2.51267</v>
      </c>
      <c r="AK46">
        <f>-(Table925[[#This Row],[time]]-2)*2</f>
        <v>-1.0253399999999999</v>
      </c>
      <c r="AL46">
        <v>81.331199999999995</v>
      </c>
      <c r="AM46">
        <v>11.2692</v>
      </c>
      <c r="AN46">
        <f>Table925[[#This Row],[CFNM]]/Table925[[#This Row],[CAREA]]</f>
        <v>0.13855937204910293</v>
      </c>
    </row>
    <row r="47" spans="1:40" x14ac:dyDescent="0.3">
      <c r="A47">
        <v>2.5564</v>
      </c>
      <c r="B47">
        <f>-(Table219[[#This Row],[time]]-2)*2</f>
        <v>-1.1128</v>
      </c>
      <c r="C47">
        <v>97.0124</v>
      </c>
      <c r="D47">
        <v>21.300799999999999</v>
      </c>
      <c r="E47">
        <f>Table219[[#This Row],[CFNM]]/Table219[[#This Row],[CAREA ]]</f>
        <v>0.21956780782662833</v>
      </c>
      <c r="F47">
        <v>2.5564</v>
      </c>
      <c r="G47">
        <f>-(Table320[[#This Row],[time]]-2)*2</f>
        <v>-1.1128</v>
      </c>
      <c r="H47">
        <v>88.529300000000006</v>
      </c>
      <c r="I47">
        <v>0.30702000000000002</v>
      </c>
      <c r="J47" s="1">
        <f>Table320[[#This Row],[CFNM]]/Table320[[#This Row],[CAREA ]]</f>
        <v>3.4680043782115075E-3</v>
      </c>
      <c r="K47">
        <v>2.5564</v>
      </c>
      <c r="L47">
        <f>-(Table421[[#This Row],[time]]-2)*2</f>
        <v>-1.1128</v>
      </c>
      <c r="M47">
        <v>88.302899999999994</v>
      </c>
      <c r="N47">
        <v>19.137499999999999</v>
      </c>
      <c r="O47">
        <f>Table421[[#This Row],[CFNM]]/Table421[[#This Row],[CAREA]]</f>
        <v>0.21672561150313296</v>
      </c>
      <c r="P47">
        <v>2.5564</v>
      </c>
      <c r="Q47">
        <f>-(Table16[[#This Row],[time]]-2)*2</f>
        <v>-1.1128</v>
      </c>
      <c r="R47">
        <v>75.366900000000001</v>
      </c>
      <c r="S47">
        <v>5.1464699999999999</v>
      </c>
      <c r="T47">
        <f>Table16[[#This Row],[CFNM]]/Table16[[#This Row],[CAREA]]</f>
        <v>6.8285547103569336E-2</v>
      </c>
      <c r="U47">
        <v>2.5564</v>
      </c>
      <c r="V47">
        <f>-(Table622[[#This Row],[time]]-2)*2</f>
        <v>-1.1128</v>
      </c>
      <c r="W47">
        <v>84.350099999999998</v>
      </c>
      <c r="X47">
        <v>27.101099999999999</v>
      </c>
      <c r="Y47">
        <f>Table622[[#This Row],[CFNM]]/Table622[[#This Row],[CAREA]]</f>
        <v>0.32129303936806242</v>
      </c>
      <c r="Z47">
        <v>2.5564</v>
      </c>
      <c r="AA47">
        <f>-(Table723[[#This Row],[time]]-2)*2</f>
        <v>-1.1128</v>
      </c>
      <c r="AB47">
        <v>75.802000000000007</v>
      </c>
      <c r="AC47">
        <v>2.4641500000000001</v>
      </c>
      <c r="AD47">
        <f>Table723[[#This Row],[CFNM]]/Table723[[#This Row],[CAREA]]</f>
        <v>3.2507717474472966E-2</v>
      </c>
      <c r="AE47">
        <v>2.5564</v>
      </c>
      <c r="AF47">
        <f>-(Table824[[#This Row],[time]]-2)*2</f>
        <v>-1.1128</v>
      </c>
      <c r="AG47">
        <v>72.998999999999995</v>
      </c>
      <c r="AH47">
        <v>42.2941</v>
      </c>
      <c r="AI47">
        <f>Table824[[#This Row],[CFNM]]/Table824[[#This Row],[CAREA]]</f>
        <v>0.57937916957766544</v>
      </c>
      <c r="AJ47">
        <v>2.5564</v>
      </c>
      <c r="AK47">
        <f>-(Table925[[#This Row],[time]]-2)*2</f>
        <v>-1.1128</v>
      </c>
      <c r="AL47">
        <v>81.388499999999993</v>
      </c>
      <c r="AM47">
        <v>10.7537</v>
      </c>
      <c r="AN47">
        <f>Table925[[#This Row],[CFNM]]/Table925[[#This Row],[CAREA]]</f>
        <v>0.13212800334199551</v>
      </c>
    </row>
    <row r="48" spans="1:40" x14ac:dyDescent="0.3">
      <c r="A48">
        <v>2.6033400000000002</v>
      </c>
      <c r="B48">
        <f>-(Table219[[#This Row],[time]]-2)*2</f>
        <v>-1.2066800000000004</v>
      </c>
      <c r="C48">
        <v>98.082800000000006</v>
      </c>
      <c r="D48">
        <v>23.085999999999999</v>
      </c>
      <c r="E48">
        <f>Table219[[#This Row],[CFNM]]/Table219[[#This Row],[CAREA ]]</f>
        <v>0.23537256277349339</v>
      </c>
      <c r="F48">
        <v>2.6033400000000002</v>
      </c>
      <c r="G48">
        <f>-(Table320[[#This Row],[time]]-2)*2</f>
        <v>-1.2066800000000004</v>
      </c>
      <c r="H48">
        <v>87.721199999999996</v>
      </c>
      <c r="I48">
        <v>0.21227199999999999</v>
      </c>
      <c r="J48" s="1">
        <f>Table320[[#This Row],[CFNM]]/Table320[[#This Row],[CAREA ]]</f>
        <v>2.419848337688039E-3</v>
      </c>
      <c r="K48">
        <v>2.6033400000000002</v>
      </c>
      <c r="L48">
        <f>-(Table421[[#This Row],[time]]-2)*2</f>
        <v>-1.2066800000000004</v>
      </c>
      <c r="M48">
        <v>87.734300000000005</v>
      </c>
      <c r="N48">
        <v>21.397200000000002</v>
      </c>
      <c r="O48">
        <f>Table421[[#This Row],[CFNM]]/Table421[[#This Row],[CAREA]]</f>
        <v>0.24388637055290804</v>
      </c>
      <c r="P48">
        <v>2.6033400000000002</v>
      </c>
      <c r="Q48">
        <f>-(Table16[[#This Row],[time]]-2)*2</f>
        <v>-1.2066800000000004</v>
      </c>
      <c r="R48">
        <v>74.768100000000004</v>
      </c>
      <c r="S48">
        <v>5.1497999999999999</v>
      </c>
      <c r="T48">
        <f>Table16[[#This Row],[CFNM]]/Table16[[#This Row],[CAREA]]</f>
        <v>6.8876967583769003E-2</v>
      </c>
      <c r="U48">
        <v>2.6033400000000002</v>
      </c>
      <c r="V48">
        <f>-(Table622[[#This Row],[time]]-2)*2</f>
        <v>-1.2066800000000004</v>
      </c>
      <c r="W48">
        <v>84.484999999999999</v>
      </c>
      <c r="X48">
        <v>29.181000000000001</v>
      </c>
      <c r="Y48">
        <f>Table622[[#This Row],[CFNM]]/Table622[[#This Row],[CAREA]]</f>
        <v>0.34539859146594071</v>
      </c>
      <c r="Z48">
        <v>2.6033400000000002</v>
      </c>
      <c r="AA48">
        <f>-(Table723[[#This Row],[time]]-2)*2</f>
        <v>-1.2066800000000004</v>
      </c>
      <c r="AB48">
        <v>74.997600000000006</v>
      </c>
      <c r="AC48">
        <v>2.2534000000000001</v>
      </c>
      <c r="AD48">
        <f>Table723[[#This Row],[CFNM]]/Table723[[#This Row],[CAREA]]</f>
        <v>3.0046294814767404E-2</v>
      </c>
      <c r="AE48">
        <v>2.6033400000000002</v>
      </c>
      <c r="AF48">
        <f>-(Table824[[#This Row],[time]]-2)*2</f>
        <v>-1.2066800000000004</v>
      </c>
      <c r="AG48">
        <v>72.046099999999996</v>
      </c>
      <c r="AH48">
        <v>45.057499999999997</v>
      </c>
      <c r="AI48">
        <f>Table824[[#This Row],[CFNM]]/Table824[[#This Row],[CAREA]]</f>
        <v>0.62539818255256008</v>
      </c>
      <c r="AJ48">
        <v>2.6033400000000002</v>
      </c>
      <c r="AK48">
        <f>-(Table925[[#This Row],[time]]-2)*2</f>
        <v>-1.2066800000000004</v>
      </c>
      <c r="AL48">
        <v>80.634799999999998</v>
      </c>
      <c r="AM48">
        <v>10.0657</v>
      </c>
      <c r="AN48">
        <f>Table925[[#This Row],[CFNM]]/Table925[[#This Row],[CAREA]]</f>
        <v>0.12483071825068084</v>
      </c>
    </row>
    <row r="49" spans="1:40" x14ac:dyDescent="0.3">
      <c r="A49">
        <v>2.6604800000000002</v>
      </c>
      <c r="B49">
        <f>-(Table219[[#This Row],[time]]-2)*2</f>
        <v>-1.3209600000000004</v>
      </c>
      <c r="C49">
        <v>99.149199999999993</v>
      </c>
      <c r="D49">
        <v>26.132200000000001</v>
      </c>
      <c r="E49">
        <f>Table219[[#This Row],[CFNM]]/Table219[[#This Row],[CAREA ]]</f>
        <v>0.26356440596595843</v>
      </c>
      <c r="F49">
        <v>2.6604800000000002</v>
      </c>
      <c r="G49">
        <f>-(Table320[[#This Row],[time]]-2)*2</f>
        <v>-1.3209600000000004</v>
      </c>
      <c r="H49">
        <v>85.514300000000006</v>
      </c>
      <c r="I49">
        <v>0.10466</v>
      </c>
      <c r="J49" s="1">
        <f>Table320[[#This Row],[CFNM]]/Table320[[#This Row],[CAREA ]]</f>
        <v>1.2238888700486351E-3</v>
      </c>
      <c r="K49">
        <v>2.6604800000000002</v>
      </c>
      <c r="L49">
        <f>-(Table421[[#This Row],[time]]-2)*2</f>
        <v>-1.3209600000000004</v>
      </c>
      <c r="M49">
        <v>86.786900000000003</v>
      </c>
      <c r="N49">
        <v>24.919899999999998</v>
      </c>
      <c r="O49">
        <f>Table421[[#This Row],[CFNM]]/Table421[[#This Row],[CAREA]]</f>
        <v>0.28713895760765734</v>
      </c>
      <c r="P49">
        <v>2.6604800000000002</v>
      </c>
      <c r="Q49">
        <f>-(Table16[[#This Row],[time]]-2)*2</f>
        <v>-1.3209600000000004</v>
      </c>
      <c r="R49">
        <v>74.002600000000001</v>
      </c>
      <c r="S49">
        <v>5.0738599999999998</v>
      </c>
      <c r="T49">
        <f>Table16[[#This Row],[CFNM]]/Table16[[#This Row],[CAREA]]</f>
        <v>6.8563266696035005E-2</v>
      </c>
      <c r="U49">
        <v>2.6604800000000002</v>
      </c>
      <c r="V49">
        <f>-(Table622[[#This Row],[time]]-2)*2</f>
        <v>-1.3209600000000004</v>
      </c>
      <c r="W49">
        <v>83.927999999999997</v>
      </c>
      <c r="X49">
        <v>32.528700000000001</v>
      </c>
      <c r="Y49">
        <f>Table622[[#This Row],[CFNM]]/Table622[[#This Row],[CAREA]]</f>
        <v>0.38757863883328569</v>
      </c>
      <c r="Z49">
        <v>2.6604800000000002</v>
      </c>
      <c r="AA49">
        <f>-(Table723[[#This Row],[time]]-2)*2</f>
        <v>-1.3209600000000004</v>
      </c>
      <c r="AB49">
        <v>73.347800000000007</v>
      </c>
      <c r="AC49">
        <v>1.7765</v>
      </c>
      <c r="AD49">
        <f>Table723[[#This Row],[CFNM]]/Table723[[#This Row],[CAREA]]</f>
        <v>2.4220222010748787E-2</v>
      </c>
      <c r="AE49">
        <v>2.6604800000000002</v>
      </c>
      <c r="AF49">
        <f>-(Table824[[#This Row],[time]]-2)*2</f>
        <v>-1.3209600000000004</v>
      </c>
      <c r="AG49">
        <v>70.681899999999999</v>
      </c>
      <c r="AH49">
        <v>49.256399999999999</v>
      </c>
      <c r="AI49">
        <f>Table824[[#This Row],[CFNM]]/Table824[[#This Row],[CAREA]]</f>
        <v>0.6968743058689707</v>
      </c>
      <c r="AJ49">
        <v>2.6604800000000002</v>
      </c>
      <c r="AK49">
        <f>-(Table925[[#This Row],[time]]-2)*2</f>
        <v>-1.3209600000000004</v>
      </c>
      <c r="AL49">
        <v>79.709699999999998</v>
      </c>
      <c r="AM49">
        <v>8.90611</v>
      </c>
      <c r="AN49">
        <f>Table925[[#This Row],[CFNM]]/Table925[[#This Row],[CAREA]]</f>
        <v>0.11173182184853286</v>
      </c>
    </row>
    <row r="50" spans="1:40" x14ac:dyDescent="0.3">
      <c r="A50">
        <v>2.7082199999999998</v>
      </c>
      <c r="B50">
        <f>-(Table219[[#This Row],[time]]-2)*2</f>
        <v>-1.4164399999999997</v>
      </c>
      <c r="C50">
        <v>99.556100000000001</v>
      </c>
      <c r="D50">
        <v>27.5291</v>
      </c>
      <c r="E50">
        <f>Table219[[#This Row],[CFNM]]/Table219[[#This Row],[CAREA ]]</f>
        <v>0.2765184654682134</v>
      </c>
      <c r="F50">
        <v>2.7082199999999998</v>
      </c>
      <c r="G50">
        <f>-(Table320[[#This Row],[time]]-2)*2</f>
        <v>-1.4164399999999997</v>
      </c>
      <c r="H50">
        <v>84.528199999999998</v>
      </c>
      <c r="I50">
        <v>4.01035E-2</v>
      </c>
      <c r="J50" s="1">
        <f>Table320[[#This Row],[CFNM]]/Table320[[#This Row],[CAREA ]]</f>
        <v>4.7443929954736998E-4</v>
      </c>
      <c r="K50">
        <v>2.7082199999999998</v>
      </c>
      <c r="L50">
        <f>-(Table421[[#This Row],[time]]-2)*2</f>
        <v>-1.4164399999999997</v>
      </c>
      <c r="M50">
        <v>86.394800000000004</v>
      </c>
      <c r="N50">
        <v>26.465800000000002</v>
      </c>
      <c r="O50">
        <f>Table421[[#This Row],[CFNM]]/Table421[[#This Row],[CAREA]]</f>
        <v>0.30633556649242777</v>
      </c>
      <c r="P50">
        <v>2.7082199999999998</v>
      </c>
      <c r="Q50">
        <f>-(Table16[[#This Row],[time]]-2)*2</f>
        <v>-1.4164399999999997</v>
      </c>
      <c r="R50">
        <v>73.113399999999999</v>
      </c>
      <c r="S50">
        <v>4.9846700000000004</v>
      </c>
      <c r="T50">
        <f>Table16[[#This Row],[CFNM]]/Table16[[#This Row],[CAREA]]</f>
        <v>6.8177242475387562E-2</v>
      </c>
      <c r="U50">
        <v>2.7082199999999998</v>
      </c>
      <c r="V50">
        <f>-(Table622[[#This Row],[time]]-2)*2</f>
        <v>-1.4164399999999997</v>
      </c>
      <c r="W50">
        <v>83.766900000000007</v>
      </c>
      <c r="X50">
        <v>33.985700000000001</v>
      </c>
      <c r="Y50">
        <f>Table622[[#This Row],[CFNM]]/Table622[[#This Row],[CAREA]]</f>
        <v>0.40571753282024281</v>
      </c>
      <c r="Z50">
        <v>2.7082199999999998</v>
      </c>
      <c r="AA50">
        <f>-(Table723[[#This Row],[time]]-2)*2</f>
        <v>-1.4164399999999997</v>
      </c>
      <c r="AB50">
        <v>71.7821</v>
      </c>
      <c r="AC50">
        <v>1.55511</v>
      </c>
      <c r="AD50">
        <f>Table723[[#This Row],[CFNM]]/Table723[[#This Row],[CAREA]]</f>
        <v>2.1664314641115266E-2</v>
      </c>
      <c r="AE50">
        <v>2.7082199999999998</v>
      </c>
      <c r="AF50">
        <f>-(Table824[[#This Row],[time]]-2)*2</f>
        <v>-1.4164399999999997</v>
      </c>
      <c r="AG50">
        <v>70.167599999999993</v>
      </c>
      <c r="AH50">
        <v>50.978000000000002</v>
      </c>
      <c r="AI50">
        <f>Table824[[#This Row],[CFNM]]/Table824[[#This Row],[CAREA]]</f>
        <v>0.72651765202173091</v>
      </c>
      <c r="AJ50">
        <v>2.7082199999999998</v>
      </c>
      <c r="AK50">
        <f>-(Table925[[#This Row],[time]]-2)*2</f>
        <v>-1.4164399999999997</v>
      </c>
      <c r="AL50">
        <v>79.681399999999996</v>
      </c>
      <c r="AM50">
        <v>8.4068799999999992</v>
      </c>
      <c r="AN50">
        <f>Table925[[#This Row],[CFNM]]/Table925[[#This Row],[CAREA]]</f>
        <v>0.10550617835529998</v>
      </c>
    </row>
    <row r="51" spans="1:40" x14ac:dyDescent="0.3">
      <c r="A51">
        <v>2.7589999999999999</v>
      </c>
      <c r="B51">
        <f>-(Table219[[#This Row],[time]]-2)*2</f>
        <v>-1.5179999999999998</v>
      </c>
      <c r="C51">
        <v>99.892899999999997</v>
      </c>
      <c r="D51">
        <v>29.2791</v>
      </c>
      <c r="E51">
        <f>Table219[[#This Row],[CFNM]]/Table219[[#This Row],[CAREA ]]</f>
        <v>0.29310491536435523</v>
      </c>
      <c r="F51">
        <v>2.7589999999999999</v>
      </c>
      <c r="G51">
        <f>-(Table320[[#This Row],[time]]-2)*2</f>
        <v>-1.5179999999999998</v>
      </c>
      <c r="H51">
        <v>83.580600000000004</v>
      </c>
      <c r="I51">
        <v>4.8369399999999996E-3</v>
      </c>
      <c r="J51" s="1">
        <f>Table320[[#This Row],[CFNM]]/Table320[[#This Row],[CAREA ]]</f>
        <v>5.7871563496792314E-5</v>
      </c>
      <c r="K51">
        <v>2.7589999999999999</v>
      </c>
      <c r="L51">
        <f>-(Table421[[#This Row],[time]]-2)*2</f>
        <v>-1.5179999999999998</v>
      </c>
      <c r="M51">
        <v>85.868399999999994</v>
      </c>
      <c r="N51">
        <v>28.3918</v>
      </c>
      <c r="O51">
        <f>Table421[[#This Row],[CFNM]]/Table421[[#This Row],[CAREA]]</f>
        <v>0.33064317024656337</v>
      </c>
      <c r="P51">
        <v>2.7589999999999999</v>
      </c>
      <c r="Q51">
        <f>-(Table16[[#This Row],[time]]-2)*2</f>
        <v>-1.5179999999999998</v>
      </c>
      <c r="R51">
        <v>72.895499999999998</v>
      </c>
      <c r="S51">
        <v>4.8122499999999997</v>
      </c>
      <c r="T51">
        <f>Table16[[#This Row],[CFNM]]/Table16[[#This Row],[CAREA]]</f>
        <v>6.6015734853317423E-2</v>
      </c>
      <c r="U51">
        <v>2.7589999999999999</v>
      </c>
      <c r="V51">
        <f>-(Table622[[#This Row],[time]]-2)*2</f>
        <v>-1.5179999999999998</v>
      </c>
      <c r="W51">
        <v>83.515199999999993</v>
      </c>
      <c r="X51">
        <v>35.842799999999997</v>
      </c>
      <c r="Y51">
        <f>Table622[[#This Row],[CFNM]]/Table622[[#This Row],[CAREA]]</f>
        <v>0.42917696419334445</v>
      </c>
      <c r="Z51">
        <v>2.7589999999999999</v>
      </c>
      <c r="AA51">
        <f>-(Table723[[#This Row],[time]]-2)*2</f>
        <v>-1.5179999999999998</v>
      </c>
      <c r="AB51">
        <v>70.816199999999995</v>
      </c>
      <c r="AC51">
        <v>1.2980799999999999</v>
      </c>
      <c r="AD51">
        <f>Table723[[#This Row],[CFNM]]/Table723[[#This Row],[CAREA]]</f>
        <v>1.8330269062728586E-2</v>
      </c>
      <c r="AE51">
        <v>2.7589999999999999</v>
      </c>
      <c r="AF51">
        <f>-(Table824[[#This Row],[time]]-2)*2</f>
        <v>-1.5179999999999998</v>
      </c>
      <c r="AG51">
        <v>69.510900000000007</v>
      </c>
      <c r="AH51">
        <v>53.095799999999997</v>
      </c>
      <c r="AI51">
        <f>Table824[[#This Row],[CFNM]]/Table824[[#This Row],[CAREA]]</f>
        <v>0.76384854749399</v>
      </c>
      <c r="AJ51">
        <v>2.7589999999999999</v>
      </c>
      <c r="AK51">
        <f>-(Table925[[#This Row],[time]]-2)*2</f>
        <v>-1.5179999999999998</v>
      </c>
      <c r="AL51">
        <v>79.621300000000005</v>
      </c>
      <c r="AM51">
        <v>7.76816</v>
      </c>
      <c r="AN51">
        <f>Table925[[#This Row],[CFNM]]/Table925[[#This Row],[CAREA]]</f>
        <v>9.7563842841048812E-2</v>
      </c>
    </row>
    <row r="52" spans="1:40" x14ac:dyDescent="0.3">
      <c r="A52">
        <v>2.8092299999999999</v>
      </c>
      <c r="B52">
        <f>-(Table219[[#This Row],[time]]-2)*2</f>
        <v>-1.6184599999999998</v>
      </c>
      <c r="C52">
        <v>101.026</v>
      </c>
      <c r="D52">
        <v>32.896900000000002</v>
      </c>
      <c r="E52">
        <f>Table219[[#This Row],[CFNM]]/Table219[[#This Row],[CAREA ]]</f>
        <v>0.32562805614396295</v>
      </c>
      <c r="F52">
        <v>2.8092299999999999</v>
      </c>
      <c r="G52">
        <f>-(Table320[[#This Row],[time]]-2)*2</f>
        <v>-1.6184599999999998</v>
      </c>
      <c r="H52">
        <v>81.596999999999994</v>
      </c>
      <c r="I52">
        <v>4.23063E-3</v>
      </c>
      <c r="J52" s="1">
        <f>Table320[[#This Row],[CFNM]]/Table320[[#This Row],[CAREA ]]</f>
        <v>5.1847862053751977E-5</v>
      </c>
      <c r="K52">
        <v>2.8092299999999999</v>
      </c>
      <c r="L52">
        <f>-(Table421[[#This Row],[time]]-2)*2</f>
        <v>-1.6184599999999998</v>
      </c>
      <c r="M52">
        <v>84.810100000000006</v>
      </c>
      <c r="N52">
        <v>32.593200000000003</v>
      </c>
      <c r="O52">
        <f>Table421[[#This Row],[CFNM]]/Table421[[#This Row],[CAREA]]</f>
        <v>0.38430800105176155</v>
      </c>
      <c r="P52">
        <v>2.8092299999999999</v>
      </c>
      <c r="Q52">
        <f>-(Table16[[#This Row],[time]]-2)*2</f>
        <v>-1.6184599999999998</v>
      </c>
      <c r="R52">
        <v>70.242400000000004</v>
      </c>
      <c r="S52">
        <v>4.2793799999999997</v>
      </c>
      <c r="T52">
        <f>Table16[[#This Row],[CFNM]]/Table16[[#This Row],[CAREA]]</f>
        <v>6.0923032242634075E-2</v>
      </c>
      <c r="U52">
        <v>2.8092299999999999</v>
      </c>
      <c r="V52">
        <f>-(Table622[[#This Row],[time]]-2)*2</f>
        <v>-1.6184599999999998</v>
      </c>
      <c r="W52">
        <v>83.006100000000004</v>
      </c>
      <c r="X52">
        <v>39.591799999999999</v>
      </c>
      <c r="Y52">
        <f>Table622[[#This Row],[CFNM]]/Table622[[#This Row],[CAREA]]</f>
        <v>0.47697458379564872</v>
      </c>
      <c r="Z52">
        <v>2.8092299999999999</v>
      </c>
      <c r="AA52">
        <f>-(Table723[[#This Row],[time]]-2)*2</f>
        <v>-1.6184599999999998</v>
      </c>
      <c r="AB52">
        <v>69.946100000000001</v>
      </c>
      <c r="AC52">
        <v>0.89062200000000002</v>
      </c>
      <c r="AD52">
        <f>Table723[[#This Row],[CFNM]]/Table723[[#This Row],[CAREA]]</f>
        <v>1.2732975819952792E-2</v>
      </c>
      <c r="AE52">
        <v>2.8092299999999999</v>
      </c>
      <c r="AF52">
        <f>-(Table824[[#This Row],[time]]-2)*2</f>
        <v>-1.6184599999999998</v>
      </c>
      <c r="AG52">
        <v>68.290000000000006</v>
      </c>
      <c r="AH52">
        <v>57.213000000000001</v>
      </c>
      <c r="AI52">
        <f>Table824[[#This Row],[CFNM]]/Table824[[#This Row],[CAREA]]</f>
        <v>0.83779469907746373</v>
      </c>
      <c r="AJ52">
        <v>2.8092299999999999</v>
      </c>
      <c r="AK52">
        <f>-(Table925[[#This Row],[time]]-2)*2</f>
        <v>-1.6184599999999998</v>
      </c>
      <c r="AL52">
        <v>78.472499999999997</v>
      </c>
      <c r="AM52">
        <v>6.4853300000000003</v>
      </c>
      <c r="AN52">
        <f>Table925[[#This Row],[CFNM]]/Table925[[#This Row],[CAREA]]</f>
        <v>8.2644620727006277E-2</v>
      </c>
    </row>
    <row r="53" spans="1:40" x14ac:dyDescent="0.3">
      <c r="A53">
        <v>2.8506100000000001</v>
      </c>
      <c r="B53">
        <f>-(Table219[[#This Row],[time]]-2)*2</f>
        <v>-1.7012200000000002</v>
      </c>
      <c r="C53">
        <v>101.377</v>
      </c>
      <c r="D53">
        <v>34.513199999999998</v>
      </c>
      <c r="E53">
        <f>Table219[[#This Row],[CFNM]]/Table219[[#This Row],[CAREA ]]</f>
        <v>0.34044408495023526</v>
      </c>
      <c r="F53">
        <v>2.8506100000000001</v>
      </c>
      <c r="G53">
        <f>-(Table320[[#This Row],[time]]-2)*2</f>
        <v>-1.7012200000000002</v>
      </c>
      <c r="H53">
        <v>80.992699999999999</v>
      </c>
      <c r="I53">
        <v>4.07596E-3</v>
      </c>
      <c r="J53" s="1">
        <f>Table320[[#This Row],[CFNM]]/Table320[[#This Row],[CAREA ]]</f>
        <v>5.0325029292763422E-5</v>
      </c>
      <c r="K53">
        <v>2.8506100000000001</v>
      </c>
      <c r="L53">
        <f>-(Table421[[#This Row],[time]]-2)*2</f>
        <v>-1.7012200000000002</v>
      </c>
      <c r="M53">
        <v>84.376800000000003</v>
      </c>
      <c r="N53">
        <v>34.612699999999997</v>
      </c>
      <c r="O53">
        <f>Table421[[#This Row],[CFNM]]/Table421[[#This Row],[CAREA]]</f>
        <v>0.410215841321311</v>
      </c>
      <c r="P53">
        <v>2.8506100000000001</v>
      </c>
      <c r="Q53">
        <f>-(Table16[[#This Row],[time]]-2)*2</f>
        <v>-1.7012200000000002</v>
      </c>
      <c r="R53">
        <v>70.061899999999994</v>
      </c>
      <c r="S53">
        <v>3.9861599999999999</v>
      </c>
      <c r="T53">
        <f>Table16[[#This Row],[CFNM]]/Table16[[#This Row],[CAREA]]</f>
        <v>5.6894831570368495E-2</v>
      </c>
      <c r="U53">
        <v>2.8506100000000001</v>
      </c>
      <c r="V53">
        <f>-(Table622[[#This Row],[time]]-2)*2</f>
        <v>-1.7012200000000002</v>
      </c>
      <c r="W53">
        <v>82.786000000000001</v>
      </c>
      <c r="X53">
        <v>41.2149</v>
      </c>
      <c r="Y53">
        <f>Table622[[#This Row],[CFNM]]/Table622[[#This Row],[CAREA]]</f>
        <v>0.49784867006498684</v>
      </c>
      <c r="Z53">
        <v>2.8506100000000001</v>
      </c>
      <c r="AA53">
        <f>-(Table723[[#This Row],[time]]-2)*2</f>
        <v>-1.7012200000000002</v>
      </c>
      <c r="AB53">
        <v>69.085300000000004</v>
      </c>
      <c r="AC53">
        <v>0.74200699999999997</v>
      </c>
      <c r="AD53">
        <f>Table723[[#This Row],[CFNM]]/Table723[[#This Row],[CAREA]]</f>
        <v>1.0740446954706717E-2</v>
      </c>
      <c r="AE53">
        <v>2.8506100000000001</v>
      </c>
      <c r="AF53">
        <f>-(Table824[[#This Row],[time]]-2)*2</f>
        <v>-1.7012200000000002</v>
      </c>
      <c r="AG53">
        <v>67.789400000000001</v>
      </c>
      <c r="AH53">
        <v>58.929299999999998</v>
      </c>
      <c r="AI53">
        <f>Table824[[#This Row],[CFNM]]/Table824[[#This Row],[CAREA]]</f>
        <v>0.86929962501512037</v>
      </c>
      <c r="AJ53">
        <v>2.8506100000000001</v>
      </c>
      <c r="AK53">
        <f>-(Table925[[#This Row],[time]]-2)*2</f>
        <v>-1.7012200000000002</v>
      </c>
      <c r="AL53">
        <v>77.492999999999995</v>
      </c>
      <c r="AM53">
        <v>5.9663399999999998</v>
      </c>
      <c r="AN53">
        <f>Table925[[#This Row],[CFNM]]/Table925[[#This Row],[CAREA]]</f>
        <v>7.6991986372962715E-2</v>
      </c>
    </row>
    <row r="54" spans="1:40" x14ac:dyDescent="0.3">
      <c r="A54">
        <v>2.90524</v>
      </c>
      <c r="B54">
        <f>-(Table219[[#This Row],[time]]-2)*2</f>
        <v>-1.8104800000000001</v>
      </c>
      <c r="C54">
        <v>102.04900000000001</v>
      </c>
      <c r="D54">
        <v>37.780299999999997</v>
      </c>
      <c r="E54">
        <f>Table219[[#This Row],[CFNM]]/Table219[[#This Row],[CAREA ]]</f>
        <v>0.3702172485766641</v>
      </c>
      <c r="F54">
        <v>2.90524</v>
      </c>
      <c r="G54">
        <f>-(Table320[[#This Row],[time]]-2)*2</f>
        <v>-1.8104800000000001</v>
      </c>
      <c r="H54">
        <v>78.553799999999995</v>
      </c>
      <c r="I54">
        <v>3.8049400000000001E-3</v>
      </c>
      <c r="J54" s="1">
        <f>Table320[[#This Row],[CFNM]]/Table320[[#This Row],[CAREA ]]</f>
        <v>4.8437376676876238E-5</v>
      </c>
      <c r="K54">
        <v>2.90524</v>
      </c>
      <c r="L54">
        <f>-(Table421[[#This Row],[time]]-2)*2</f>
        <v>-1.8104800000000001</v>
      </c>
      <c r="M54">
        <v>83.5809</v>
      </c>
      <c r="N54">
        <v>38.2562</v>
      </c>
      <c r="O54">
        <f>Table421[[#This Row],[CFNM]]/Table421[[#This Row],[CAREA]]</f>
        <v>0.45771462140273672</v>
      </c>
      <c r="P54">
        <v>2.90524</v>
      </c>
      <c r="Q54">
        <f>-(Table16[[#This Row],[time]]-2)*2</f>
        <v>-1.8104800000000001</v>
      </c>
      <c r="R54">
        <v>68.0167</v>
      </c>
      <c r="S54">
        <v>3.4653499999999999</v>
      </c>
      <c r="T54">
        <f>Table16[[#This Row],[CFNM]]/Table16[[#This Row],[CAREA]]</f>
        <v>5.0948517055370221E-2</v>
      </c>
      <c r="U54">
        <v>2.90524</v>
      </c>
      <c r="V54">
        <f>-(Table622[[#This Row],[time]]-2)*2</f>
        <v>-1.8104800000000001</v>
      </c>
      <c r="W54">
        <v>82.288499999999999</v>
      </c>
      <c r="X54">
        <v>44.0595</v>
      </c>
      <c r="Y54">
        <f>Table622[[#This Row],[CFNM]]/Table622[[#This Row],[CAREA]]</f>
        <v>0.53542718605880535</v>
      </c>
      <c r="Z54">
        <v>2.90524</v>
      </c>
      <c r="AA54">
        <f>-(Table723[[#This Row],[time]]-2)*2</f>
        <v>-1.8104800000000001</v>
      </c>
      <c r="AB54">
        <v>66.551199999999994</v>
      </c>
      <c r="AC54">
        <v>0.54433399999999998</v>
      </c>
      <c r="AD54">
        <f>Table723[[#This Row],[CFNM]]/Table723[[#This Row],[CAREA]]</f>
        <v>8.1791763334094665E-3</v>
      </c>
      <c r="AE54">
        <v>2.90524</v>
      </c>
      <c r="AF54">
        <f>-(Table824[[#This Row],[time]]-2)*2</f>
        <v>-1.8104800000000001</v>
      </c>
      <c r="AG54">
        <v>66.964600000000004</v>
      </c>
      <c r="AH54">
        <v>61.940800000000003</v>
      </c>
      <c r="AI54">
        <f>Table824[[#This Row],[CFNM]]/Table824[[#This Row],[CAREA]]</f>
        <v>0.92497827210197625</v>
      </c>
      <c r="AJ54">
        <v>2.90524</v>
      </c>
      <c r="AK54">
        <f>-(Table925[[#This Row],[time]]-2)*2</f>
        <v>-1.8104800000000001</v>
      </c>
      <c r="AL54">
        <v>77.5398</v>
      </c>
      <c r="AM54">
        <v>5.0886399999999998</v>
      </c>
      <c r="AN54">
        <f>Table925[[#This Row],[CFNM]]/Table925[[#This Row],[CAREA]]</f>
        <v>6.5626168754626651E-2</v>
      </c>
    </row>
    <row r="55" spans="1:40" x14ac:dyDescent="0.3">
      <c r="A55">
        <v>2.9500299999999999</v>
      </c>
      <c r="B55">
        <f>-(Table219[[#This Row],[time]]-2)*2</f>
        <v>-1.9000599999999999</v>
      </c>
      <c r="C55">
        <v>102.336</v>
      </c>
      <c r="D55">
        <v>41.981400000000001</v>
      </c>
      <c r="E55">
        <f>Table219[[#This Row],[CFNM]]/Table219[[#This Row],[CAREA ]]</f>
        <v>0.41023100375234522</v>
      </c>
      <c r="F55">
        <v>2.9500299999999999</v>
      </c>
      <c r="G55">
        <f>-(Table320[[#This Row],[time]]-2)*2</f>
        <v>-1.9000599999999999</v>
      </c>
      <c r="H55">
        <v>77.170400000000001</v>
      </c>
      <c r="I55">
        <v>3.51389E-3</v>
      </c>
      <c r="J55" s="1">
        <f>Table320[[#This Row],[CFNM]]/Table320[[#This Row],[CAREA ]]</f>
        <v>4.5534168541305994E-5</v>
      </c>
      <c r="K55">
        <v>2.9500299999999999</v>
      </c>
      <c r="L55">
        <f>-(Table421[[#This Row],[time]]-2)*2</f>
        <v>-1.9000599999999999</v>
      </c>
      <c r="M55">
        <v>82.561899999999994</v>
      </c>
      <c r="N55">
        <v>42.575200000000002</v>
      </c>
      <c r="O55">
        <f>Table421[[#This Row],[CFNM]]/Table421[[#This Row],[CAREA]]</f>
        <v>0.51567611694982796</v>
      </c>
      <c r="P55">
        <v>2.9500299999999999</v>
      </c>
      <c r="Q55">
        <f>-(Table16[[#This Row],[time]]-2)*2</f>
        <v>-1.9000599999999999</v>
      </c>
      <c r="R55">
        <v>66.882400000000004</v>
      </c>
      <c r="S55">
        <v>2.8351600000000001</v>
      </c>
      <c r="T55">
        <f>Table16[[#This Row],[CFNM]]/Table16[[#This Row],[CAREA]]</f>
        <v>4.239022523115199E-2</v>
      </c>
      <c r="U55">
        <v>2.9500299999999999</v>
      </c>
      <c r="V55">
        <f>-(Table622[[#This Row],[time]]-2)*2</f>
        <v>-1.9000599999999999</v>
      </c>
      <c r="W55">
        <v>81.635400000000004</v>
      </c>
      <c r="X55">
        <v>47.355400000000003</v>
      </c>
      <c r="Y55">
        <f>Table622[[#This Row],[CFNM]]/Table622[[#This Row],[CAREA]]</f>
        <v>0.58008413016901983</v>
      </c>
      <c r="Z55">
        <v>2.9500299999999999</v>
      </c>
      <c r="AA55">
        <f>-(Table723[[#This Row],[time]]-2)*2</f>
        <v>-1.9000599999999999</v>
      </c>
      <c r="AB55">
        <v>63.866900000000001</v>
      </c>
      <c r="AC55">
        <v>0.35677799999999998</v>
      </c>
      <c r="AD55">
        <f>Table723[[#This Row],[CFNM]]/Table723[[#This Row],[CAREA]]</f>
        <v>5.5862739541139459E-3</v>
      </c>
      <c r="AE55">
        <v>2.9500299999999999</v>
      </c>
      <c r="AF55">
        <f>-(Table824[[#This Row],[time]]-2)*2</f>
        <v>-1.9000599999999999</v>
      </c>
      <c r="AG55">
        <v>66.119299999999996</v>
      </c>
      <c r="AH55">
        <v>65.215900000000005</v>
      </c>
      <c r="AI55">
        <f>Table824[[#This Row],[CFNM]]/Table824[[#This Row],[CAREA]]</f>
        <v>0.98633681844786636</v>
      </c>
      <c r="AJ55">
        <v>2.9500299999999999</v>
      </c>
      <c r="AK55">
        <f>-(Table925[[#This Row],[time]]-2)*2</f>
        <v>-1.9000599999999999</v>
      </c>
      <c r="AL55">
        <v>75.334599999999995</v>
      </c>
      <c r="AM55">
        <v>4.0511600000000003</v>
      </c>
      <c r="AN55">
        <f>Table925[[#This Row],[CFNM]]/Table925[[#This Row],[CAREA]]</f>
        <v>5.377555598622679E-2</v>
      </c>
    </row>
    <row r="56" spans="1:40" x14ac:dyDescent="0.3">
      <c r="A56">
        <v>3</v>
      </c>
      <c r="B56">
        <f>-(Table219[[#This Row],[time]]-2)*2</f>
        <v>-2</v>
      </c>
      <c r="C56">
        <v>102.47499999999999</v>
      </c>
      <c r="D56">
        <v>44.025599999999997</v>
      </c>
      <c r="E56">
        <f>Table219[[#This Row],[CFNM]]/Table219[[#This Row],[CAREA ]]</f>
        <v>0.42962283483776531</v>
      </c>
      <c r="F56">
        <v>3</v>
      </c>
      <c r="G56">
        <f>-(Table320[[#This Row],[time]]-2)*2</f>
        <v>-2</v>
      </c>
      <c r="H56">
        <v>77.050700000000006</v>
      </c>
      <c r="I56">
        <v>3.3773399999999999E-3</v>
      </c>
      <c r="J56" s="1">
        <f>Table320[[#This Row],[CFNM]]/Table320[[#This Row],[CAREA ]]</f>
        <v>4.3832697172121726E-5</v>
      </c>
      <c r="K56">
        <v>3</v>
      </c>
      <c r="L56">
        <f>-(Table421[[#This Row],[time]]-2)*2</f>
        <v>-2</v>
      </c>
      <c r="M56">
        <v>82.078199999999995</v>
      </c>
      <c r="N56">
        <v>44.729100000000003</v>
      </c>
      <c r="O56">
        <f>Table421[[#This Row],[CFNM]]/Table421[[#This Row],[CAREA]]</f>
        <v>0.54495712625276871</v>
      </c>
      <c r="P56">
        <v>3</v>
      </c>
      <c r="Q56">
        <f>-(Table16[[#This Row],[time]]-2)*2</f>
        <v>-2</v>
      </c>
      <c r="R56">
        <v>66.156999999999996</v>
      </c>
      <c r="S56">
        <v>2.5448900000000001</v>
      </c>
      <c r="T56">
        <f>Table16[[#This Row],[CFNM]]/Table16[[#This Row],[CAREA]]</f>
        <v>3.8467433529331747E-2</v>
      </c>
      <c r="U56">
        <v>3</v>
      </c>
      <c r="V56">
        <f>-(Table622[[#This Row],[time]]-2)*2</f>
        <v>-2</v>
      </c>
      <c r="W56">
        <v>81.345200000000006</v>
      </c>
      <c r="X56">
        <v>48.971499999999999</v>
      </c>
      <c r="Y56">
        <f>Table622[[#This Row],[CFNM]]/Table622[[#This Row],[CAREA]]</f>
        <v>0.60202077074000671</v>
      </c>
      <c r="Z56">
        <v>3</v>
      </c>
      <c r="AA56">
        <f>-(Table723[[#This Row],[time]]-2)*2</f>
        <v>-2</v>
      </c>
      <c r="AB56">
        <v>62.255800000000001</v>
      </c>
      <c r="AC56">
        <v>0.27491900000000002</v>
      </c>
      <c r="AD56">
        <f>Table723[[#This Row],[CFNM]]/Table723[[#This Row],[CAREA]]</f>
        <v>4.4159580312195818E-3</v>
      </c>
      <c r="AE56">
        <v>3</v>
      </c>
      <c r="AF56">
        <f>-(Table824[[#This Row],[time]]-2)*2</f>
        <v>-2</v>
      </c>
      <c r="AG56">
        <v>65.721500000000006</v>
      </c>
      <c r="AH56">
        <v>66.789599999999993</v>
      </c>
      <c r="AI56">
        <f>Table824[[#This Row],[CFNM]]/Table824[[#This Row],[CAREA]]</f>
        <v>1.0162519114749358</v>
      </c>
      <c r="AJ56">
        <v>3</v>
      </c>
      <c r="AK56">
        <f>-(Table925[[#This Row],[time]]-2)*2</f>
        <v>-2</v>
      </c>
      <c r="AL56">
        <v>73.926199999999994</v>
      </c>
      <c r="AM56">
        <v>3.58758</v>
      </c>
      <c r="AN56">
        <f>Table925[[#This Row],[CFNM]]/Table925[[#This Row],[CAREA]]</f>
        <v>4.8529208859646518E-2</v>
      </c>
    </row>
    <row r="60" spans="1:40" x14ac:dyDescent="0.3">
      <c r="E60" s="1"/>
      <c r="J60" s="1"/>
    </row>
  </sheetData>
  <pageMargins left="0.7" right="0.7" top="0.75" bottom="0.75" header="0.3" footer="0.3"/>
  <pageSetup orientation="portrait" horizontalDpi="4294967293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9189FC-F550-4D82-901A-3BB669E26D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6B9307-C3D3-4558-A514-7D14929853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BDDC95-30D6-4F56-B36B-D9A52896DBD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2020-12-28T00:17:26Z</dcterms:created>
  <dcterms:modified xsi:type="dcterms:W3CDTF">2021-01-12T00:02:49Z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