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CMS results\SlideSlideTether\"/>
    </mc:Choice>
  </mc:AlternateContent>
  <xr:revisionPtr revIDLastSave="101" documentId="8_{A9C17385-2FE3-4A89-93B9-3256B4620A39}" xr6:coauthVersionLast="45" xr6:coauthVersionMax="45" xr10:uidLastSave="{8B722470-6298-4C61-A095-B7EC2E75FEF9}"/>
  <bookViews>
    <workbookView xWindow="2928" yWindow="2928" windowWidth="17280" windowHeight="9036" xr2:uid="{572B9DB9-15F5-4D56-9883-22A420EC1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<sst xmlns="http://schemas.openxmlformats.org/spreadsheetml/2006/main" count="107" uniqueCount="22">
  <si>
    <t>facet stress = facet contact force magnitude/facet contact area</t>
  </si>
  <si>
    <t>units=</t>
  </si>
  <si>
    <t>(N/mm^2)=MPa</t>
  </si>
  <si>
    <t>moment is negative bc of rotation</t>
  </si>
  <si>
    <t>6LR_7UR</t>
  </si>
  <si>
    <t>6LL_7UL</t>
  </si>
  <si>
    <t>5LR_6UR</t>
  </si>
  <si>
    <t>5LL_6UR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</si>
  <si>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</si>
  <si>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</si>
  <si>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</si>
  <si>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</si>
  <si>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</si>
  <si>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</si>
  <si>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</si>
  <si>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</si>
  <si>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</si>
  <si>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CAREA </t>
  </si>
  <si>
    <t>S2_4N_SlideSlide_Tether.odb</t>
  </si>
  <si>
    <t>S2_4P_SlideSlide_Tether.odb</t>
  </si>
  <si>
    <t>4P Slide Slide Tether</t>
  </si>
  <si>
    <t>4N Slide Slide Tether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</si>
</sst>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2F550-C36F-4516-917D-12E843D74557}" name="Table1" displayName="Table1" ref="A6:E27" totalsRowShown="0">
  <autoFilter ref="A6:E27" xr:uid="{6F74399E-C07E-4913-8193-309031291DA6}"/>
  <tableColumns count="5">
    <tableColumn id="1" xr3:uid="{DB5A2B44-C835-417E-B019-C7887A488D25}" name="time"/>
    <tableColumn id="2" xr3:uid="{2A545BC7-8DA3-4A01-8E71-3F21700A16F2}" name="moment" dataDxfId="31">
      <calculatedColumnFormula>(Table1[[#This Row],[time]]-2)*2</calculatedColumnFormula>
    </tableColumn>
    <tableColumn id="3" xr3:uid="{8EA89DD7-19A5-405C-AA78-9EC3930AE662}" name="CAREA"/>
    <tableColumn id="4" xr3:uid="{ACE8E4C6-A5A7-4AFC-8181-DDE43111DA72}" name="CFNM"/>
    <tableColumn id="5" xr3:uid="{A2B2B07C-FE1C-403E-B41A-2FC300929F80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8B1B53-A807-41A4-8BAA-C69840C154D8}" name="Table320" displayName="Table320" ref="F35:J56" totalsRowShown="0">
  <autoFilter ref="F35:J56" xr:uid="{81E126CD-8A84-4291-8926-91AF71FAF18D}"/>
  <tableColumns count="5">
    <tableColumn id="1" xr3:uid="{9A236BE1-F618-43DF-B404-A9C128AEA001}" name="time"/>
    <tableColumn id="5" xr3:uid="{B6B71F92-0148-439E-A4EB-A9F01CC2DC35}" name="moment" dataDxfId="13">
      <calculatedColumnFormula>-(Table320[[#This Row],[time]]-2)*2</calculatedColumnFormula>
    </tableColumn>
    <tableColumn id="2" xr3:uid="{3F3235B0-7CC9-4400-AD8D-131B3974EEFA}" name="CAREA "/>
    <tableColumn id="3" xr3:uid="{1857526F-D29B-4D5B-8A7D-A3A930539C87}" name="CFNM"/>
    <tableColumn id="4" xr3:uid="{E76FEE31-D13C-4205-9DBF-3643829372AA}" name="CFNM/Total area contact" dataDxfId="12">
      <calculatedColumnFormula>Table320[[#This Row],[CFNM]]/Table320[[#This Row],[CAREA 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2742AC0-E809-4BB9-8637-D83F085B0EEE}" name="Table421" displayName="Table421" ref="K35:O56" totalsRowShown="0">
  <autoFilter ref="K35:O56" xr:uid="{BA9CAE39-94B4-4CD7-A4A7-468920BE8AD1}"/>
  <tableColumns count="5">
    <tableColumn id="1" xr3:uid="{680E3EC8-72E8-4CFB-87AC-AD374AFD6F18}" name="time"/>
    <tableColumn id="5" xr3:uid="{182FBD51-338E-49BA-BD1D-66625327CA91}" name="moment" dataDxfId="11">
      <calculatedColumnFormula>-(Table421[[#This Row],[time]]-2)*2</calculatedColumnFormula>
    </tableColumn>
    <tableColumn id="2" xr3:uid="{7EF13768-E312-418D-8ADD-77C01973E93C}" name="CAREA"/>
    <tableColumn id="3" xr3:uid="{E33E1393-8743-44A1-8ADD-CB91722BDE66}" name="CFNM"/>
    <tableColumn id="4" xr3:uid="{A90E3800-BF9F-4C62-B4D8-34BB0F59FB00}" name="CFNM/Total area contact" dataDxfId="10">
      <calculatedColumnFormula>Table421[[#This Row],[CFNM]]/Table421[[#This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D6519B-2451-413E-B22E-A5FB7D0B5D01}" name="Table622" displayName="Table622" ref="U35:Y56" totalsRowShown="0">
  <autoFilter ref="U35:Y56" xr:uid="{DD84B614-12DD-4A68-B336-B71CABC232E4}"/>
  <tableColumns count="5">
    <tableColumn id="1" xr3:uid="{B5F7D835-C4BA-41EA-8A87-99AC730A1278}" name="time"/>
    <tableColumn id="5" xr3:uid="{34A81798-9D8E-4A66-9C97-D2175EE8E329}" name="moment" dataDxfId="9">
      <calculatedColumnFormula>-(Table622[[#This Row],[time]]-2)*2</calculatedColumnFormula>
    </tableColumn>
    <tableColumn id="2" xr3:uid="{DD09DE08-CEA1-438C-ADC6-9A5A7E786407}" name="CAREA"/>
    <tableColumn id="3" xr3:uid="{9514073A-FC36-4683-A484-195D317AA119}" name="CFNM"/>
    <tableColumn id="4" xr3:uid="{575558B7-905D-4C5C-A545-2DD585C824F8}" name="CFNM/Total area contact" dataDxfId="8">
      <calculatedColumnFormula>Table622[[#This Row],[CFNM]]/Table622[[#This Row],[CAREA]]</calculatedColumnFormula>
    </tableColumn>
  </tableColumns>
  <tableStyleInfo name="TableStyleLight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49A550-27D8-4A6C-932B-839B4CFEA49B}" name="Table723" displayName="Table723" ref="Z35:AD56" totalsRowShown="0">
  <autoFilter ref="Z35:AD56" xr:uid="{8339818E-AEB7-42C9-9FFF-C03DF8E0C5B5}"/>
  <tableColumns count="5">
    <tableColumn id="1" xr3:uid="{159FF5CF-46EE-4C87-AA2E-A04C5FE77AFA}" name="time"/>
    <tableColumn id="5" xr3:uid="{8AEECD07-9EDB-48BF-8A1B-E9AFE906E80A}" name="moment" dataDxfId="7">
      <calculatedColumnFormula>-(Table723[[#This Row],[time]]-2)*2</calculatedColumnFormula>
    </tableColumn>
    <tableColumn id="2" xr3:uid="{89EFA912-EA03-4C82-AE0D-2A4344FCBC81}" name="CAREA"/>
    <tableColumn id="3" xr3:uid="{CF97A711-0B62-4F3E-BE1C-5BA47D34F57D}" name="CFNM"/>
    <tableColumn id="4" xr3:uid="{D680A412-F28F-45CE-BC5C-D983E2758499}" name="CFNM/Total area contact" dataDxfId="6">
      <calculatedColumnFormula>Table723[[#This Row],[CFNM]]/Table723[[#This Row],[CAREA]]</calculatedColumnFormula>
    </tableColumn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BB3CE4-073F-4517-AED4-CEC7C11F835C}" name="Table824" displayName="Table824" ref="AE35:AI56" totalsRowShown="0">
  <autoFilter ref="AE35:AI56" xr:uid="{3AA35252-F1C6-4F5B-8B44-B380FF157F94}"/>
  <tableColumns count="5">
    <tableColumn id="1" xr3:uid="{4154F71E-AEFD-430A-AF33-423FCAAABD9D}" name="time"/>
    <tableColumn id="5" xr3:uid="{3616F4DD-9C3D-4A5C-8725-5FA10ACFE6B9}" name="moment" dataDxfId="5">
      <calculatedColumnFormula>-(Table824[[#This Row],[time]]-2)*2</calculatedColumnFormula>
    </tableColumn>
    <tableColumn id="2" xr3:uid="{F8C2D91F-9CB7-4CE6-A105-FDF28D2A679B}" name="CAREA"/>
    <tableColumn id="3" xr3:uid="{8F376823-8D2D-4D4C-B4C4-D416BA16D484}" name="CFNM"/>
    <tableColumn id="4" xr3:uid="{1F92A4B0-80AE-4451-A128-894EABBF863E}" name="CFNM/Total area contact" dataDxfId="4">
      <calculatedColumnFormula>Table824[[#This Row],[CFNM]]/Table824[[#This Row],[CAREA]]</calculatedColumnFormula>
    </tableColumn>
  </tableColumns>
  <tableStyleInfo name="TableStyleLight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101736-338D-48CC-B733-1FC76660152C}" name="Table925" displayName="Table925" ref="AJ35:AN56" totalsRowShown="0">
  <autoFilter ref="AJ35:AN56" xr:uid="{103CF210-03AA-4951-A1E5-D736B0A16FA7}"/>
  <tableColumns count="5">
    <tableColumn id="1" xr3:uid="{2DDC0B1F-B18E-414A-A47E-586EE03CC5FC}" name="time"/>
    <tableColumn id="5" xr3:uid="{DA3CDFA8-F991-4318-9EDB-5ABBF62F7848}" name="moment" dataDxfId="3">
      <calculatedColumnFormula>-(Table925[[#This Row],[time]]-2)*2</calculatedColumnFormula>
    </tableColumn>
    <tableColumn id="2" xr3:uid="{6E76AA6D-C28F-4949-B45A-09D742ABF203}" name="CAREA"/>
    <tableColumn id="3" xr3:uid="{9B681065-EFFD-4378-AC71-AB41465933FB}" name="CFNM"/>
    <tableColumn id="4" xr3:uid="{66525AAD-8686-4240-A0E4-7D8089564CC6}" name="CFNM/Total area contact" dataDxfId="2">
      <calculatedColumnFormula>Table925[[#This Row],[CFNM]]/Table925[[#This Row],[CAREA]]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147737D-9926-4391-9E2B-249AC500ECFE}" name="Table16" displayName="Table16" ref="P35:T56" totalsRowShown="0">
  <autoFilter ref="P35:T56" xr:uid="{0B743771-4AA6-493C-8ADF-DDDBD6927ABA}"/>
  <tableColumns count="5">
    <tableColumn id="1" xr3:uid="{23908040-CFD7-45B0-AC84-1361AC282820}" name="time"/>
    <tableColumn id="2" xr3:uid="{181E8615-83B0-4D63-83A7-6D7610C4527C}" name="moment" dataDxfId="1">
      <calculatedColumnFormula>-(Table16[[#This Row],[time]]-2)*2</calculatedColumnFormula>
    </tableColumn>
    <tableColumn id="3" xr3:uid="{2D00F31D-6291-4A09-8B3B-6820C9DDAE99}" name="CAREA"/>
    <tableColumn id="4" xr3:uid="{326F049E-6D96-4A1F-B666-46935329E5CD}" name="CFNM"/>
    <tableColumn id="5" xr3:uid="{4C9ED5DC-8B84-44B5-A15F-C951FD2347DC}" name="CFNM/Total area contact" dataDxfId="0">
      <calculatedColumnFormula>Table16[[#This Row],[CFNM]]/Table16[[#This Row],[CAREA]]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9CB420-CC9D-4CC3-BF00-2AA602542B15}" name="Table2" displayName="Table2" ref="F6:J27" totalsRowShown="0">
  <autoFilter ref="F6:J27" xr:uid="{04722347-5930-43DE-BC61-6EB5693B9A0A}"/>
  <tableColumns count="5">
    <tableColumn id="1" xr3:uid="{A0C3CA90-9866-4EEE-B506-A7C5EC5DC826}" name="time"/>
    <tableColumn id="2" xr3:uid="{1CF365ED-F92B-44AF-BB74-704A227BF229}" name="moment" dataDxfId="29">
      <calculatedColumnFormula>(Table2[[#This Row],[time]]-2)*2</calculatedColumnFormula>
    </tableColumn>
    <tableColumn id="3" xr3:uid="{E9F053FC-7561-4F48-AD79-CED2FC1D61B1}" name="CAREA"/>
    <tableColumn id="4" xr3:uid="{21BD2B69-0F5A-41BD-BCFB-1F544AFCB0B2}" name="CFNM"/>
    <tableColumn id="5" xr3:uid="{8B78F490-C968-4D8E-A2B9-2F89E4B16EA4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8A8B7C-DF3C-4DC0-B719-3EF295E3B4CD}" name="Table3" displayName="Table3" ref="K6:O27" totalsRowShown="0">
  <autoFilter ref="K6:O27" xr:uid="{37AA4F08-8AAF-4A32-9D4F-2DBCB81322E9}"/>
  <tableColumns count="5">
    <tableColumn id="1" xr3:uid="{13A39254-2F6E-4A79-A206-231C03784480}" name="time"/>
    <tableColumn id="2" xr3:uid="{CDC69CF2-2925-4371-8F9F-A7578DAED8CE}" name="moment" dataDxfId="27">
      <calculatedColumnFormula>(Table3[[#This Row],[time]]-2)*2</calculatedColumnFormula>
    </tableColumn>
    <tableColumn id="3" xr3:uid="{1D28E408-18D9-49B9-B141-845E0E723516}" name="CAREA"/>
    <tableColumn id="4" xr3:uid="{BAF97248-0F4A-45DB-AB0A-4D32B1907893}" name="CFNM"/>
    <tableColumn id="5" xr3:uid="{F5E14EF9-8FA9-4FC3-83D8-B368B048D30F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D9D43A-1EED-4A09-868D-E8B3AB4EEA5C}" name="Table4" displayName="Table4" ref="P6:T27" totalsRowShown="0">
  <autoFilter ref="P6:T27" xr:uid="{7221DCB1-CD9A-4497-B993-274432D28FAC}"/>
  <tableColumns count="5">
    <tableColumn id="1" xr3:uid="{984A9DDA-8318-40D7-A1FC-27569E02B71D}" name="time"/>
    <tableColumn id="2" xr3:uid="{B97A6733-496A-425C-B235-01377A165AD4}" name="moment" dataDxfId="25">
      <calculatedColumnFormula>(Table4[[#This Row],[time]]-2)*2</calculatedColumnFormula>
    </tableColumn>
    <tableColumn id="3" xr3:uid="{D505ECCB-378C-4B2D-96CC-3F81DAD59ABB}" name="CAREA"/>
    <tableColumn id="4" xr3:uid="{6B2F8543-DB2C-4871-A79F-7D928F3337C8}" name="CFNM"/>
    <tableColumn id="5" xr3:uid="{D7D0087E-1948-4AEC-A1B8-9C7AA8066F81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CE0949-7539-42FC-8553-DF0A48FC7DC3}" name="Table5" displayName="Table5" ref="U6:Y27" totalsRowShown="0">
  <autoFilter ref="U6:Y27" xr:uid="{366F8BC2-06AC-4224-9E20-2C13DA855A7B}"/>
  <tableColumns count="5">
    <tableColumn id="1" xr3:uid="{2223212E-5D9F-4A4D-804B-AA65AF34B0B7}" name="time"/>
    <tableColumn id="2" xr3:uid="{1519B22B-3570-46CE-BDF3-A27F56BC341B}" name="moment" dataDxfId="23">
      <calculatedColumnFormula>(Table5[[#This Row],[time]]-2)*2</calculatedColumnFormula>
    </tableColumn>
    <tableColumn id="3" xr3:uid="{EC551FB3-A627-4593-BDA5-5AA881774C11}" name="CAREA"/>
    <tableColumn id="4" xr3:uid="{41F83F62-DED2-45CA-8378-0D583D951449}" name="CFNM"/>
    <tableColumn id="5" xr3:uid="{6DC7C580-73E4-4CA6-8A13-407FB9C5DC43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0B340D-38CA-40FF-B087-3E13B2DEBBAB}" name="Table6" displayName="Table6" ref="Z6:AD27" totalsRowShown="0">
  <autoFilter ref="Z6:AD27" xr:uid="{C08B0F8E-A187-4824-B8C8-E2930A4D21D5}"/>
  <tableColumns count="5">
    <tableColumn id="1" xr3:uid="{AE9ABB6F-6654-47E1-A5D0-6D1E8BA69867}" name="time"/>
    <tableColumn id="2" xr3:uid="{5C61D493-2389-4E42-81B1-A45BA084B1AF}" name="moment" dataDxfId="21">
      <calculatedColumnFormula>(Table6[[#This Row],[time]]-2)*2</calculatedColumnFormula>
    </tableColumn>
    <tableColumn id="3" xr3:uid="{C0C58B4B-14DB-4157-9C74-D751DCDCCC5E}" name="CAREA"/>
    <tableColumn id="4" xr3:uid="{2926DCB1-C3DD-4EC1-960E-BBBCA4A15F14}" name="CFNM"/>
    <tableColumn id="5" xr3:uid="{29E437D7-3A97-4EFA-B3FE-7891B41F4117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9DF7C7-67D5-419F-A221-3FB52B4FD0A1}" name="Table7" displayName="Table7" ref="AE6:AI27" totalsRowShown="0">
  <autoFilter ref="AE6:AI27" xr:uid="{496388F7-C5AC-4224-8728-7FBB3291D2C0}"/>
  <tableColumns count="5">
    <tableColumn id="1" xr3:uid="{E06B4AFD-30F9-4E50-8523-F1320F1D84E6}" name="time"/>
    <tableColumn id="2" xr3:uid="{916758F1-E1B2-4E85-90D8-EB5928CCD428}" name="moment" dataDxfId="19">
      <calculatedColumnFormula>(Table7[[#This Row],[time]]-2)*2</calculatedColumnFormula>
    </tableColumn>
    <tableColumn id="3" xr3:uid="{12FF5214-6CF6-422B-9183-192C165CFE54}" name="CAREA"/>
    <tableColumn id="4" xr3:uid="{27446A23-F0F6-4A54-8EEC-BBC379EBF592}" name="CFNM"/>
    <tableColumn id="5" xr3:uid="{0674508E-F2B3-4730-9747-4CA18F761AF6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36EE3D-1F70-4280-BD55-3FD5E9871FC6}" name="Table8" displayName="Table8" ref="AJ6:AN27" totalsRowShown="0">
  <autoFilter ref="AJ6:AN27" xr:uid="{17CE540D-8D32-462E-BC44-52C4AD829ABA}"/>
  <tableColumns count="5">
    <tableColumn id="1" xr3:uid="{224630E7-35C5-482C-B5E5-3D7B3AE9453A}" name="time"/>
    <tableColumn id="2" xr3:uid="{9FF35B1B-B515-4C99-B751-5AD7A25CA770}" name="moment" dataDxfId="17">
      <calculatedColumnFormula>(Table8[[#This Row],[time]]-2)*2</calculatedColumnFormula>
    </tableColumn>
    <tableColumn id="3" xr3:uid="{D7322028-7A7E-485E-8D3B-218BE4FB2B35}" name="CAREA"/>
    <tableColumn id="4" xr3:uid="{CD1F5599-8853-4B99-8B12-34CDEE24FBF8}" name="CFNM"/>
    <tableColumn id="5" xr3:uid="{8D666F6A-9130-4B5A-B82B-F039187DD7F5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731284-2034-4BB1-9D29-780DD2179273}" name="Table219" displayName="Table219" ref="A35:E56" totalsRowShown="0">
  <autoFilter ref="A35:E56" xr:uid="{8613316C-2C8C-43EC-96FF-4F951CEF7C2D}"/>
  <tableColumns count="5">
    <tableColumn id="1" xr3:uid="{D8BCDD29-D121-4189-96DA-52256FB2ED4C}" name="time"/>
    <tableColumn id="5" xr3:uid="{FABB6968-E823-40BE-8BB8-2BDA2C6222BF}" name="moment" dataDxfId="15">
      <calculatedColumnFormula>-(Table219[[#This Row],[time]]-2)*2</calculatedColumnFormula>
    </tableColumn>
    <tableColumn id="2" xr3:uid="{D7F0BADC-B509-4B66-887E-B20A8926897D}" name="CAREA "/>
    <tableColumn id="3" xr3:uid="{8B8EEF96-4948-4247-8E5D-5550C5CA4F86}" name="CFNM"/>
    <tableColumn id="4" xr3:uid="{796144B0-E007-47EB-80BF-C802509E05D4}" name="CFNM/Total area contact" dataDxfId="14">
      <calculatedColumnFormula>Table219[[#This Row],[CFNM]]/Table219[[#This Row],[CAREA 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301C-52AE-49B8-AD87-FA2E3B1C4E48}">
  <dimension ref="A1:AN60"/>
  <sheetViews>
    <sheetView tabSelected="1" topLeftCell="AD1" workbookViewId="0">
      <selection activeCell="AM7" sqref="AM7:AM27"/>
    </sheetView>
  </sheetViews>
  <sheetFormatPr defaultRowHeight="14.4" x14ac:dyDescent="0.3"/>
  <cols>
    <col min="17" max="17" width="9.6640625" customWidth="1"/>
    <col min="20" max="20" width="13.44140625" customWidth="1"/>
  </cols>
  <sheetData>
    <row r="1" spans="1:40" x14ac:dyDescent="0.3">
      <c r="A1" t="s">
        <v>20</v>
      </c>
      <c r="D1" t="s">
        <v>0</v>
      </c>
    </row>
    <row r="2" spans="1:40" x14ac:dyDescent="0.3">
      <c r="A2" t="s">
        <v>19</v>
      </c>
      <c r="D2" t="s">
        <v>1</v>
      </c>
      <c r="E2" t="s">
        <v>2</v>
      </c>
    </row>
    <row r="5" spans="1:40" x14ac:dyDescent="0.3">
      <c r="A5" t="s">
        <v>4</v>
      </c>
      <c r="F5" t="s">
        <v>5</v>
      </c>
      <c r="K5" t="s">
        <v>6</v>
      </c>
      <c r="P5" t="s">
        <v>7</v>
      </c>
      <c r="U5" t="s">
        <v>8</v>
      </c>
      <c r="Z5" t="s">
        <v>9</v>
      </c>
      <c r="AE5" t="s">
        <v>10</v>
      </c>
      <c r="AJ5" t="s">
        <v>11</v>
      </c>
    </row>
    <row r="6" spans="1:40" x14ac:dyDescent="0.3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  <c r="P6" t="s">
        <v>12</v>
      </c>
      <c r="Q6" t="s">
        <v>13</v>
      </c>
      <c r="R6" t="s">
        <v>14</v>
      </c>
      <c r="S6" t="s">
        <v>15</v>
      </c>
      <c r="T6" t="s">
        <v>16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12</v>
      </c>
      <c r="AA6" t="s">
        <v>13</v>
      </c>
      <c r="AB6" t="s">
        <v>14</v>
      </c>
      <c r="AC6" t="s">
        <v>15</v>
      </c>
      <c r="AD6" t="s">
        <v>16</v>
      </c>
      <c r="AE6" t="s">
        <v>12</v>
      </c>
      <c r="AF6" t="s">
        <v>13</v>
      </c>
      <c r="AG6" t="s">
        <v>14</v>
      </c>
      <c r="AH6" t="s">
        <v>15</v>
      </c>
      <c r="AI6" t="s">
        <v>16</v>
      </c>
      <c r="AJ6" t="s">
        <v>12</v>
      </c>
      <c r="AK6" t="s">
        <v>13</v>
      </c>
      <c r="AL6" t="s">
        <v>14</v>
      </c>
      <c r="AM6" t="s">
        <v>15</v>
      </c>
      <c r="AN6" t="s">
        <v>16</v>
      </c>
    </row>
    <row r="7" spans="1:40" x14ac:dyDescent="0.3">
      <c r="A7">
        <v>2</v>
      </c>
      <c r="B7">
        <f>(Table1[[#This Row],[time]]-2)*2</f>
        <v>0</v>
      </c>
      <c r="C7">
        <v>91.723799999999997</v>
      </c>
      <c r="D7">
        <v>8.3138100000000001</v>
      </c>
      <c r="E7" s="1">
        <f>Table1[[#This Row],[CFNM]]/Table1[[#This Row],[CAREA]]</f>
        <v>9.063961589031419E-2</v>
      </c>
      <c r="F7">
        <v>2</v>
      </c>
      <c r="G7">
        <f>(Table2[[#This Row],[time]]-2)*2</f>
        <v>0</v>
      </c>
      <c r="H7">
        <v>94.410399999999996</v>
      </c>
      <c r="I7">
        <v>1.4588099999999999</v>
      </c>
      <c r="J7" s="1">
        <f>Table2[[#This Row],[CFNM]]/Table2[[#This Row],[CAREA]]</f>
        <v>1.5451793446484709E-2</v>
      </c>
      <c r="K7">
        <v>2</v>
      </c>
      <c r="L7">
        <f>(Table3[[#This Row],[time]]-2)*2</f>
        <v>0</v>
      </c>
      <c r="M7">
        <v>89.358400000000003</v>
      </c>
      <c r="N7">
        <v>1.7889999999999999</v>
      </c>
      <c r="O7">
        <f>Table3[[#This Row],[CFNM]]/Table3[[#This Row],[CAREA]]</f>
        <v>2.0020501709967949E-2</v>
      </c>
      <c r="P7">
        <v>2</v>
      </c>
      <c r="Q7">
        <f>(Table4[[#This Row],[time]]-2)*2</f>
        <v>0</v>
      </c>
      <c r="R7">
        <v>83.810500000000005</v>
      </c>
      <c r="S7">
        <v>2.8507699999999998</v>
      </c>
      <c r="T7">
        <f>Table4[[#This Row],[CFNM]]/Table4[[#This Row],[CAREA]]</f>
        <v>3.4014473126875507E-2</v>
      </c>
      <c r="U7">
        <v>2</v>
      </c>
      <c r="V7">
        <f>(Table5[[#This Row],[time]]-2)*2</f>
        <v>0</v>
      </c>
      <c r="W7">
        <v>83.264200000000002</v>
      </c>
      <c r="X7">
        <v>6.3959700000000002</v>
      </c>
      <c r="Y7">
        <f>Table5[[#This Row],[CFNM]]/Table5[[#This Row],[CAREA]]</f>
        <v>7.681536602765654E-2</v>
      </c>
      <c r="Z7">
        <v>2</v>
      </c>
      <c r="AA7">
        <f>(Table6[[#This Row],[time]]-2)*2</f>
        <v>0</v>
      </c>
      <c r="AB7">
        <v>87.737899999999996</v>
      </c>
      <c r="AC7">
        <v>10.3024</v>
      </c>
      <c r="AD7">
        <f>Table6[[#This Row],[CFNM]]/Table6[[#This Row],[CAREA]]</f>
        <v>0.11742245939326107</v>
      </c>
      <c r="AE7">
        <v>2</v>
      </c>
      <c r="AF7">
        <f>(Table7[[#This Row],[time]]-2)*2</f>
        <v>0</v>
      </c>
      <c r="AG7">
        <v>78.824299999999994</v>
      </c>
      <c r="AH7">
        <v>18.997399999999999</v>
      </c>
      <c r="AI7">
        <f>Table7[[#This Row],[CFNM]]/Table7[[#This Row],[CAREA]]</f>
        <v>0.24100943490776322</v>
      </c>
      <c r="AJ7">
        <v>2</v>
      </c>
      <c r="AK7">
        <f>(Table8[[#This Row],[time]]-2)*2</f>
        <v>0</v>
      </c>
      <c r="AL7">
        <v>83.280900000000003</v>
      </c>
      <c r="AM7">
        <v>18.324100000000001</v>
      </c>
      <c r="AN7">
        <f>Table8[[#This Row],[CFNM]]/Table8[[#This Row],[CAREA]]</f>
        <v>0.22002764139196385</v>
      </c>
    </row>
    <row r="8" spans="1:40" x14ac:dyDescent="0.3">
      <c r="A8">
        <v>2.0512600000000001</v>
      </c>
      <c r="B8">
        <f>(Table1[[#This Row],[time]]-2)*2</f>
        <v>0.10252000000000017</v>
      </c>
      <c r="C8">
        <v>92.222300000000004</v>
      </c>
      <c r="D8">
        <v>9.9707699999999999</v>
      </c>
      <c r="E8">
        <f>Table1[[#This Row],[CFNM]]/Table1[[#This Row],[CAREA]]</f>
        <v>0.10811669194977787</v>
      </c>
      <c r="F8">
        <v>2.0512600000000001</v>
      </c>
      <c r="G8">
        <f>(Table2[[#This Row],[time]]-2)*2</f>
        <v>0.10252000000000017</v>
      </c>
      <c r="H8">
        <v>94.877899999999997</v>
      </c>
      <c r="I8">
        <v>3.2078700000000002</v>
      </c>
      <c r="J8">
        <f>Table2[[#This Row],[CFNM]]/Table2[[#This Row],[CAREA]]</f>
        <v>3.381050803190206E-2</v>
      </c>
      <c r="K8">
        <v>2.0512600000000001</v>
      </c>
      <c r="L8">
        <f>(Table3[[#This Row],[time]]-2)*2</f>
        <v>0.10252000000000017</v>
      </c>
      <c r="M8">
        <v>89.757000000000005</v>
      </c>
      <c r="N8">
        <v>2.76234</v>
      </c>
      <c r="O8">
        <f>Table3[[#This Row],[CFNM]]/Table3[[#This Row],[CAREA]]</f>
        <v>3.0775761221965972E-2</v>
      </c>
      <c r="P8">
        <v>2.0512600000000001</v>
      </c>
      <c r="Q8">
        <f>(Table4[[#This Row],[time]]-2)*2</f>
        <v>0.10252000000000017</v>
      </c>
      <c r="R8">
        <v>85.722700000000003</v>
      </c>
      <c r="S8">
        <v>4.6768299999999998</v>
      </c>
      <c r="T8">
        <f>Table4[[#This Row],[CFNM]]/Table4[[#This Row],[CAREA]]</f>
        <v>5.4557660922952729E-2</v>
      </c>
      <c r="U8">
        <v>2.0512600000000001</v>
      </c>
      <c r="V8">
        <f>(Table5[[#This Row],[time]]-2)*2</f>
        <v>0.10252000000000017</v>
      </c>
      <c r="W8">
        <v>82.958699999999993</v>
      </c>
      <c r="X8">
        <v>6.6913999999999998</v>
      </c>
      <c r="Y8">
        <f>Table5[[#This Row],[CFNM]]/Table5[[#This Row],[CAREA]]</f>
        <v>8.0659412454631041E-2</v>
      </c>
      <c r="Z8">
        <v>2.0512600000000001</v>
      </c>
      <c r="AA8">
        <f>(Table6[[#This Row],[time]]-2)*2</f>
        <v>0.10252000000000017</v>
      </c>
      <c r="AB8">
        <v>88.751400000000004</v>
      </c>
      <c r="AC8">
        <v>11.775700000000001</v>
      </c>
      <c r="AD8">
        <f>Table6[[#This Row],[CFNM]]/Table6[[#This Row],[CAREA]]</f>
        <v>0.13268185065249674</v>
      </c>
      <c r="AE8">
        <v>2.0512600000000001</v>
      </c>
      <c r="AF8">
        <f>(Table7[[#This Row],[time]]-2)*2</f>
        <v>0.10252000000000017</v>
      </c>
      <c r="AG8">
        <v>78.784599999999998</v>
      </c>
      <c r="AH8">
        <v>18.7072</v>
      </c>
      <c r="AI8">
        <f>Table7[[#This Row],[CFNM]]/Table7[[#This Row],[CAREA]]</f>
        <v>0.23744741992724466</v>
      </c>
      <c r="AJ8">
        <v>2.0512600000000001</v>
      </c>
      <c r="AK8">
        <f>(Table8[[#This Row],[time]]-2)*2</f>
        <v>0.10252000000000017</v>
      </c>
      <c r="AL8">
        <v>83.309299999999993</v>
      </c>
      <c r="AM8">
        <v>17.908100000000001</v>
      </c>
      <c r="AN8">
        <f>Table8[[#This Row],[CFNM]]/Table8[[#This Row],[CAREA]]</f>
        <v>0.21495919423161644</v>
      </c>
    </row>
    <row r="9" spans="1:40" x14ac:dyDescent="0.3">
      <c r="A9">
        <v>2.1153300000000002</v>
      </c>
      <c r="B9">
        <f>(Table1[[#This Row],[time]]-2)*2</f>
        <v>0.23066000000000031</v>
      </c>
      <c r="C9">
        <v>92.218800000000002</v>
      </c>
      <c r="D9">
        <v>8.9254499999999997</v>
      </c>
      <c r="E9">
        <f>Table1[[#This Row],[CFNM]]/Table1[[#This Row],[CAREA]]</f>
        <v>9.6785579513071082E-2</v>
      </c>
      <c r="F9">
        <v>2.1153300000000002</v>
      </c>
      <c r="G9">
        <f>(Table2[[#This Row],[time]]-2)*2</f>
        <v>0.23066000000000031</v>
      </c>
      <c r="H9">
        <v>95.619500000000002</v>
      </c>
      <c r="I9">
        <v>2.8112900000000001</v>
      </c>
      <c r="J9">
        <f>Table2[[#This Row],[CFNM]]/Table2[[#This Row],[CAREA]]</f>
        <v>2.9400802137639289E-2</v>
      </c>
      <c r="K9">
        <v>2.1153300000000002</v>
      </c>
      <c r="L9">
        <f>(Table3[[#This Row],[time]]-2)*2</f>
        <v>0.23066000000000031</v>
      </c>
      <c r="M9">
        <v>89.034300000000002</v>
      </c>
      <c r="N9">
        <v>1.3079400000000001</v>
      </c>
      <c r="O9">
        <f>Table3[[#This Row],[CFNM]]/Table3[[#This Row],[CAREA]]</f>
        <v>1.469029351609436E-2</v>
      </c>
      <c r="P9">
        <v>2.1153300000000002</v>
      </c>
      <c r="Q9">
        <f>(Table4[[#This Row],[time]]-2)*2</f>
        <v>0.23066000000000031</v>
      </c>
      <c r="R9">
        <v>85.417400000000001</v>
      </c>
      <c r="S9">
        <v>2.8436300000000001</v>
      </c>
      <c r="T9">
        <f>Table4[[#This Row],[CFNM]]/Table4[[#This Row],[CAREA]]</f>
        <v>3.3290992233432536E-2</v>
      </c>
      <c r="U9">
        <v>2.1153300000000002</v>
      </c>
      <c r="V9">
        <f>(Table5[[#This Row],[time]]-2)*2</f>
        <v>0.23066000000000031</v>
      </c>
      <c r="W9">
        <v>83.137</v>
      </c>
      <c r="X9">
        <v>2.4759799999999998</v>
      </c>
      <c r="Y9">
        <f>Table5[[#This Row],[CFNM]]/Table5[[#This Row],[CAREA]]</f>
        <v>2.9781926218170007E-2</v>
      </c>
      <c r="Z9">
        <v>2.1153300000000002</v>
      </c>
      <c r="AA9">
        <f>(Table6[[#This Row],[time]]-2)*2</f>
        <v>0.23066000000000031</v>
      </c>
      <c r="AB9">
        <v>87.642499999999998</v>
      </c>
      <c r="AC9">
        <v>6.2255099999999999</v>
      </c>
      <c r="AD9">
        <f>Table6[[#This Row],[CFNM]]/Table6[[#This Row],[CAREA]]</f>
        <v>7.1033003394471855E-2</v>
      </c>
      <c r="AE9">
        <v>2.1153300000000002</v>
      </c>
      <c r="AF9">
        <f>(Table7[[#This Row],[time]]-2)*2</f>
        <v>0.23066000000000031</v>
      </c>
      <c r="AG9">
        <v>78.491799999999998</v>
      </c>
      <c r="AH9">
        <v>17.658300000000001</v>
      </c>
      <c r="AI9">
        <f>Table7[[#This Row],[CFNM]]/Table7[[#This Row],[CAREA]]</f>
        <v>0.22496999686591468</v>
      </c>
      <c r="AJ9">
        <v>2.1153300000000002</v>
      </c>
      <c r="AK9">
        <f>(Table8[[#This Row],[time]]-2)*2</f>
        <v>0.23066000000000031</v>
      </c>
      <c r="AL9">
        <v>83.521799999999999</v>
      </c>
      <c r="AM9">
        <v>16.5349</v>
      </c>
      <c r="AN9">
        <f>Table8[[#This Row],[CFNM]]/Table8[[#This Row],[CAREA]]</f>
        <v>0.19797106863118372</v>
      </c>
    </row>
    <row r="10" spans="1:40" x14ac:dyDescent="0.3">
      <c r="A10">
        <v>2.16533</v>
      </c>
      <c r="B10">
        <f>(Table1[[#This Row],[time]]-2)*2</f>
        <v>0.33065999999999995</v>
      </c>
      <c r="C10">
        <v>92.069199999999995</v>
      </c>
      <c r="D10">
        <v>7.5117099999999999</v>
      </c>
      <c r="E10">
        <f>Table1[[#This Row],[CFNM]]/Table1[[#This Row],[CAREA]]</f>
        <v>8.1587653634440191E-2</v>
      </c>
      <c r="F10">
        <v>2.16533</v>
      </c>
      <c r="G10">
        <f>(Table2[[#This Row],[time]]-2)*2</f>
        <v>0.33065999999999995</v>
      </c>
      <c r="H10">
        <v>95.445300000000003</v>
      </c>
      <c r="I10">
        <v>2.0319500000000001</v>
      </c>
      <c r="J10">
        <f>Table2[[#This Row],[CFNM]]/Table2[[#This Row],[CAREA]]</f>
        <v>2.1289157245039828E-2</v>
      </c>
      <c r="K10">
        <v>2.16533</v>
      </c>
      <c r="L10">
        <f>(Table3[[#This Row],[time]]-2)*2</f>
        <v>0.33065999999999995</v>
      </c>
      <c r="M10">
        <v>87.873900000000006</v>
      </c>
      <c r="N10">
        <v>0.147483</v>
      </c>
      <c r="O10">
        <f>Table3[[#This Row],[CFNM]]/Table3[[#This Row],[CAREA]]</f>
        <v>1.6783481784693748E-3</v>
      </c>
      <c r="P10">
        <v>2.16533</v>
      </c>
      <c r="Q10">
        <f>(Table4[[#This Row],[time]]-2)*2</f>
        <v>0.33065999999999995</v>
      </c>
      <c r="R10">
        <v>84.336699999999993</v>
      </c>
      <c r="S10">
        <v>1.1991400000000001</v>
      </c>
      <c r="T10">
        <f>Table4[[#This Row],[CFNM]]/Table4[[#This Row],[CAREA]]</f>
        <v>1.4218483768039301E-2</v>
      </c>
      <c r="U10">
        <v>2.16533</v>
      </c>
      <c r="V10">
        <f>(Table5[[#This Row],[time]]-2)*2</f>
        <v>0.33065999999999995</v>
      </c>
      <c r="W10">
        <v>82.227400000000003</v>
      </c>
      <c r="X10">
        <v>1.50884</v>
      </c>
      <c r="Y10">
        <f>Table5[[#This Row],[CFNM]]/Table5[[#This Row],[CAREA]]</f>
        <v>1.8349601227814573E-2</v>
      </c>
      <c r="Z10">
        <v>2.16533</v>
      </c>
      <c r="AA10">
        <f>(Table6[[#This Row],[time]]-2)*2</f>
        <v>0.33065999999999995</v>
      </c>
      <c r="AB10">
        <v>86.573599999999999</v>
      </c>
      <c r="AC10">
        <v>4.3957600000000001</v>
      </c>
      <c r="AD10">
        <f>Table6[[#This Row],[CFNM]]/Table6[[#This Row],[CAREA]]</f>
        <v>5.0774832050417218E-2</v>
      </c>
      <c r="AE10">
        <v>2.16533</v>
      </c>
      <c r="AF10">
        <f>(Table7[[#This Row],[time]]-2)*2</f>
        <v>0.33065999999999995</v>
      </c>
      <c r="AG10">
        <v>78.2483</v>
      </c>
      <c r="AH10">
        <v>17.071999999999999</v>
      </c>
      <c r="AI10">
        <f>Table7[[#This Row],[CFNM]]/Table7[[#This Row],[CAREA]]</f>
        <v>0.21817726391499878</v>
      </c>
      <c r="AJ10">
        <v>2.16533</v>
      </c>
      <c r="AK10">
        <f>(Table8[[#This Row],[time]]-2)*2</f>
        <v>0.33065999999999995</v>
      </c>
      <c r="AL10">
        <v>83.686499999999995</v>
      </c>
      <c r="AM10">
        <v>15.6526</v>
      </c>
      <c r="AN10">
        <f>Table8[[#This Row],[CFNM]]/Table8[[#This Row],[CAREA]]</f>
        <v>0.18703853070686433</v>
      </c>
    </row>
    <row r="11" spans="1:40" x14ac:dyDescent="0.3">
      <c r="A11">
        <v>2.2246999999999999</v>
      </c>
      <c r="B11">
        <f>(Table1[[#This Row],[time]]-2)*2</f>
        <v>0.4493999999999998</v>
      </c>
      <c r="C11">
        <v>91.327299999999994</v>
      </c>
      <c r="D11">
        <v>5.7748699999999999</v>
      </c>
      <c r="E11">
        <f>Table1[[#This Row],[CFNM]]/Table1[[#This Row],[CAREA]]</f>
        <v>6.3232680698980484E-2</v>
      </c>
      <c r="F11">
        <v>2.2246999999999999</v>
      </c>
      <c r="G11">
        <f>(Table2[[#This Row],[time]]-2)*2</f>
        <v>0.4493999999999998</v>
      </c>
      <c r="H11">
        <v>95.671499999999995</v>
      </c>
      <c r="I11">
        <v>0.94864099999999996</v>
      </c>
      <c r="J11">
        <f>Table2[[#This Row],[CFNM]]/Table2[[#This Row],[CAREA]]</f>
        <v>9.915607051211698E-3</v>
      </c>
      <c r="K11">
        <v>2.2246999999999999</v>
      </c>
      <c r="L11">
        <f>(Table3[[#This Row],[time]]-2)*2</f>
        <v>0.4493999999999998</v>
      </c>
      <c r="M11">
        <v>86.642099999999999</v>
      </c>
      <c r="N11">
        <v>4.2762099999999999E-3</v>
      </c>
      <c r="O11">
        <f>Table3[[#This Row],[CFNM]]/Table3[[#This Row],[CAREA]]</f>
        <v>4.9354874824132842E-5</v>
      </c>
      <c r="P11">
        <v>2.2246999999999999</v>
      </c>
      <c r="Q11">
        <f>(Table4[[#This Row],[time]]-2)*2</f>
        <v>0.4493999999999998</v>
      </c>
      <c r="R11">
        <v>83.354799999999997</v>
      </c>
      <c r="S11">
        <v>6.3136099999999999E-3</v>
      </c>
      <c r="T11">
        <f>Table4[[#This Row],[CFNM]]/Table4[[#This Row],[CAREA]]</f>
        <v>7.5743808394957457E-5</v>
      </c>
      <c r="U11">
        <v>2.2246999999999999</v>
      </c>
      <c r="V11">
        <f>(Table5[[#This Row],[time]]-2)*2</f>
        <v>0.4493999999999998</v>
      </c>
      <c r="W11">
        <v>80.641000000000005</v>
      </c>
      <c r="X11">
        <v>1.08378</v>
      </c>
      <c r="Y11">
        <f>Table5[[#This Row],[CFNM]]/Table5[[#This Row],[CAREA]]</f>
        <v>1.3439565481578849E-2</v>
      </c>
      <c r="Z11">
        <v>2.2246999999999999</v>
      </c>
      <c r="AA11">
        <f>(Table6[[#This Row],[time]]-2)*2</f>
        <v>0.4493999999999998</v>
      </c>
      <c r="AB11">
        <v>85.569100000000006</v>
      </c>
      <c r="AC11">
        <v>2.99004</v>
      </c>
      <c r="AD11">
        <f>Table6[[#This Row],[CFNM]]/Table6[[#This Row],[CAREA]]</f>
        <v>3.4942987597158318E-2</v>
      </c>
      <c r="AE11">
        <v>2.2246999999999999</v>
      </c>
      <c r="AF11">
        <f>(Table7[[#This Row],[time]]-2)*2</f>
        <v>0.4493999999999998</v>
      </c>
      <c r="AG11">
        <v>78.0398</v>
      </c>
      <c r="AH11">
        <v>16.477900000000002</v>
      </c>
      <c r="AI11">
        <f>Table7[[#This Row],[CFNM]]/Table7[[#This Row],[CAREA]]</f>
        <v>0.21114738889643492</v>
      </c>
      <c r="AJ11">
        <v>2.2246999999999999</v>
      </c>
      <c r="AK11">
        <f>(Table8[[#This Row],[time]]-2)*2</f>
        <v>0.4493999999999998</v>
      </c>
      <c r="AL11">
        <v>83.8596</v>
      </c>
      <c r="AM11">
        <v>14.7195</v>
      </c>
      <c r="AN11">
        <f>Table8[[#This Row],[CFNM]]/Table8[[#This Row],[CAREA]]</f>
        <v>0.17552552122833878</v>
      </c>
    </row>
    <row r="12" spans="1:40" x14ac:dyDescent="0.3">
      <c r="A12">
        <v>2.2668900000000001</v>
      </c>
      <c r="B12">
        <f>(Table1[[#This Row],[time]]-2)*2</f>
        <v>0.53378000000000014</v>
      </c>
      <c r="C12">
        <v>90.578199999999995</v>
      </c>
      <c r="D12">
        <v>4.4530000000000003</v>
      </c>
      <c r="E12">
        <f>Table1[[#This Row],[CFNM]]/Table1[[#This Row],[CAREA]]</f>
        <v>4.9161939627857483E-2</v>
      </c>
      <c r="F12">
        <v>2.2668900000000001</v>
      </c>
      <c r="G12">
        <f>(Table2[[#This Row],[time]]-2)*2</f>
        <v>0.53378000000000014</v>
      </c>
      <c r="H12">
        <v>95.456100000000006</v>
      </c>
      <c r="I12">
        <v>0.27107500000000001</v>
      </c>
      <c r="J12">
        <f>Table2[[#This Row],[CFNM]]/Table2[[#This Row],[CAREA]]</f>
        <v>2.8397870853722287E-3</v>
      </c>
      <c r="K12">
        <v>2.2668900000000001</v>
      </c>
      <c r="L12">
        <f>(Table3[[#This Row],[time]]-2)*2</f>
        <v>0.53378000000000014</v>
      </c>
      <c r="M12">
        <v>86.425700000000006</v>
      </c>
      <c r="N12">
        <v>4.1385399999999996E-3</v>
      </c>
      <c r="O12">
        <f>Table3[[#This Row],[CFNM]]/Table3[[#This Row],[CAREA]]</f>
        <v>4.7885524791815391E-5</v>
      </c>
      <c r="P12">
        <v>2.2668900000000001</v>
      </c>
      <c r="Q12">
        <f>(Table4[[#This Row],[time]]-2)*2</f>
        <v>0.53378000000000014</v>
      </c>
      <c r="R12">
        <v>82.829499999999996</v>
      </c>
      <c r="S12">
        <v>5.3541099999999996E-3</v>
      </c>
      <c r="T12">
        <f>Table4[[#This Row],[CFNM]]/Table4[[#This Row],[CAREA]]</f>
        <v>6.4640134251685687E-5</v>
      </c>
      <c r="U12">
        <v>2.2668900000000001</v>
      </c>
      <c r="V12">
        <f>(Table5[[#This Row],[time]]-2)*2</f>
        <v>0.53378000000000014</v>
      </c>
      <c r="W12">
        <v>80.248599999999996</v>
      </c>
      <c r="X12">
        <v>0.86692800000000003</v>
      </c>
      <c r="Y12">
        <f>Table5[[#This Row],[CFNM]]/Table5[[#This Row],[CAREA]]</f>
        <v>1.0803029585562864E-2</v>
      </c>
      <c r="Z12">
        <v>2.2668900000000001</v>
      </c>
      <c r="AA12">
        <f>(Table6[[#This Row],[time]]-2)*2</f>
        <v>0.53378000000000014</v>
      </c>
      <c r="AB12">
        <v>85.194400000000002</v>
      </c>
      <c r="AC12">
        <v>2.1677200000000001</v>
      </c>
      <c r="AD12">
        <f>Table6[[#This Row],[CFNM]]/Table6[[#This Row],[CAREA]]</f>
        <v>2.5444395406270835E-2</v>
      </c>
      <c r="AE12">
        <v>2.2668900000000001</v>
      </c>
      <c r="AF12">
        <f>(Table7[[#This Row],[time]]-2)*2</f>
        <v>0.53378000000000014</v>
      </c>
      <c r="AG12">
        <v>77.909599999999998</v>
      </c>
      <c r="AH12">
        <v>16.0807</v>
      </c>
      <c r="AI12">
        <f>Table7[[#This Row],[CFNM]]/Table7[[#This Row],[CAREA]]</f>
        <v>0.20640203517923339</v>
      </c>
      <c r="AJ12">
        <v>2.2668900000000001</v>
      </c>
      <c r="AK12">
        <f>(Table8[[#This Row],[time]]-2)*2</f>
        <v>0.53378000000000014</v>
      </c>
      <c r="AL12">
        <v>84.160899999999998</v>
      </c>
      <c r="AM12">
        <v>14.1434</v>
      </c>
      <c r="AN12">
        <f>Table8[[#This Row],[CFNM]]/Table8[[#This Row],[CAREA]]</f>
        <v>0.16805191009126566</v>
      </c>
    </row>
    <row r="13" spans="1:40" x14ac:dyDescent="0.3">
      <c r="A13">
        <v>2.3262700000000001</v>
      </c>
      <c r="B13">
        <f>(Table1[[#This Row],[time]]-2)*2</f>
        <v>0.65254000000000012</v>
      </c>
      <c r="C13">
        <v>89.391199999999998</v>
      </c>
      <c r="D13">
        <v>3.2728000000000002</v>
      </c>
      <c r="E13">
        <f>Table1[[#This Row],[CFNM]]/Table1[[#This Row],[CAREA]]</f>
        <v>3.6612104994675092E-2</v>
      </c>
      <c r="F13">
        <v>2.3262700000000001</v>
      </c>
      <c r="G13">
        <f>(Table2[[#This Row],[time]]-2)*2</f>
        <v>0.65254000000000012</v>
      </c>
      <c r="H13">
        <v>93.7136</v>
      </c>
      <c r="I13">
        <v>5.5241500000000002E-3</v>
      </c>
      <c r="J13">
        <f>Table2[[#This Row],[CFNM]]/Table2[[#This Row],[CAREA]]</f>
        <v>5.8947153881613774E-5</v>
      </c>
      <c r="K13">
        <v>2.3262700000000001</v>
      </c>
      <c r="L13">
        <f>(Table3[[#This Row],[time]]-2)*2</f>
        <v>0.65254000000000012</v>
      </c>
      <c r="M13">
        <v>86.068399999999997</v>
      </c>
      <c r="N13">
        <v>3.9457700000000004E-3</v>
      </c>
      <c r="O13">
        <f>Table3[[#This Row],[CFNM]]/Table3[[#This Row],[CAREA]]</f>
        <v>4.5844584074991521E-5</v>
      </c>
      <c r="P13">
        <v>2.3262700000000001</v>
      </c>
      <c r="Q13">
        <f>(Table4[[#This Row],[time]]-2)*2</f>
        <v>0.65254000000000012</v>
      </c>
      <c r="R13">
        <v>82.488100000000003</v>
      </c>
      <c r="S13">
        <v>5.1830299999999999E-3</v>
      </c>
      <c r="T13">
        <f>Table4[[#This Row],[CFNM]]/Table4[[#This Row],[CAREA]]</f>
        <v>6.2833669341395907E-5</v>
      </c>
      <c r="U13">
        <v>2.3262700000000001</v>
      </c>
      <c r="V13">
        <f>(Table5[[#This Row],[time]]-2)*2</f>
        <v>0.65254000000000012</v>
      </c>
      <c r="W13">
        <v>79.475099999999998</v>
      </c>
      <c r="X13">
        <v>0.63298399999999999</v>
      </c>
      <c r="Y13">
        <f>Table5[[#This Row],[CFNM]]/Table5[[#This Row],[CAREA]]</f>
        <v>7.9645574525857785E-3</v>
      </c>
      <c r="Z13">
        <v>2.3262700000000001</v>
      </c>
      <c r="AA13">
        <f>(Table6[[#This Row],[time]]-2)*2</f>
        <v>0.65254000000000012</v>
      </c>
      <c r="AB13">
        <v>84.655000000000001</v>
      </c>
      <c r="AC13">
        <v>1.5419400000000001</v>
      </c>
      <c r="AD13">
        <f>Table6[[#This Row],[CFNM]]/Table6[[#This Row],[CAREA]]</f>
        <v>1.8214399621995156E-2</v>
      </c>
      <c r="AE13">
        <v>2.3262700000000001</v>
      </c>
      <c r="AF13">
        <f>(Table7[[#This Row],[time]]-2)*2</f>
        <v>0.65254000000000012</v>
      </c>
      <c r="AG13">
        <v>77.639700000000005</v>
      </c>
      <c r="AH13">
        <v>15.4831</v>
      </c>
      <c r="AI13">
        <f>Table7[[#This Row],[CFNM]]/Table7[[#This Row],[CAREA]]</f>
        <v>0.19942246041651371</v>
      </c>
      <c r="AJ13">
        <v>2.3262700000000001</v>
      </c>
      <c r="AK13">
        <f>(Table8[[#This Row],[time]]-2)*2</f>
        <v>0.65254000000000012</v>
      </c>
      <c r="AL13">
        <v>84.263599999999997</v>
      </c>
      <c r="AM13">
        <v>13.413</v>
      </c>
      <c r="AN13">
        <f>Table8[[#This Row],[CFNM]]/Table8[[#This Row],[CAREA]]</f>
        <v>0.15917905240222352</v>
      </c>
    </row>
    <row r="14" spans="1:40" x14ac:dyDescent="0.3">
      <c r="A14">
        <v>2.3684599999999998</v>
      </c>
      <c r="B14">
        <f>(Table1[[#This Row],[time]]-2)*2</f>
        <v>0.73691999999999958</v>
      </c>
      <c r="C14">
        <v>88.829499999999996</v>
      </c>
      <c r="D14">
        <v>3.0259999999999998</v>
      </c>
      <c r="E14">
        <f>Table1[[#This Row],[CFNM]]/Table1[[#This Row],[CAREA]]</f>
        <v>3.4065259851738444E-2</v>
      </c>
      <c r="F14">
        <v>2.3684599999999998</v>
      </c>
      <c r="G14">
        <f>(Table2[[#This Row],[time]]-2)*2</f>
        <v>0.73691999999999958</v>
      </c>
      <c r="H14">
        <v>93.375600000000006</v>
      </c>
      <c r="I14">
        <v>5.3921100000000003E-3</v>
      </c>
      <c r="J14">
        <f>Table2[[#This Row],[CFNM]]/Table2[[#This Row],[CAREA]]</f>
        <v>5.7746456247670699E-5</v>
      </c>
      <c r="K14">
        <v>2.3684599999999998</v>
      </c>
      <c r="L14">
        <f>(Table3[[#This Row],[time]]-2)*2</f>
        <v>0.73691999999999958</v>
      </c>
      <c r="M14">
        <v>85.744100000000003</v>
      </c>
      <c r="N14">
        <v>3.9130299999999996E-3</v>
      </c>
      <c r="O14">
        <f>Table3[[#This Row],[CFNM]]/Table3[[#This Row],[CAREA]]</f>
        <v>4.5636142894963028E-5</v>
      </c>
      <c r="P14">
        <v>2.3684599999999998</v>
      </c>
      <c r="Q14">
        <f>(Table4[[#This Row],[time]]-2)*2</f>
        <v>0.73691999999999958</v>
      </c>
      <c r="R14">
        <v>82.077699999999993</v>
      </c>
      <c r="S14">
        <v>5.15862E-3</v>
      </c>
      <c r="T14">
        <f>Table4[[#This Row],[CFNM]]/Table4[[#This Row],[CAREA]]</f>
        <v>6.2850445370667073E-5</v>
      </c>
      <c r="U14">
        <v>2.3684599999999998</v>
      </c>
      <c r="V14">
        <f>(Table5[[#This Row],[time]]-2)*2</f>
        <v>0.73691999999999958</v>
      </c>
      <c r="W14">
        <v>79.101900000000001</v>
      </c>
      <c r="X14">
        <v>0.531474</v>
      </c>
      <c r="Y14">
        <f>Table5[[#This Row],[CFNM]]/Table5[[#This Row],[CAREA]]</f>
        <v>6.7188525180811084E-3</v>
      </c>
      <c r="Z14">
        <v>2.3684599999999998</v>
      </c>
      <c r="AA14">
        <f>(Table6[[#This Row],[time]]-2)*2</f>
        <v>0.73691999999999958</v>
      </c>
      <c r="AB14">
        <v>83.046400000000006</v>
      </c>
      <c r="AC14">
        <v>1.08612</v>
      </c>
      <c r="AD14">
        <f>Table6[[#This Row],[CFNM]]/Table6[[#This Row],[CAREA]]</f>
        <v>1.307847179408138E-2</v>
      </c>
      <c r="AE14">
        <v>2.3684599999999998</v>
      </c>
      <c r="AF14">
        <f>(Table7[[#This Row],[time]]-2)*2</f>
        <v>0.73691999999999958</v>
      </c>
      <c r="AG14">
        <v>77.579099999999997</v>
      </c>
      <c r="AH14">
        <v>15.1685</v>
      </c>
      <c r="AI14">
        <f>Table7[[#This Row],[CFNM]]/Table7[[#This Row],[CAREA]]</f>
        <v>0.19552302101983654</v>
      </c>
      <c r="AJ14">
        <v>2.3684599999999998</v>
      </c>
      <c r="AK14">
        <f>(Table8[[#This Row],[time]]-2)*2</f>
        <v>0.73691999999999958</v>
      </c>
      <c r="AL14">
        <v>84.229900000000001</v>
      </c>
      <c r="AM14">
        <v>12.9621</v>
      </c>
      <c r="AN14">
        <f>Table8[[#This Row],[CFNM]]/Table8[[#This Row],[CAREA]]</f>
        <v>0.15388953328924765</v>
      </c>
    </row>
    <row r="15" spans="1:40" x14ac:dyDescent="0.3">
      <c r="A15">
        <v>2.4278300000000002</v>
      </c>
      <c r="B15">
        <f>(Table1[[#This Row],[time]]-2)*2</f>
        <v>0.85566000000000031</v>
      </c>
      <c r="C15">
        <v>88.180899999999994</v>
      </c>
      <c r="D15">
        <v>3.0901200000000002</v>
      </c>
      <c r="E15">
        <f>Table1[[#This Row],[CFNM]]/Table1[[#This Row],[CAREA]]</f>
        <v>3.5042962818478837E-2</v>
      </c>
      <c r="F15">
        <v>2.4278300000000002</v>
      </c>
      <c r="G15">
        <f>(Table2[[#This Row],[time]]-2)*2</f>
        <v>0.85566000000000031</v>
      </c>
      <c r="H15">
        <v>93.136099999999999</v>
      </c>
      <c r="I15">
        <v>5.41816E-3</v>
      </c>
      <c r="J15">
        <f>Table2[[#This Row],[CFNM]]/Table2[[#This Row],[CAREA]]</f>
        <v>5.8174649786709989E-5</v>
      </c>
      <c r="K15">
        <v>2.4278300000000002</v>
      </c>
      <c r="L15">
        <f>(Table3[[#This Row],[time]]-2)*2</f>
        <v>0.85566000000000031</v>
      </c>
      <c r="M15">
        <v>85.093999999999994</v>
      </c>
      <c r="N15">
        <v>3.86193E-3</v>
      </c>
      <c r="O15">
        <f>Table3[[#This Row],[CFNM]]/Table3[[#This Row],[CAREA]]</f>
        <v>4.5384280912872829E-5</v>
      </c>
      <c r="P15">
        <v>2.4278300000000002</v>
      </c>
      <c r="Q15">
        <f>(Table4[[#This Row],[time]]-2)*2</f>
        <v>0.85566000000000031</v>
      </c>
      <c r="R15">
        <v>81.631200000000007</v>
      </c>
      <c r="S15">
        <v>5.1471599999999996E-3</v>
      </c>
      <c r="T15">
        <f>Table4[[#This Row],[CFNM]]/Table4[[#This Row],[CAREA]]</f>
        <v>6.305383235821597E-5</v>
      </c>
      <c r="U15">
        <v>2.4278300000000002</v>
      </c>
      <c r="V15">
        <f>(Table5[[#This Row],[time]]-2)*2</f>
        <v>0.85566000000000031</v>
      </c>
      <c r="W15">
        <v>78.444699999999997</v>
      </c>
      <c r="X15">
        <v>0.41950199999999999</v>
      </c>
      <c r="Y15">
        <f>Table5[[#This Row],[CFNM]]/Table5[[#This Row],[CAREA]]</f>
        <v>5.3477417849771879E-3</v>
      </c>
      <c r="Z15">
        <v>2.4278300000000002</v>
      </c>
      <c r="AA15">
        <f>(Table6[[#This Row],[time]]-2)*2</f>
        <v>0.85566000000000031</v>
      </c>
      <c r="AB15">
        <v>81.753299999999996</v>
      </c>
      <c r="AC15">
        <v>0.54502600000000001</v>
      </c>
      <c r="AD15">
        <f>Table6[[#This Row],[CFNM]]/Table6[[#This Row],[CAREA]]</f>
        <v>6.6667155943552128E-3</v>
      </c>
      <c r="AE15">
        <v>2.4278300000000002</v>
      </c>
      <c r="AF15">
        <f>(Table7[[#This Row],[time]]-2)*2</f>
        <v>0.85566000000000031</v>
      </c>
      <c r="AG15">
        <v>77.666899999999998</v>
      </c>
      <c r="AH15">
        <v>14.756500000000001</v>
      </c>
      <c r="AI15">
        <f>Table7[[#This Row],[CFNM]]/Table7[[#This Row],[CAREA]]</f>
        <v>0.18999728326996443</v>
      </c>
      <c r="AJ15">
        <v>2.4278300000000002</v>
      </c>
      <c r="AK15">
        <f>(Table8[[#This Row],[time]]-2)*2</f>
        <v>0.85566000000000031</v>
      </c>
      <c r="AL15">
        <v>83.9285</v>
      </c>
      <c r="AM15">
        <v>12.3718</v>
      </c>
      <c r="AN15">
        <f>Table8[[#This Row],[CFNM]]/Table8[[#This Row],[CAREA]]</f>
        <v>0.14740880630536707</v>
      </c>
    </row>
    <row r="16" spans="1:40" x14ac:dyDescent="0.3">
      <c r="A16">
        <v>2.4542000000000002</v>
      </c>
      <c r="B16">
        <f>(Table1[[#This Row],[time]]-2)*2</f>
        <v>0.90840000000000032</v>
      </c>
      <c r="C16">
        <v>87.987200000000001</v>
      </c>
      <c r="D16">
        <v>3.1327500000000001</v>
      </c>
      <c r="E16">
        <f>Table1[[#This Row],[CFNM]]/Table1[[#This Row],[CAREA]]</f>
        <v>3.5604610670643001E-2</v>
      </c>
      <c r="F16">
        <v>2.4542000000000002</v>
      </c>
      <c r="G16">
        <f>(Table2[[#This Row],[time]]-2)*2</f>
        <v>0.90840000000000032</v>
      </c>
      <c r="H16">
        <v>93.0017</v>
      </c>
      <c r="I16">
        <v>5.44182E-3</v>
      </c>
      <c r="J16">
        <f>Table2[[#This Row],[CFNM]]/Table2[[#This Row],[CAREA]]</f>
        <v>5.8513123953648161E-5</v>
      </c>
      <c r="K16">
        <v>2.4542000000000002</v>
      </c>
      <c r="L16">
        <f>(Table3[[#This Row],[time]]-2)*2</f>
        <v>0.90840000000000032</v>
      </c>
      <c r="M16">
        <v>84.778599999999997</v>
      </c>
      <c r="N16">
        <v>3.8282500000000001E-3</v>
      </c>
      <c r="O16">
        <f>Table3[[#This Row],[CFNM]]/Table3[[#This Row],[CAREA]]</f>
        <v>4.5155853010075657E-5</v>
      </c>
      <c r="P16">
        <v>2.4542000000000002</v>
      </c>
      <c r="Q16">
        <f>(Table4[[#This Row],[time]]-2)*2</f>
        <v>0.90840000000000032</v>
      </c>
      <c r="R16">
        <v>81.434100000000001</v>
      </c>
      <c r="S16">
        <v>5.1406100000000003E-3</v>
      </c>
      <c r="T16">
        <f>Table4[[#This Row],[CFNM]]/Table4[[#This Row],[CAREA]]</f>
        <v>6.3126012321619573E-5</v>
      </c>
      <c r="U16">
        <v>2.4542000000000002</v>
      </c>
      <c r="V16">
        <f>(Table5[[#This Row],[time]]-2)*2</f>
        <v>0.90840000000000032</v>
      </c>
      <c r="W16">
        <v>78.173400000000001</v>
      </c>
      <c r="X16">
        <v>0.368064</v>
      </c>
      <c r="Y16">
        <f>Table5[[#This Row],[CFNM]]/Table5[[#This Row],[CAREA]]</f>
        <v>4.7083023125513278E-3</v>
      </c>
      <c r="Z16">
        <v>2.4542000000000002</v>
      </c>
      <c r="AA16">
        <f>(Table6[[#This Row],[time]]-2)*2</f>
        <v>0.90840000000000032</v>
      </c>
      <c r="AB16">
        <v>81.148099999999999</v>
      </c>
      <c r="AC16">
        <v>0.40573399999999998</v>
      </c>
      <c r="AD16">
        <f>Table6[[#This Row],[CFNM]]/Table6[[#This Row],[CAREA]]</f>
        <v>4.9999198995417018E-3</v>
      </c>
      <c r="AE16">
        <v>2.4542000000000002</v>
      </c>
      <c r="AF16">
        <f>(Table7[[#This Row],[time]]-2)*2</f>
        <v>0.90840000000000032</v>
      </c>
      <c r="AG16">
        <v>77.683199999999999</v>
      </c>
      <c r="AH16">
        <v>14.5787</v>
      </c>
      <c r="AI16">
        <f>Table7[[#This Row],[CFNM]]/Table7[[#This Row],[CAREA]]</f>
        <v>0.18766863362992256</v>
      </c>
      <c r="AJ16">
        <v>2.4542000000000002</v>
      </c>
      <c r="AK16">
        <f>(Table8[[#This Row],[time]]-2)*2</f>
        <v>0.90840000000000032</v>
      </c>
      <c r="AL16">
        <v>83.918499999999995</v>
      </c>
      <c r="AM16">
        <v>12.1153</v>
      </c>
      <c r="AN16">
        <f>Table8[[#This Row],[CFNM]]/Table8[[#This Row],[CAREA]]</f>
        <v>0.14436983501850009</v>
      </c>
    </row>
    <row r="17" spans="1:40" x14ac:dyDescent="0.3">
      <c r="A17">
        <v>2.5061499999999999</v>
      </c>
      <c r="B17">
        <f>(Table1[[#This Row],[time]]-2)*2</f>
        <v>1.0122999999999998</v>
      </c>
      <c r="C17">
        <v>87.375799999999998</v>
      </c>
      <c r="D17">
        <v>3.2262900000000001</v>
      </c>
      <c r="E17">
        <f>Table1[[#This Row],[CFNM]]/Table1[[#This Row],[CAREA]]</f>
        <v>3.6924297116592925E-2</v>
      </c>
      <c r="F17">
        <v>2.5061499999999999</v>
      </c>
      <c r="G17">
        <f>(Table2[[#This Row],[time]]-2)*2</f>
        <v>1.0122999999999998</v>
      </c>
      <c r="H17">
        <v>92.9131</v>
      </c>
      <c r="I17">
        <v>5.5399200000000003E-3</v>
      </c>
      <c r="J17">
        <f>Table2[[#This Row],[CFNM]]/Table2[[#This Row],[CAREA]]</f>
        <v>5.9624746133752937E-5</v>
      </c>
      <c r="K17">
        <v>2.5061499999999999</v>
      </c>
      <c r="L17">
        <f>(Table3[[#This Row],[time]]-2)*2</f>
        <v>1.0122999999999998</v>
      </c>
      <c r="M17">
        <v>84.219399999999993</v>
      </c>
      <c r="N17">
        <v>3.7616300000000002E-3</v>
      </c>
      <c r="O17">
        <f>Table3[[#This Row],[CFNM]]/Table3[[#This Row],[CAREA]]</f>
        <v>4.466464971253655E-5</v>
      </c>
      <c r="P17">
        <v>2.5061499999999999</v>
      </c>
      <c r="Q17">
        <f>(Table4[[#This Row],[time]]-2)*2</f>
        <v>1.0122999999999998</v>
      </c>
      <c r="R17">
        <v>81.022999999999996</v>
      </c>
      <c r="S17">
        <v>5.1071600000000003E-3</v>
      </c>
      <c r="T17">
        <f>Table4[[#This Row],[CFNM]]/Table4[[#This Row],[CAREA]]</f>
        <v>6.3033459634918482E-5</v>
      </c>
      <c r="U17">
        <v>2.5061499999999999</v>
      </c>
      <c r="V17">
        <f>(Table5[[#This Row],[time]]-2)*2</f>
        <v>1.0122999999999998</v>
      </c>
      <c r="W17">
        <v>77.128699999999995</v>
      </c>
      <c r="X17">
        <v>0.25287100000000001</v>
      </c>
      <c r="Y17">
        <f>Table5[[#This Row],[CFNM]]/Table5[[#This Row],[CAREA]]</f>
        <v>3.2785590837133261E-3</v>
      </c>
      <c r="Z17">
        <v>2.5061499999999999</v>
      </c>
      <c r="AA17">
        <f>(Table6[[#This Row],[time]]-2)*2</f>
        <v>1.0122999999999998</v>
      </c>
      <c r="AB17">
        <v>79.905299999999997</v>
      </c>
      <c r="AC17">
        <v>0.178726</v>
      </c>
      <c r="AD17">
        <f>Table6[[#This Row],[CFNM]]/Table6[[#This Row],[CAREA]]</f>
        <v>2.2367227205204159E-3</v>
      </c>
      <c r="AE17">
        <v>2.5061499999999999</v>
      </c>
      <c r="AF17">
        <f>(Table7[[#This Row],[time]]-2)*2</f>
        <v>1.0122999999999998</v>
      </c>
      <c r="AG17">
        <v>77.836600000000004</v>
      </c>
      <c r="AH17">
        <v>14.2293</v>
      </c>
      <c r="AI17">
        <f>Table7[[#This Row],[CFNM]]/Table7[[#This Row],[CAREA]]</f>
        <v>0.1828098863516649</v>
      </c>
      <c r="AJ17">
        <v>2.5061499999999999</v>
      </c>
      <c r="AK17">
        <f>(Table8[[#This Row],[time]]-2)*2</f>
        <v>1.0122999999999998</v>
      </c>
      <c r="AL17">
        <v>83.820400000000006</v>
      </c>
      <c r="AM17">
        <v>11.5875</v>
      </c>
      <c r="AN17">
        <f>Table8[[#This Row],[CFNM]]/Table8[[#This Row],[CAREA]]</f>
        <v>0.13824200314004706</v>
      </c>
    </row>
    <row r="18" spans="1:40" x14ac:dyDescent="0.3">
      <c r="A18">
        <v>2.5507599999999999</v>
      </c>
      <c r="B18">
        <f>(Table1[[#This Row],[time]]-2)*2</f>
        <v>1.1015199999999998</v>
      </c>
      <c r="C18">
        <v>86.577299999999994</v>
      </c>
      <c r="D18">
        <v>3.2848199999999999</v>
      </c>
      <c r="E18">
        <f>Table1[[#This Row],[CFNM]]/Table1[[#This Row],[CAREA]]</f>
        <v>3.7940892127613125E-2</v>
      </c>
      <c r="F18">
        <v>2.5507599999999999</v>
      </c>
      <c r="G18">
        <f>(Table2[[#This Row],[time]]-2)*2</f>
        <v>1.1015199999999998</v>
      </c>
      <c r="H18">
        <v>92.6203</v>
      </c>
      <c r="I18">
        <v>5.6530499999999997E-3</v>
      </c>
      <c r="J18">
        <f>Table2[[#This Row],[CFNM]]/Table2[[#This Row],[CAREA]]</f>
        <v>6.1034675983558678E-5</v>
      </c>
      <c r="K18">
        <v>2.5507599999999999</v>
      </c>
      <c r="L18">
        <f>(Table3[[#This Row],[time]]-2)*2</f>
        <v>1.1015199999999998</v>
      </c>
      <c r="M18">
        <v>83.712599999999995</v>
      </c>
      <c r="N18">
        <v>3.6926699999999999E-3</v>
      </c>
      <c r="O18">
        <f>Table3[[#This Row],[CFNM]]/Table3[[#This Row],[CAREA]]</f>
        <v>4.4111280739100212E-5</v>
      </c>
      <c r="P18">
        <v>2.5507599999999999</v>
      </c>
      <c r="Q18">
        <f>(Table4[[#This Row],[time]]-2)*2</f>
        <v>1.1015199999999998</v>
      </c>
      <c r="R18">
        <v>80.626800000000003</v>
      </c>
      <c r="S18">
        <v>5.0737999999999998E-3</v>
      </c>
      <c r="T18">
        <f>Table4[[#This Row],[CFNM]]/Table4[[#This Row],[CAREA]]</f>
        <v>6.2929447776669794E-5</v>
      </c>
      <c r="U18">
        <v>2.5507599999999999</v>
      </c>
      <c r="V18">
        <f>(Table5[[#This Row],[time]]-2)*2</f>
        <v>1.1015199999999998</v>
      </c>
      <c r="W18">
        <v>76.640600000000006</v>
      </c>
      <c r="X18">
        <v>0.14203299999999999</v>
      </c>
      <c r="Y18">
        <f>Table5[[#This Row],[CFNM]]/Table5[[#This Row],[CAREA]]</f>
        <v>1.8532344475382498E-3</v>
      </c>
      <c r="Z18">
        <v>2.5507599999999999</v>
      </c>
      <c r="AA18">
        <f>(Table6[[#This Row],[time]]-2)*2</f>
        <v>1.1015199999999998</v>
      </c>
      <c r="AB18">
        <v>77.8934</v>
      </c>
      <c r="AC18">
        <v>4.1919399999999999E-3</v>
      </c>
      <c r="AD18">
        <f>Table6[[#This Row],[CFNM]]/Table6[[#This Row],[CAREA]]</f>
        <v>5.3816369551207162E-5</v>
      </c>
      <c r="AE18">
        <v>2.5507599999999999</v>
      </c>
      <c r="AF18">
        <f>(Table7[[#This Row],[time]]-2)*2</f>
        <v>1.1015199999999998</v>
      </c>
      <c r="AG18">
        <v>77.995999999999995</v>
      </c>
      <c r="AH18">
        <v>13.8756</v>
      </c>
      <c r="AI18">
        <f>Table7[[#This Row],[CFNM]]/Table7[[#This Row],[CAREA]]</f>
        <v>0.17790143084260732</v>
      </c>
      <c r="AJ18">
        <v>2.5507599999999999</v>
      </c>
      <c r="AK18">
        <f>(Table8[[#This Row],[time]]-2)*2</f>
        <v>1.1015199999999998</v>
      </c>
      <c r="AL18">
        <v>83.724000000000004</v>
      </c>
      <c r="AM18">
        <v>11.099</v>
      </c>
      <c r="AN18">
        <f>Table8[[#This Row],[CFNM]]/Table8[[#This Row],[CAREA]]</f>
        <v>0.1325665281161913</v>
      </c>
    </row>
    <row r="19" spans="1:40" x14ac:dyDescent="0.3">
      <c r="A19">
        <v>2.60453</v>
      </c>
      <c r="B19">
        <f>(Table1[[#This Row],[time]]-2)*2</f>
        <v>1.20906</v>
      </c>
      <c r="C19">
        <v>85.630099999999999</v>
      </c>
      <c r="D19">
        <v>3.33161</v>
      </c>
      <c r="E19">
        <f>Table1[[#This Row],[CFNM]]/Table1[[#This Row],[CAREA]]</f>
        <v>3.8906996488384339E-2</v>
      </c>
      <c r="F19">
        <v>2.60453</v>
      </c>
      <c r="G19">
        <f>(Table2[[#This Row],[time]]-2)*2</f>
        <v>1.20906</v>
      </c>
      <c r="H19">
        <v>92.2881</v>
      </c>
      <c r="I19">
        <v>5.7884900000000003E-3</v>
      </c>
      <c r="J19">
        <f>Table2[[#This Row],[CFNM]]/Table2[[#This Row],[CAREA]]</f>
        <v>6.272195440148838E-5</v>
      </c>
      <c r="K19">
        <v>2.60453</v>
      </c>
      <c r="L19">
        <f>(Table3[[#This Row],[time]]-2)*2</f>
        <v>1.20906</v>
      </c>
      <c r="M19">
        <v>83.114500000000007</v>
      </c>
      <c r="N19">
        <v>3.6056999999999999E-3</v>
      </c>
      <c r="O19">
        <f>Table3[[#This Row],[CFNM]]/Table3[[#This Row],[CAREA]]</f>
        <v>4.3382321977512942E-5</v>
      </c>
      <c r="P19">
        <v>2.60453</v>
      </c>
      <c r="Q19">
        <f>(Table4[[#This Row],[time]]-2)*2</f>
        <v>1.20906</v>
      </c>
      <c r="R19">
        <v>80.141900000000007</v>
      </c>
      <c r="S19">
        <v>5.0104900000000003E-3</v>
      </c>
      <c r="T19">
        <f>Table4[[#This Row],[CFNM]]/Table4[[#This Row],[CAREA]]</f>
        <v>6.2520229742494253E-5</v>
      </c>
      <c r="U19">
        <v>2.60453</v>
      </c>
      <c r="V19">
        <f>(Table5[[#This Row],[time]]-2)*2</f>
        <v>1.20906</v>
      </c>
      <c r="W19">
        <v>75.481999999999999</v>
      </c>
      <c r="X19">
        <v>1.9857799999999998E-2</v>
      </c>
      <c r="Y19">
        <f>Table5[[#This Row],[CFNM]]/Table5[[#This Row],[CAREA]]</f>
        <v>2.6307993958824618E-4</v>
      </c>
      <c r="Z19">
        <v>2.60453</v>
      </c>
      <c r="AA19">
        <f>(Table6[[#This Row],[time]]-2)*2</f>
        <v>1.20906</v>
      </c>
      <c r="AB19">
        <v>76.624700000000004</v>
      </c>
      <c r="AC19">
        <v>3.8238299999999999E-3</v>
      </c>
      <c r="AD19">
        <f>Table6[[#This Row],[CFNM]]/Table6[[#This Row],[CAREA]]</f>
        <v>4.9903360143661244E-5</v>
      </c>
      <c r="AE19">
        <v>2.60453</v>
      </c>
      <c r="AF19">
        <f>(Table7[[#This Row],[time]]-2)*2</f>
        <v>1.20906</v>
      </c>
      <c r="AG19">
        <v>78.051400000000001</v>
      </c>
      <c r="AH19">
        <v>13.4154</v>
      </c>
      <c r="AI19">
        <f>Table7[[#This Row],[CFNM]]/Table7[[#This Row],[CAREA]]</f>
        <v>0.17187904380959212</v>
      </c>
      <c r="AJ19">
        <v>2.60453</v>
      </c>
      <c r="AK19">
        <f>(Table8[[#This Row],[time]]-2)*2</f>
        <v>1.20906</v>
      </c>
      <c r="AL19">
        <v>83.640100000000004</v>
      </c>
      <c r="AM19">
        <v>10.4504</v>
      </c>
      <c r="AN19">
        <f>Table8[[#This Row],[CFNM]]/Table8[[#This Row],[CAREA]]</f>
        <v>0.12494485300711022</v>
      </c>
    </row>
    <row r="20" spans="1:40" x14ac:dyDescent="0.3">
      <c r="A20">
        <v>2.65273</v>
      </c>
      <c r="B20">
        <f>(Table1[[#This Row],[time]]-2)*2</f>
        <v>1.3054600000000001</v>
      </c>
      <c r="C20">
        <v>84.748999999999995</v>
      </c>
      <c r="D20">
        <v>3.3838900000000001</v>
      </c>
      <c r="E20">
        <f>Table1[[#This Row],[CFNM]]/Table1[[#This Row],[CAREA]]</f>
        <v>3.9928376736008686E-2</v>
      </c>
      <c r="F20">
        <v>2.65273</v>
      </c>
      <c r="G20">
        <f>(Table2[[#This Row],[time]]-2)*2</f>
        <v>1.3054600000000001</v>
      </c>
      <c r="H20">
        <v>92.004099999999994</v>
      </c>
      <c r="I20">
        <v>5.8957100000000002E-3</v>
      </c>
      <c r="J20">
        <f>Table2[[#This Row],[CFNM]]/Table2[[#This Row],[CAREA]]</f>
        <v>6.408094856642259E-5</v>
      </c>
      <c r="K20">
        <v>2.65273</v>
      </c>
      <c r="L20">
        <f>(Table3[[#This Row],[time]]-2)*2</f>
        <v>1.3054600000000001</v>
      </c>
      <c r="M20">
        <v>82.658199999999994</v>
      </c>
      <c r="N20">
        <v>3.5287600000000001E-3</v>
      </c>
      <c r="O20">
        <f>Table3[[#This Row],[CFNM]]/Table3[[#This Row],[CAREA]]</f>
        <v>4.2690985286396274E-5</v>
      </c>
      <c r="P20">
        <v>2.65273</v>
      </c>
      <c r="Q20">
        <f>(Table4[[#This Row],[time]]-2)*2</f>
        <v>1.3054600000000001</v>
      </c>
      <c r="R20">
        <v>79.691000000000003</v>
      </c>
      <c r="S20">
        <v>4.9336199999999997E-3</v>
      </c>
      <c r="T20">
        <f>Table4[[#This Row],[CFNM]]/Table4[[#This Row],[CAREA]]</f>
        <v>6.1909374960786033E-5</v>
      </c>
      <c r="U20">
        <v>2.65273</v>
      </c>
      <c r="V20">
        <f>(Table5[[#This Row],[time]]-2)*2</f>
        <v>1.3054600000000001</v>
      </c>
      <c r="W20">
        <v>74.174999999999997</v>
      </c>
      <c r="X20">
        <v>5.0171900000000004E-3</v>
      </c>
      <c r="Y20">
        <f>Table5[[#This Row],[CFNM]]/Table5[[#This Row],[CAREA]]</f>
        <v>6.7639905628581059E-5</v>
      </c>
      <c r="Z20">
        <v>2.65273</v>
      </c>
      <c r="AA20">
        <f>(Table6[[#This Row],[time]]-2)*2</f>
        <v>1.3054600000000001</v>
      </c>
      <c r="AB20">
        <v>76.212299999999999</v>
      </c>
      <c r="AC20">
        <v>3.6454399999999998E-3</v>
      </c>
      <c r="AD20">
        <f>Table6[[#This Row],[CFNM]]/Table6[[#This Row],[CAREA]]</f>
        <v>4.7832698921302729E-5</v>
      </c>
      <c r="AE20">
        <v>2.65273</v>
      </c>
      <c r="AF20">
        <f>(Table7[[#This Row],[time]]-2)*2</f>
        <v>1.3054600000000001</v>
      </c>
      <c r="AG20">
        <v>78.135900000000007</v>
      </c>
      <c r="AH20">
        <v>12.902699999999999</v>
      </c>
      <c r="AI20">
        <f>Table7[[#This Row],[CFNM]]/Table7[[#This Row],[CAREA]]</f>
        <v>0.16513152085021096</v>
      </c>
      <c r="AJ20">
        <v>2.65273</v>
      </c>
      <c r="AK20">
        <f>(Table8[[#This Row],[time]]-2)*2</f>
        <v>1.3054600000000001</v>
      </c>
      <c r="AL20">
        <v>83.540999999999997</v>
      </c>
      <c r="AM20">
        <v>9.8347200000000008</v>
      </c>
      <c r="AN20">
        <f>Table8[[#This Row],[CFNM]]/Table8[[#This Row],[CAREA]]</f>
        <v>0.11772327360218338</v>
      </c>
    </row>
    <row r="21" spans="1:40" x14ac:dyDescent="0.3">
      <c r="A21">
        <v>2.7006199999999998</v>
      </c>
      <c r="B21">
        <f>(Table1[[#This Row],[time]]-2)*2</f>
        <v>1.4012399999999996</v>
      </c>
      <c r="C21">
        <v>84.176699999999997</v>
      </c>
      <c r="D21">
        <v>3.4552200000000002</v>
      </c>
      <c r="E21">
        <f>Table1[[#This Row],[CFNM]]/Table1[[#This Row],[CAREA]]</f>
        <v>4.1047225657456284E-2</v>
      </c>
      <c r="F21">
        <v>2.7006199999999998</v>
      </c>
      <c r="G21">
        <f>(Table2[[#This Row],[time]]-2)*2</f>
        <v>1.4012399999999996</v>
      </c>
      <c r="H21">
        <v>91.6554</v>
      </c>
      <c r="I21">
        <v>5.9864000000000002E-3</v>
      </c>
      <c r="J21">
        <f>Table2[[#This Row],[CFNM]]/Table2[[#This Row],[CAREA]]</f>
        <v>6.531420952829839E-5</v>
      </c>
      <c r="K21">
        <v>2.7006199999999998</v>
      </c>
      <c r="L21">
        <f>(Table3[[#This Row],[time]]-2)*2</f>
        <v>1.4012399999999996</v>
      </c>
      <c r="M21">
        <v>82.102800000000002</v>
      </c>
      <c r="N21">
        <v>3.4434999999999999E-3</v>
      </c>
      <c r="O21">
        <f>Table3[[#This Row],[CFNM]]/Table3[[#This Row],[CAREA]]</f>
        <v>4.194132234223437E-5</v>
      </c>
      <c r="P21">
        <v>2.7006199999999998</v>
      </c>
      <c r="Q21">
        <f>(Table4[[#This Row],[time]]-2)*2</f>
        <v>1.4012399999999996</v>
      </c>
      <c r="R21">
        <v>78.826700000000002</v>
      </c>
      <c r="S21">
        <v>4.8615799999999999E-3</v>
      </c>
      <c r="T21">
        <f>Table4[[#This Row],[CFNM]]/Table4[[#This Row],[CAREA]]</f>
        <v>6.1674280415138517E-5</v>
      </c>
      <c r="U21">
        <v>2.7006199999999998</v>
      </c>
      <c r="V21">
        <f>(Table5[[#This Row],[time]]-2)*2</f>
        <v>1.4012399999999996</v>
      </c>
      <c r="W21">
        <v>73.278300000000002</v>
      </c>
      <c r="X21">
        <v>4.34118E-3</v>
      </c>
      <c r="Y21">
        <f>Table5[[#This Row],[CFNM]]/Table5[[#This Row],[CAREA]]</f>
        <v>5.9242367795104417E-5</v>
      </c>
      <c r="Z21">
        <v>2.7006199999999998</v>
      </c>
      <c r="AA21">
        <f>(Table6[[#This Row],[time]]-2)*2</f>
        <v>1.4012399999999996</v>
      </c>
      <c r="AB21">
        <v>75.841399999999993</v>
      </c>
      <c r="AC21">
        <v>3.4832499999999998E-3</v>
      </c>
      <c r="AD21">
        <f>Table6[[#This Row],[CFNM]]/Table6[[#This Row],[CAREA]]</f>
        <v>4.5928081496385877E-5</v>
      </c>
      <c r="AE21">
        <v>2.7006199999999998</v>
      </c>
      <c r="AF21">
        <f>(Table7[[#This Row],[time]]-2)*2</f>
        <v>1.4012399999999996</v>
      </c>
      <c r="AG21">
        <v>78.2333</v>
      </c>
      <c r="AH21">
        <v>12.298</v>
      </c>
      <c r="AI21">
        <f>Table7[[#This Row],[CFNM]]/Table7[[#This Row],[CAREA]]</f>
        <v>0.15719648794055729</v>
      </c>
      <c r="AJ21">
        <v>2.7006199999999998</v>
      </c>
      <c r="AK21">
        <f>(Table8[[#This Row],[time]]-2)*2</f>
        <v>1.4012399999999996</v>
      </c>
      <c r="AL21">
        <v>83.449200000000005</v>
      </c>
      <c r="AM21">
        <v>9.3045500000000008</v>
      </c>
      <c r="AN21">
        <f>Table8[[#This Row],[CFNM]]/Table8[[#This Row],[CAREA]]</f>
        <v>0.11149957099648648</v>
      </c>
    </row>
    <row r="22" spans="1:40" x14ac:dyDescent="0.3">
      <c r="A22">
        <v>2.75176</v>
      </c>
      <c r="B22">
        <f>(Table1[[#This Row],[time]]-2)*2</f>
        <v>1.50352</v>
      </c>
      <c r="C22">
        <v>83.585800000000006</v>
      </c>
      <c r="D22">
        <v>3.52305</v>
      </c>
      <c r="E22">
        <f>Table1[[#This Row],[CFNM]]/Table1[[#This Row],[CAREA]]</f>
        <v>4.2148905675365909E-2</v>
      </c>
      <c r="F22">
        <v>2.75176</v>
      </c>
      <c r="G22">
        <f>(Table2[[#This Row],[time]]-2)*2</f>
        <v>1.50352</v>
      </c>
      <c r="H22">
        <v>91.1601</v>
      </c>
      <c r="I22">
        <v>6.0661999999999999E-3</v>
      </c>
      <c r="J22">
        <f>Table2[[#This Row],[CFNM]]/Table2[[#This Row],[CAREA]]</f>
        <v>6.6544464080228082E-5</v>
      </c>
      <c r="K22">
        <v>2.75176</v>
      </c>
      <c r="L22">
        <f>(Table3[[#This Row],[time]]-2)*2</f>
        <v>1.50352</v>
      </c>
      <c r="M22">
        <v>81.518500000000003</v>
      </c>
      <c r="N22">
        <v>3.3486000000000002E-3</v>
      </c>
      <c r="O22">
        <f>Table3[[#This Row],[CFNM]]/Table3[[#This Row],[CAREA]]</f>
        <v>4.1077792157608396E-5</v>
      </c>
      <c r="P22">
        <v>2.75176</v>
      </c>
      <c r="Q22">
        <f>(Table4[[#This Row],[time]]-2)*2</f>
        <v>1.50352</v>
      </c>
      <c r="R22">
        <v>78.452799999999996</v>
      </c>
      <c r="S22">
        <v>4.7881699999999996E-3</v>
      </c>
      <c r="T22">
        <f>Table4[[#This Row],[CFNM]]/Table4[[#This Row],[CAREA]]</f>
        <v>6.1032493422796892E-5</v>
      </c>
      <c r="U22">
        <v>2.75176</v>
      </c>
      <c r="V22">
        <f>(Table5[[#This Row],[time]]-2)*2</f>
        <v>1.50352</v>
      </c>
      <c r="W22">
        <v>72.756100000000004</v>
      </c>
      <c r="X22">
        <v>4.1775700000000002E-3</v>
      </c>
      <c r="Y22">
        <f>Table5[[#This Row],[CFNM]]/Table5[[#This Row],[CAREA]]</f>
        <v>5.7418828112007107E-5</v>
      </c>
      <c r="Z22">
        <v>2.75176</v>
      </c>
      <c r="AA22">
        <f>(Table6[[#This Row],[time]]-2)*2</f>
        <v>1.50352</v>
      </c>
      <c r="AB22">
        <v>75.1661</v>
      </c>
      <c r="AC22">
        <v>3.31628E-3</v>
      </c>
      <c r="AD22">
        <f>Table6[[#This Row],[CFNM]]/Table6[[#This Row],[CAREA]]</f>
        <v>4.4119356997369826E-5</v>
      </c>
      <c r="AE22">
        <v>2.75176</v>
      </c>
      <c r="AF22">
        <f>(Table7[[#This Row],[time]]-2)*2</f>
        <v>1.50352</v>
      </c>
      <c r="AG22">
        <v>78.238900000000001</v>
      </c>
      <c r="AH22">
        <v>11.605399999999999</v>
      </c>
      <c r="AI22">
        <f>Table7[[#This Row],[CFNM]]/Table7[[#This Row],[CAREA]]</f>
        <v>0.14833286255302669</v>
      </c>
      <c r="AJ22">
        <v>2.75176</v>
      </c>
      <c r="AK22">
        <f>(Table8[[#This Row],[time]]-2)*2</f>
        <v>1.50352</v>
      </c>
      <c r="AL22">
        <v>83.354399999999998</v>
      </c>
      <c r="AM22">
        <v>8.7631499999999996</v>
      </c>
      <c r="AN22">
        <f>Table8[[#This Row],[CFNM]]/Table8[[#This Row],[CAREA]]</f>
        <v>0.10513122282686936</v>
      </c>
    </row>
    <row r="23" spans="1:40" x14ac:dyDescent="0.3">
      <c r="A23">
        <v>2.80444</v>
      </c>
      <c r="B23">
        <f>(Table1[[#This Row],[time]]-2)*2</f>
        <v>1.6088800000000001</v>
      </c>
      <c r="C23">
        <v>83.0839</v>
      </c>
      <c r="D23">
        <v>3.52867</v>
      </c>
      <c r="E23">
        <f>Table1[[#This Row],[CFNM]]/Table1[[#This Row],[CAREA]]</f>
        <v>4.247116469015056E-2</v>
      </c>
      <c r="F23">
        <v>2.80444</v>
      </c>
      <c r="G23">
        <f>(Table2[[#This Row],[time]]-2)*2</f>
        <v>1.6088800000000001</v>
      </c>
      <c r="H23">
        <v>90.502700000000004</v>
      </c>
      <c r="I23">
        <v>6.1373299999999999E-3</v>
      </c>
      <c r="J23">
        <f>Table2[[#This Row],[CFNM]]/Table2[[#This Row],[CAREA]]</f>
        <v>6.7813777931487128E-5</v>
      </c>
      <c r="K23">
        <v>2.80444</v>
      </c>
      <c r="L23">
        <f>(Table3[[#This Row],[time]]-2)*2</f>
        <v>1.6088800000000001</v>
      </c>
      <c r="M23">
        <v>81.014300000000006</v>
      </c>
      <c r="N23">
        <v>3.2416099999999998E-3</v>
      </c>
      <c r="O23">
        <f>Table3[[#This Row],[CFNM]]/Table3[[#This Row],[CAREA]]</f>
        <v>4.0012812552845601E-5</v>
      </c>
      <c r="P23">
        <v>2.80444</v>
      </c>
      <c r="Q23">
        <f>(Table4[[#This Row],[time]]-2)*2</f>
        <v>1.6088800000000001</v>
      </c>
      <c r="R23">
        <v>77.953800000000001</v>
      </c>
      <c r="S23">
        <v>4.7096100000000004E-3</v>
      </c>
      <c r="T23">
        <f>Table4[[#This Row],[CFNM]]/Table4[[#This Row],[CAREA]]</f>
        <v>6.0415399890704497E-5</v>
      </c>
      <c r="U23">
        <v>2.80444</v>
      </c>
      <c r="V23">
        <f>(Table5[[#This Row],[time]]-2)*2</f>
        <v>1.6088800000000001</v>
      </c>
      <c r="W23">
        <v>71.827699999999993</v>
      </c>
      <c r="X23">
        <v>4.0628499999999998E-3</v>
      </c>
      <c r="Y23">
        <f>Table5[[#This Row],[CFNM]]/Table5[[#This Row],[CAREA]]</f>
        <v>5.6563832616107713E-5</v>
      </c>
      <c r="Z23">
        <v>2.80444</v>
      </c>
      <c r="AA23">
        <f>(Table6[[#This Row],[time]]-2)*2</f>
        <v>1.6088800000000001</v>
      </c>
      <c r="AB23">
        <v>73.994500000000002</v>
      </c>
      <c r="AC23">
        <v>3.1552799999999999E-3</v>
      </c>
      <c r="AD23">
        <f>Table6[[#This Row],[CFNM]]/Table6[[#This Row],[CAREA]]</f>
        <v>4.2642088263316865E-5</v>
      </c>
      <c r="AE23">
        <v>2.80444</v>
      </c>
      <c r="AF23">
        <f>(Table7[[#This Row],[time]]-2)*2</f>
        <v>1.6088800000000001</v>
      </c>
      <c r="AG23">
        <v>78.283199999999994</v>
      </c>
      <c r="AH23">
        <v>10.8368</v>
      </c>
      <c r="AI23">
        <f>Table7[[#This Row],[CFNM]]/Table7[[#This Row],[CAREA]]</f>
        <v>0.13843072332250089</v>
      </c>
      <c r="AJ23">
        <v>2.80444</v>
      </c>
      <c r="AK23">
        <f>(Table8[[#This Row],[time]]-2)*2</f>
        <v>1.6088800000000001</v>
      </c>
      <c r="AL23">
        <v>83.242400000000004</v>
      </c>
      <c r="AM23">
        <v>8.1902399999999993</v>
      </c>
      <c r="AN23">
        <f>Table8[[#This Row],[CFNM]]/Table8[[#This Row],[CAREA]]</f>
        <v>9.8390243433634769E-2</v>
      </c>
    </row>
    <row r="24" spans="1:40" x14ac:dyDescent="0.3">
      <c r="A24">
        <v>2.8583699999999999</v>
      </c>
      <c r="B24">
        <f>(Table1[[#This Row],[time]]-2)*2</f>
        <v>1.7167399999999997</v>
      </c>
      <c r="C24">
        <v>82.213099999999997</v>
      </c>
      <c r="D24">
        <v>3.54718</v>
      </c>
      <c r="E24">
        <f>Table1[[#This Row],[CFNM]]/Table1[[#This Row],[CAREA]]</f>
        <v>4.3146165270498256E-2</v>
      </c>
      <c r="F24">
        <v>2.8583699999999999</v>
      </c>
      <c r="G24">
        <f>(Table2[[#This Row],[time]]-2)*2</f>
        <v>1.7167399999999997</v>
      </c>
      <c r="H24">
        <v>89.915400000000005</v>
      </c>
      <c r="I24">
        <v>6.1975399999999996E-3</v>
      </c>
      <c r="J24">
        <f>Table2[[#This Row],[CFNM]]/Table2[[#This Row],[CAREA]]</f>
        <v>6.892634632109738E-5</v>
      </c>
      <c r="K24">
        <v>2.8583699999999999</v>
      </c>
      <c r="L24">
        <f>(Table3[[#This Row],[time]]-2)*2</f>
        <v>1.7167399999999997</v>
      </c>
      <c r="M24">
        <v>80.555499999999995</v>
      </c>
      <c r="N24">
        <v>3.13146E-3</v>
      </c>
      <c r="O24">
        <f>Table3[[#This Row],[CFNM]]/Table3[[#This Row],[CAREA]]</f>
        <v>3.8873323360912664E-5</v>
      </c>
      <c r="P24">
        <v>2.8583699999999999</v>
      </c>
      <c r="Q24">
        <f>(Table4[[#This Row],[time]]-2)*2</f>
        <v>1.7167399999999997</v>
      </c>
      <c r="R24">
        <v>77.495599999999996</v>
      </c>
      <c r="S24">
        <v>4.6220100000000002E-3</v>
      </c>
      <c r="T24">
        <f>Table4[[#This Row],[CFNM]]/Table4[[#This Row],[CAREA]]</f>
        <v>5.9642224848894653E-5</v>
      </c>
      <c r="U24">
        <v>2.8583699999999999</v>
      </c>
      <c r="V24">
        <f>(Table5[[#This Row],[time]]-2)*2</f>
        <v>1.7167399999999997</v>
      </c>
      <c r="W24">
        <v>71.217699999999994</v>
      </c>
      <c r="X24">
        <v>3.9473800000000003E-3</v>
      </c>
      <c r="Y24">
        <f>Table5[[#This Row],[CFNM]]/Table5[[#This Row],[CAREA]]</f>
        <v>5.5426951446059065E-5</v>
      </c>
      <c r="Z24">
        <v>2.8583699999999999</v>
      </c>
      <c r="AA24">
        <f>(Table6[[#This Row],[time]]-2)*2</f>
        <v>1.7167399999999997</v>
      </c>
      <c r="AB24">
        <v>73.140699999999995</v>
      </c>
      <c r="AC24">
        <v>2.9955300000000002E-3</v>
      </c>
      <c r="AD24">
        <f>Table6[[#This Row],[CFNM]]/Table6[[#This Row],[CAREA]]</f>
        <v>4.0955719592511422E-5</v>
      </c>
      <c r="AE24">
        <v>2.8583699999999999</v>
      </c>
      <c r="AF24">
        <f>(Table7[[#This Row],[time]]-2)*2</f>
        <v>1.7167399999999997</v>
      </c>
      <c r="AG24">
        <v>78.304900000000004</v>
      </c>
      <c r="AH24">
        <v>10.036</v>
      </c>
      <c r="AI24">
        <f>Table7[[#This Row],[CFNM]]/Table7[[#This Row],[CAREA]]</f>
        <v>0.12816567034757723</v>
      </c>
      <c r="AJ24">
        <v>2.8583699999999999</v>
      </c>
      <c r="AK24">
        <f>(Table8[[#This Row],[time]]-2)*2</f>
        <v>1.7167399999999997</v>
      </c>
      <c r="AL24">
        <v>83.106200000000001</v>
      </c>
      <c r="AM24">
        <v>7.5922499999999999</v>
      </c>
      <c r="AN24">
        <f>Table8[[#This Row],[CFNM]]/Table8[[#This Row],[CAREA]]</f>
        <v>9.1355999913363864E-2</v>
      </c>
    </row>
    <row r="25" spans="1:40" x14ac:dyDescent="0.3">
      <c r="A25">
        <v>2.9134199999999999</v>
      </c>
      <c r="B25">
        <f>(Table1[[#This Row],[time]]-2)*2</f>
        <v>1.8268399999999998</v>
      </c>
      <c r="C25">
        <v>81.371099999999998</v>
      </c>
      <c r="D25">
        <v>3.5208400000000002</v>
      </c>
      <c r="E25">
        <f>Table1[[#This Row],[CFNM]]/Table1[[#This Row],[CAREA]]</f>
        <v>4.3268924716514834E-2</v>
      </c>
      <c r="F25">
        <v>2.9134199999999999</v>
      </c>
      <c r="G25">
        <f>(Table2[[#This Row],[time]]-2)*2</f>
        <v>1.8268399999999998</v>
      </c>
      <c r="H25">
        <v>89.190399999999997</v>
      </c>
      <c r="I25">
        <v>6.3876100000000002E-3</v>
      </c>
      <c r="J25">
        <f>Table2[[#This Row],[CFNM]]/Table2[[#This Row],[CAREA]]</f>
        <v>7.161768531142366E-5</v>
      </c>
      <c r="K25">
        <v>2.9134199999999999</v>
      </c>
      <c r="L25">
        <f>(Table3[[#This Row],[time]]-2)*2</f>
        <v>1.8268399999999998</v>
      </c>
      <c r="M25">
        <v>79.154899999999998</v>
      </c>
      <c r="N25">
        <v>3.0135800000000001E-3</v>
      </c>
      <c r="O25">
        <f>Table3[[#This Row],[CFNM]]/Table3[[#This Row],[CAREA]]</f>
        <v>3.8071932375633096E-5</v>
      </c>
      <c r="P25">
        <v>2.9134199999999999</v>
      </c>
      <c r="Q25">
        <f>(Table4[[#This Row],[time]]-2)*2</f>
        <v>1.8268399999999998</v>
      </c>
      <c r="R25">
        <v>77.082899999999995</v>
      </c>
      <c r="S25">
        <v>4.5258700000000004E-3</v>
      </c>
      <c r="T25">
        <f>Table4[[#This Row],[CFNM]]/Table4[[#This Row],[CAREA]]</f>
        <v>5.871431925887584E-5</v>
      </c>
      <c r="U25">
        <v>2.9134199999999999</v>
      </c>
      <c r="V25">
        <f>(Table5[[#This Row],[time]]-2)*2</f>
        <v>1.8268399999999998</v>
      </c>
      <c r="W25">
        <v>70.286100000000005</v>
      </c>
      <c r="X25">
        <v>3.8257600000000001E-3</v>
      </c>
      <c r="Y25">
        <f>Table5[[#This Row],[CFNM]]/Table5[[#This Row],[CAREA]]</f>
        <v>5.4431246007389794E-5</v>
      </c>
      <c r="Z25">
        <v>2.9134199999999999</v>
      </c>
      <c r="AA25">
        <f>(Table6[[#This Row],[time]]-2)*2</f>
        <v>1.8268399999999998</v>
      </c>
      <c r="AB25">
        <v>71.110299999999995</v>
      </c>
      <c r="AC25">
        <v>2.8356700000000002E-3</v>
      </c>
      <c r="AD25">
        <f>Table6[[#This Row],[CFNM]]/Table6[[#This Row],[CAREA]]</f>
        <v>3.9877064222763796E-5</v>
      </c>
      <c r="AE25">
        <v>2.9134199999999999</v>
      </c>
      <c r="AF25">
        <f>(Table7[[#This Row],[time]]-2)*2</f>
        <v>1.8268399999999998</v>
      </c>
      <c r="AG25">
        <v>78.273399999999995</v>
      </c>
      <c r="AH25">
        <v>9.2726400000000009</v>
      </c>
      <c r="AI25">
        <f>Table7[[#This Row],[CFNM]]/Table7[[#This Row],[CAREA]]</f>
        <v>0.11846476580805231</v>
      </c>
      <c r="AJ25">
        <v>2.9134199999999999</v>
      </c>
      <c r="AK25">
        <f>(Table8[[#This Row],[time]]-2)*2</f>
        <v>1.8268399999999998</v>
      </c>
      <c r="AL25">
        <v>82.969899999999996</v>
      </c>
      <c r="AM25">
        <v>6.95763</v>
      </c>
      <c r="AN25">
        <f>Table8[[#This Row],[CFNM]]/Table8[[#This Row],[CAREA]]</f>
        <v>8.385727836239408E-2</v>
      </c>
    </row>
    <row r="26" spans="1:40" x14ac:dyDescent="0.3">
      <c r="A26">
        <v>2.9619599999999999</v>
      </c>
      <c r="B26">
        <f>(Table1[[#This Row],[time]]-2)*2</f>
        <v>1.9239199999999999</v>
      </c>
      <c r="C26">
        <v>80.363100000000003</v>
      </c>
      <c r="D26">
        <v>3.4615800000000001</v>
      </c>
      <c r="E26">
        <f>Table1[[#This Row],[CFNM]]/Table1[[#This Row],[CAREA]]</f>
        <v>4.3074246762506672E-2</v>
      </c>
      <c r="F26">
        <v>2.9619599999999999</v>
      </c>
      <c r="G26">
        <f>(Table2[[#This Row],[time]]-2)*2</f>
        <v>1.9239199999999999</v>
      </c>
      <c r="H26">
        <v>88.617500000000007</v>
      </c>
      <c r="I26">
        <v>6.5525399999999999E-3</v>
      </c>
      <c r="J26">
        <f>Table2[[#This Row],[CFNM]]/Table2[[#This Row],[CAREA]]</f>
        <v>7.3941828645583536E-5</v>
      </c>
      <c r="K26">
        <v>2.9619599999999999</v>
      </c>
      <c r="L26">
        <f>(Table3[[#This Row],[time]]-2)*2</f>
        <v>1.9239199999999999</v>
      </c>
      <c r="M26">
        <v>78.717500000000001</v>
      </c>
      <c r="N26">
        <v>2.90822E-3</v>
      </c>
      <c r="O26">
        <f>Table3[[#This Row],[CFNM]]/Table3[[#This Row],[CAREA]]</f>
        <v>3.6945024930923875E-5</v>
      </c>
      <c r="P26">
        <v>2.9619599999999999</v>
      </c>
      <c r="Q26">
        <f>(Table4[[#This Row],[time]]-2)*2</f>
        <v>1.9239199999999999</v>
      </c>
      <c r="R26">
        <v>76.699200000000005</v>
      </c>
      <c r="S26">
        <v>4.43319E-3</v>
      </c>
      <c r="T26">
        <f>Table4[[#This Row],[CFNM]]/Table4[[#This Row],[CAREA]]</f>
        <v>5.7799690218411661E-5</v>
      </c>
      <c r="U26">
        <v>2.9619599999999999</v>
      </c>
      <c r="V26">
        <f>(Table5[[#This Row],[time]]-2)*2</f>
        <v>1.9239199999999999</v>
      </c>
      <c r="W26">
        <v>69.835300000000004</v>
      </c>
      <c r="X26">
        <v>3.7171000000000001E-3</v>
      </c>
      <c r="Y26">
        <f>Table5[[#This Row],[CFNM]]/Table5[[#This Row],[CAREA]]</f>
        <v>5.3226663306379436E-5</v>
      </c>
      <c r="Z26">
        <v>2.9619599999999999</v>
      </c>
      <c r="AA26">
        <f>(Table6[[#This Row],[time]]-2)*2</f>
        <v>1.9239199999999999</v>
      </c>
      <c r="AB26">
        <v>70.396699999999996</v>
      </c>
      <c r="AC26">
        <v>2.7010200000000002E-3</v>
      </c>
      <c r="AD26">
        <f>Table6[[#This Row],[CFNM]]/Table6[[#This Row],[CAREA]]</f>
        <v>3.8368559889881205E-5</v>
      </c>
      <c r="AE26">
        <v>2.9619599999999999</v>
      </c>
      <c r="AF26">
        <f>(Table7[[#This Row],[time]]-2)*2</f>
        <v>1.9239199999999999</v>
      </c>
      <c r="AG26">
        <v>78.121899999999997</v>
      </c>
      <c r="AH26">
        <v>8.5297599999999996</v>
      </c>
      <c r="AI26">
        <f>Table7[[#This Row],[CFNM]]/Table7[[#This Row],[CAREA]]</f>
        <v>0.1091852604711355</v>
      </c>
      <c r="AJ26">
        <v>2.9619599999999999</v>
      </c>
      <c r="AK26">
        <f>(Table8[[#This Row],[time]]-2)*2</f>
        <v>1.9239199999999999</v>
      </c>
      <c r="AL26">
        <v>82.875600000000006</v>
      </c>
      <c r="AM26">
        <v>6.3501399999999997</v>
      </c>
      <c r="AN26">
        <f>Table8[[#This Row],[CFNM]]/Table8[[#This Row],[CAREA]]</f>
        <v>7.6622552355578716E-2</v>
      </c>
    </row>
    <row r="27" spans="1:40" x14ac:dyDescent="0.3">
      <c r="A27">
        <v>3</v>
      </c>
      <c r="B27">
        <f>(Table1[[#This Row],[time]]-2)*2</f>
        <v>2</v>
      </c>
      <c r="C27">
        <v>80.053700000000006</v>
      </c>
      <c r="D27">
        <v>3.3944299999999998</v>
      </c>
      <c r="E27">
        <f>Table1[[#This Row],[CFNM]]/Table1[[#This Row],[CAREA]]</f>
        <v>4.240191271608932E-2</v>
      </c>
      <c r="F27">
        <v>3</v>
      </c>
      <c r="G27">
        <f>(Table2[[#This Row],[time]]-2)*2</f>
        <v>2</v>
      </c>
      <c r="H27">
        <v>88.150800000000004</v>
      </c>
      <c r="I27">
        <v>3.7627500000000001E-2</v>
      </c>
      <c r="J27">
        <f>Table2[[#This Row],[CFNM]]/Table2[[#This Row],[CAREA]]</f>
        <v>4.2685375515593734E-4</v>
      </c>
      <c r="K27">
        <v>3</v>
      </c>
      <c r="L27">
        <f>(Table3[[#This Row],[time]]-2)*2</f>
        <v>2</v>
      </c>
      <c r="M27">
        <v>78.353099999999998</v>
      </c>
      <c r="N27">
        <v>2.8228900000000002E-3</v>
      </c>
      <c r="O27">
        <f>Table3[[#This Row],[CFNM]]/Table3[[#This Row],[CAREA]]</f>
        <v>3.6027802346046298E-5</v>
      </c>
      <c r="P27">
        <v>3</v>
      </c>
      <c r="Q27">
        <f>(Table4[[#This Row],[time]]-2)*2</f>
        <v>2</v>
      </c>
      <c r="R27">
        <v>76.386499999999998</v>
      </c>
      <c r="S27">
        <v>4.3565899999999996E-3</v>
      </c>
      <c r="T27">
        <f>Table4[[#This Row],[CFNM]]/Table4[[#This Row],[CAREA]]</f>
        <v>5.7033507229680635E-5</v>
      </c>
      <c r="U27">
        <v>3</v>
      </c>
      <c r="V27">
        <f>(Table5[[#This Row],[time]]-2)*2</f>
        <v>2</v>
      </c>
      <c r="W27">
        <v>69.483900000000006</v>
      </c>
      <c r="X27">
        <v>3.63139E-3</v>
      </c>
      <c r="Y27">
        <f>Table5[[#This Row],[CFNM]]/Table5[[#This Row],[CAREA]]</f>
        <v>5.2262322638769551E-5</v>
      </c>
      <c r="Z27">
        <v>3</v>
      </c>
      <c r="AA27">
        <f>(Table6[[#This Row],[time]]-2)*2</f>
        <v>2</v>
      </c>
      <c r="AB27">
        <v>69.745900000000006</v>
      </c>
      <c r="AC27">
        <v>2.5967799999999999E-3</v>
      </c>
      <c r="AD27">
        <f>Table6[[#This Row],[CFNM]]/Table6[[#This Row],[CAREA]]</f>
        <v>3.7232009336749539E-5</v>
      </c>
      <c r="AE27">
        <v>3</v>
      </c>
      <c r="AF27">
        <f>(Table7[[#This Row],[time]]-2)*2</f>
        <v>2</v>
      </c>
      <c r="AG27">
        <v>77.957999999999998</v>
      </c>
      <c r="AH27">
        <v>7.9305000000000003</v>
      </c>
      <c r="AI27">
        <f>Table7[[#This Row],[CFNM]]/Table7[[#This Row],[CAREA]]</f>
        <v>0.10172785345955515</v>
      </c>
      <c r="AJ27">
        <v>3</v>
      </c>
      <c r="AK27">
        <f>(Table8[[#This Row],[time]]-2)*2</f>
        <v>2</v>
      </c>
      <c r="AL27">
        <v>82.801299999999998</v>
      </c>
      <c r="AM27">
        <v>5.8777100000000004</v>
      </c>
      <c r="AN27">
        <f>Table8[[#This Row],[CFNM]]/Table8[[#This Row],[CAREA]]</f>
        <v>7.0985721238676205E-2</v>
      </c>
    </row>
    <row r="30" spans="1:40" x14ac:dyDescent="0.3">
      <c r="A30" t="s">
        <v>21</v>
      </c>
      <c r="E30" t="s">
        <v>0</v>
      </c>
    </row>
    <row r="31" spans="1:40" x14ac:dyDescent="0.3">
      <c r="A31" t="s">
        <v>18</v>
      </c>
      <c r="E31" t="s">
        <v>1</v>
      </c>
      <c r="F31" t="s">
        <v>2</v>
      </c>
    </row>
    <row r="32" spans="1:40" x14ac:dyDescent="0.3">
      <c r="E32" t="s">
        <v>3</v>
      </c>
    </row>
    <row r="34" spans="1:40" x14ac:dyDescent="0.3">
      <c r="A34" t="s">
        <v>4</v>
      </c>
      <c r="F34" t="s">
        <v>5</v>
      </c>
      <c r="K34" t="s">
        <v>6</v>
      </c>
      <c r="P34" t="s">
        <v>7</v>
      </c>
      <c r="U34" t="s">
        <v>8</v>
      </c>
      <c r="Z34" t="s">
        <v>9</v>
      </c>
      <c r="AE34" t="s">
        <v>10</v>
      </c>
      <c r="AJ34" t="s">
        <v>11</v>
      </c>
    </row>
    <row r="35" spans="1:40" x14ac:dyDescent="0.3">
      <c r="A35" t="s">
        <v>12</v>
      </c>
      <c r="B35" t="s">
        <v>13</v>
      </c>
      <c r="C35" t="s">
        <v>17</v>
      </c>
      <c r="D35" t="s">
        <v>15</v>
      </c>
      <c r="E35" s="1" t="s">
        <v>16</v>
      </c>
      <c r="F35" t="s">
        <v>12</v>
      </c>
      <c r="G35" t="s">
        <v>13</v>
      </c>
      <c r="H35" t="s">
        <v>17</v>
      </c>
      <c r="I35" t="s">
        <v>15</v>
      </c>
      <c r="J35" s="1" t="s">
        <v>16</v>
      </c>
      <c r="K35" t="s">
        <v>12</v>
      </c>
      <c r="L35" t="s">
        <v>13</v>
      </c>
      <c r="M35" t="s">
        <v>14</v>
      </c>
      <c r="N35" t="s">
        <v>15</v>
      </c>
      <c r="O35" t="s">
        <v>16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12</v>
      </c>
      <c r="V35" t="s">
        <v>13</v>
      </c>
      <c r="W35" t="s">
        <v>14</v>
      </c>
      <c r="X35" t="s">
        <v>15</v>
      </c>
      <c r="Y35" t="s">
        <v>16</v>
      </c>
      <c r="Z35" t="s">
        <v>12</v>
      </c>
      <c r="AA35" t="s">
        <v>13</v>
      </c>
      <c r="AB35" t="s">
        <v>14</v>
      </c>
      <c r="AC35" t="s">
        <v>15</v>
      </c>
      <c r="AD35" t="s">
        <v>16</v>
      </c>
      <c r="AE35" t="s">
        <v>12</v>
      </c>
      <c r="AF35" t="s">
        <v>13</v>
      </c>
      <c r="AG35" t="s">
        <v>14</v>
      </c>
      <c r="AH35" t="s">
        <v>15</v>
      </c>
      <c r="AI35" t="s">
        <v>16</v>
      </c>
      <c r="AJ35" t="s">
        <v>12</v>
      </c>
      <c r="AK35" t="s">
        <v>13</v>
      </c>
      <c r="AL35" t="s">
        <v>14</v>
      </c>
      <c r="AM35" t="s">
        <v>15</v>
      </c>
      <c r="AN35" t="s">
        <v>16</v>
      </c>
    </row>
    <row r="36" spans="1:40" x14ac:dyDescent="0.3">
      <c r="A36">
        <v>2</v>
      </c>
      <c r="B36">
        <f>-(Table219[[#This Row],[time]]-2)*2</f>
        <v>0</v>
      </c>
      <c r="C36">
        <v>91.723799999999997</v>
      </c>
      <c r="D36">
        <v>8.3138100000000001</v>
      </c>
      <c r="E36">
        <f>Table219[[#This Row],[CFNM]]/Table219[[#This Row],[CAREA ]]</f>
        <v>9.063961589031419E-2</v>
      </c>
      <c r="F36">
        <v>2</v>
      </c>
      <c r="G36">
        <f>-(Table320[[#This Row],[time]]-2)*2</f>
        <v>0</v>
      </c>
      <c r="H36">
        <v>94.410399999999996</v>
      </c>
      <c r="I36">
        <v>1.4588099999999999</v>
      </c>
      <c r="J36" s="1">
        <f>Table320[[#This Row],[CFNM]]/Table320[[#This Row],[CAREA ]]</f>
        <v>1.5451793446484709E-2</v>
      </c>
      <c r="K36">
        <v>2</v>
      </c>
      <c r="L36">
        <f>-(Table421[[#This Row],[time]]-2)*2</f>
        <v>0</v>
      </c>
      <c r="M36">
        <v>89.358400000000003</v>
      </c>
      <c r="N36">
        <v>1.7889999999999999</v>
      </c>
      <c r="O36">
        <f>Table421[[#This Row],[CFNM]]/Table421[[#This Row],[CAREA]]</f>
        <v>2.0020501709967949E-2</v>
      </c>
      <c r="P36">
        <v>2</v>
      </c>
      <c r="Q36">
        <f>-(Table16[[#This Row],[time]]-2)*2</f>
        <v>0</v>
      </c>
      <c r="R36">
        <v>83.810500000000005</v>
      </c>
      <c r="S36">
        <v>2.8507699999999998</v>
      </c>
      <c r="T36">
        <f>Table16[[#This Row],[CFNM]]/Table16[[#This Row],[CAREA]]</f>
        <v>3.4014473126875507E-2</v>
      </c>
      <c r="U36">
        <v>2</v>
      </c>
      <c r="V36">
        <f>-(Table622[[#This Row],[time]]-2)*2</f>
        <v>0</v>
      </c>
      <c r="W36">
        <v>83.264200000000002</v>
      </c>
      <c r="X36">
        <v>6.3959700000000002</v>
      </c>
      <c r="Y36">
        <f>Table622[[#This Row],[CFNM]]/Table622[[#This Row],[CAREA]]</f>
        <v>7.681536602765654E-2</v>
      </c>
      <c r="Z36">
        <v>2</v>
      </c>
      <c r="AA36">
        <f>-(Table723[[#This Row],[time]]-2)*2</f>
        <v>0</v>
      </c>
      <c r="AB36">
        <v>87.737899999999996</v>
      </c>
      <c r="AC36">
        <v>10.3024</v>
      </c>
      <c r="AD36">
        <f>Table723[[#This Row],[CFNM]]/Table723[[#This Row],[CAREA]]</f>
        <v>0.11742245939326107</v>
      </c>
      <c r="AE36">
        <v>2</v>
      </c>
      <c r="AF36">
        <f>-(Table824[[#This Row],[time]]-2)*2</f>
        <v>0</v>
      </c>
      <c r="AG36">
        <v>78.824299999999994</v>
      </c>
      <c r="AH36">
        <v>18.997399999999999</v>
      </c>
      <c r="AI36">
        <f>Table824[[#This Row],[CFNM]]/Table824[[#This Row],[CAREA]]</f>
        <v>0.24100943490776322</v>
      </c>
      <c r="AJ36">
        <v>2</v>
      </c>
      <c r="AK36">
        <f>-(Table925[[#This Row],[time]]-2)*2</f>
        <v>0</v>
      </c>
      <c r="AL36">
        <v>83.280900000000003</v>
      </c>
      <c r="AM36">
        <v>18.324100000000001</v>
      </c>
      <c r="AN36">
        <f>Table925[[#This Row],[CFNM]]/Table925[[#This Row],[CAREA]]</f>
        <v>0.22002764139196385</v>
      </c>
    </row>
    <row r="37" spans="1:40" x14ac:dyDescent="0.3">
      <c r="A37">
        <v>2.0512600000000001</v>
      </c>
      <c r="B37">
        <f>-(Table219[[#This Row],[time]]-2)*2</f>
        <v>-0.10252000000000017</v>
      </c>
      <c r="C37">
        <v>92.137299999999996</v>
      </c>
      <c r="D37">
        <v>10.1839</v>
      </c>
      <c r="E37">
        <f>Table219[[#This Row],[CFNM]]/Table219[[#This Row],[CAREA ]]</f>
        <v>0.1105296117858891</v>
      </c>
      <c r="F37">
        <v>2.0512600000000001</v>
      </c>
      <c r="G37">
        <f>-(Table320[[#This Row],[time]]-2)*2</f>
        <v>-0.10252000000000017</v>
      </c>
      <c r="H37">
        <v>94.824200000000005</v>
      </c>
      <c r="I37">
        <v>3.0621299999999998</v>
      </c>
      <c r="J37" s="1">
        <f>Table320[[#This Row],[CFNM]]/Table320[[#This Row],[CAREA ]]</f>
        <v>3.2292705870442355E-2</v>
      </c>
      <c r="K37">
        <v>2.0512600000000001</v>
      </c>
      <c r="L37">
        <f>-(Table421[[#This Row],[time]]-2)*2</f>
        <v>-0.10252000000000017</v>
      </c>
      <c r="M37">
        <v>89.7851</v>
      </c>
      <c r="N37">
        <v>3.66696</v>
      </c>
      <c r="O37">
        <f>Table421[[#This Row],[CFNM]]/Table421[[#This Row],[CAREA]]</f>
        <v>4.0841520475000864E-2</v>
      </c>
      <c r="P37">
        <v>2.0512600000000001</v>
      </c>
      <c r="Q37">
        <f>-(Table16[[#This Row],[time]]-2)*2</f>
        <v>-0.10252000000000017</v>
      </c>
      <c r="R37">
        <v>85.004199999999997</v>
      </c>
      <c r="S37">
        <v>5.3545999999999996</v>
      </c>
      <c r="T37">
        <f>Table16[[#This Row],[CFNM]]/Table16[[#This Row],[CAREA]]</f>
        <v>6.2992181562793362E-2</v>
      </c>
      <c r="U37">
        <v>2.0512600000000001</v>
      </c>
      <c r="V37">
        <f>-(Table622[[#This Row],[time]]-2)*2</f>
        <v>-0.10252000000000017</v>
      </c>
      <c r="W37">
        <v>83.005499999999998</v>
      </c>
      <c r="X37">
        <v>10.292400000000001</v>
      </c>
      <c r="Y37">
        <f>Table622[[#This Row],[CFNM]]/Table622[[#This Row],[CAREA]]</f>
        <v>0.12399660263476518</v>
      </c>
      <c r="Z37">
        <v>2.0512600000000001</v>
      </c>
      <c r="AA37">
        <f>-(Table723[[#This Row],[time]]-2)*2</f>
        <v>-0.10252000000000017</v>
      </c>
      <c r="AB37">
        <v>88.918000000000006</v>
      </c>
      <c r="AC37">
        <v>15.5693</v>
      </c>
      <c r="AD37">
        <f>Table723[[#This Row],[CFNM]]/Table723[[#This Row],[CAREA]]</f>
        <v>0.17509728064059019</v>
      </c>
      <c r="AE37">
        <v>2.0512600000000001</v>
      </c>
      <c r="AF37">
        <f>-(Table824[[#This Row],[time]]-2)*2</f>
        <v>-0.10252000000000017</v>
      </c>
      <c r="AG37">
        <v>79.096400000000003</v>
      </c>
      <c r="AH37">
        <v>20.794599999999999</v>
      </c>
      <c r="AI37">
        <f>Table824[[#This Row],[CFNM]]/Table824[[#This Row],[CAREA]]</f>
        <v>0.26290197783969937</v>
      </c>
      <c r="AJ37">
        <v>2.0512600000000001</v>
      </c>
      <c r="AK37">
        <f>-(Table925[[#This Row],[time]]-2)*2</f>
        <v>-0.10252000000000017</v>
      </c>
      <c r="AL37">
        <v>83.105400000000003</v>
      </c>
      <c r="AM37">
        <v>20.4848</v>
      </c>
      <c r="AN37">
        <f>Table925[[#This Row],[CFNM]]/Table925[[#This Row],[CAREA]]</f>
        <v>0.24649180438334933</v>
      </c>
    </row>
    <row r="38" spans="1:40" x14ac:dyDescent="0.3">
      <c r="A38">
        <v>2.1153300000000002</v>
      </c>
      <c r="B38">
        <f>-(Table219[[#This Row],[time]]-2)*2</f>
        <v>-0.23066000000000031</v>
      </c>
      <c r="C38">
        <v>91.411799999999999</v>
      </c>
      <c r="D38">
        <v>11.495699999999999</v>
      </c>
      <c r="E38">
        <f>Table219[[#This Row],[CFNM]]/Table219[[#This Row],[CAREA ]]</f>
        <v>0.12575728735239869</v>
      </c>
      <c r="F38">
        <v>2.1153300000000002</v>
      </c>
      <c r="G38">
        <f>-(Table320[[#This Row],[time]]-2)*2</f>
        <v>-0.23066000000000031</v>
      </c>
      <c r="H38">
        <v>94.498199999999997</v>
      </c>
      <c r="I38">
        <v>3.6867899999999998</v>
      </c>
      <c r="J38" s="1">
        <f>Table320[[#This Row],[CFNM]]/Table320[[#This Row],[CAREA ]]</f>
        <v>3.9014393924963649E-2</v>
      </c>
      <c r="K38">
        <v>2.1153300000000002</v>
      </c>
      <c r="L38">
        <f>-(Table421[[#This Row],[time]]-2)*2</f>
        <v>-0.23066000000000031</v>
      </c>
      <c r="M38">
        <v>89.798100000000005</v>
      </c>
      <c r="N38">
        <v>5.6957500000000003</v>
      </c>
      <c r="O38">
        <f>Table421[[#This Row],[CFNM]]/Table421[[#This Row],[CAREA]]</f>
        <v>6.3428402159956612E-2</v>
      </c>
      <c r="P38">
        <v>2.1153300000000002</v>
      </c>
      <c r="Q38">
        <f>-(Table16[[#This Row],[time]]-2)*2</f>
        <v>-0.23066000000000031</v>
      </c>
      <c r="R38">
        <v>86.032899999999998</v>
      </c>
      <c r="S38">
        <v>8.04833</v>
      </c>
      <c r="T38">
        <f>Table16[[#This Row],[CFNM]]/Table16[[#This Row],[CAREA]]</f>
        <v>9.3549444456713648E-2</v>
      </c>
      <c r="U38">
        <v>2.1153300000000002</v>
      </c>
      <c r="V38">
        <f>-(Table622[[#This Row],[time]]-2)*2</f>
        <v>-0.23066000000000031</v>
      </c>
      <c r="W38">
        <v>82.588999999999999</v>
      </c>
      <c r="X38">
        <v>15.3149</v>
      </c>
      <c r="Y38">
        <f>Table622[[#This Row],[CFNM]]/Table622[[#This Row],[CAREA]]</f>
        <v>0.18543510637009772</v>
      </c>
      <c r="Z38">
        <v>2.1153300000000002</v>
      </c>
      <c r="AA38">
        <f>-(Table723[[#This Row],[time]]-2)*2</f>
        <v>-0.23066000000000031</v>
      </c>
      <c r="AB38">
        <v>89.049499999999995</v>
      </c>
      <c r="AC38">
        <v>21.556100000000001</v>
      </c>
      <c r="AD38">
        <f>Table723[[#This Row],[CFNM]]/Table723[[#This Row],[CAREA]]</f>
        <v>0.24206873705074147</v>
      </c>
      <c r="AE38">
        <v>2.1153300000000002</v>
      </c>
      <c r="AF38">
        <f>-(Table824[[#This Row],[time]]-2)*2</f>
        <v>-0.23066000000000031</v>
      </c>
      <c r="AG38">
        <v>79.402500000000003</v>
      </c>
      <c r="AH38">
        <v>22.557200000000002</v>
      </c>
      <c r="AI38">
        <f>Table824[[#This Row],[CFNM]]/Table824[[#This Row],[CAREA]]</f>
        <v>0.28408677308648972</v>
      </c>
      <c r="AJ38">
        <v>2.1153300000000002</v>
      </c>
      <c r="AK38">
        <f>-(Table925[[#This Row],[time]]-2)*2</f>
        <v>-0.23066000000000031</v>
      </c>
      <c r="AL38">
        <v>82.874499999999998</v>
      </c>
      <c r="AM38">
        <v>22.915900000000001</v>
      </c>
      <c r="AN38">
        <f>Table925[[#This Row],[CFNM]]/Table925[[#This Row],[CAREA]]</f>
        <v>0.27651328213141557</v>
      </c>
    </row>
    <row r="39" spans="1:40" x14ac:dyDescent="0.3">
      <c r="A39">
        <v>2.1747100000000001</v>
      </c>
      <c r="B39">
        <f>-(Table219[[#This Row],[time]]-2)*2</f>
        <v>-0.34942000000000029</v>
      </c>
      <c r="C39">
        <v>90.514200000000002</v>
      </c>
      <c r="D39">
        <v>12.618499999999999</v>
      </c>
      <c r="E39">
        <f>Table219[[#This Row],[CFNM]]/Table219[[#This Row],[CAREA ]]</f>
        <v>0.13940906509696821</v>
      </c>
      <c r="F39">
        <v>2.1747100000000001</v>
      </c>
      <c r="G39">
        <f>-(Table320[[#This Row],[time]]-2)*2</f>
        <v>-0.34942000000000029</v>
      </c>
      <c r="H39">
        <v>93.864699999999999</v>
      </c>
      <c r="I39">
        <v>4.2965799999999996</v>
      </c>
      <c r="J39" s="1">
        <f>Table320[[#This Row],[CFNM]]/Table320[[#This Row],[CAREA ]]</f>
        <v>4.5774183478986243E-2</v>
      </c>
      <c r="K39">
        <v>2.1747100000000001</v>
      </c>
      <c r="L39">
        <f>-(Table421[[#This Row],[time]]-2)*2</f>
        <v>-0.34942000000000029</v>
      </c>
      <c r="M39">
        <v>89.944599999999994</v>
      </c>
      <c r="N39">
        <v>7.6173000000000002</v>
      </c>
      <c r="O39">
        <f>Table421[[#This Row],[CFNM]]/Table421[[#This Row],[CAREA]]</f>
        <v>8.4688797326354232E-2</v>
      </c>
      <c r="P39">
        <v>2.1747100000000001</v>
      </c>
      <c r="Q39">
        <f>-(Table16[[#This Row],[time]]-2)*2</f>
        <v>-0.34942000000000029</v>
      </c>
      <c r="R39">
        <v>86.4803</v>
      </c>
      <c r="S39">
        <v>10.432</v>
      </c>
      <c r="T39">
        <f>Table16[[#This Row],[CFNM]]/Table16[[#This Row],[CAREA]]</f>
        <v>0.12062862871659789</v>
      </c>
      <c r="U39">
        <v>2.1747100000000001</v>
      </c>
      <c r="V39">
        <f>-(Table622[[#This Row],[time]]-2)*2</f>
        <v>-0.34942000000000029</v>
      </c>
      <c r="W39">
        <v>81.953100000000006</v>
      </c>
      <c r="X39">
        <v>19.718399999999999</v>
      </c>
      <c r="Y39">
        <f>Table622[[#This Row],[CFNM]]/Table622[[#This Row],[CAREA]]</f>
        <v>0.24060590752515765</v>
      </c>
      <c r="Z39">
        <v>2.1747100000000001</v>
      </c>
      <c r="AA39">
        <f>-(Table723[[#This Row],[time]]-2)*2</f>
        <v>-0.34942000000000029</v>
      </c>
      <c r="AB39">
        <v>88.791200000000003</v>
      </c>
      <c r="AC39">
        <v>26.835100000000001</v>
      </c>
      <c r="AD39">
        <f>Table723[[#This Row],[CFNM]]/Table723[[#This Row],[CAREA]]</f>
        <v>0.30222702249772498</v>
      </c>
      <c r="AE39">
        <v>2.1747100000000001</v>
      </c>
      <c r="AF39">
        <f>-(Table824[[#This Row],[time]]-2)*2</f>
        <v>-0.34942000000000029</v>
      </c>
      <c r="AG39">
        <v>79.747600000000006</v>
      </c>
      <c r="AH39">
        <v>25.3843</v>
      </c>
      <c r="AI39">
        <f>Table824[[#This Row],[CFNM]]/Table824[[#This Row],[CAREA]]</f>
        <v>0.3183080117771569</v>
      </c>
      <c r="AJ39">
        <v>2.1747100000000001</v>
      </c>
      <c r="AK39">
        <f>-(Table925[[#This Row],[time]]-2)*2</f>
        <v>-0.34942000000000029</v>
      </c>
      <c r="AL39">
        <v>82.566299999999998</v>
      </c>
      <c r="AM39">
        <v>26.8203</v>
      </c>
      <c r="AN39">
        <f>Table925[[#This Row],[CFNM]]/Table925[[#This Row],[CAREA]]</f>
        <v>0.32483349744387235</v>
      </c>
    </row>
    <row r="40" spans="1:40" x14ac:dyDescent="0.3">
      <c r="A40">
        <v>2.20404</v>
      </c>
      <c r="B40">
        <f>-(Table219[[#This Row],[time]]-2)*2</f>
        <v>-0.40808</v>
      </c>
      <c r="C40">
        <v>90.130700000000004</v>
      </c>
      <c r="D40">
        <v>13.1812</v>
      </c>
      <c r="E40">
        <f>Table219[[#This Row],[CFNM]]/Table219[[#This Row],[CAREA ]]</f>
        <v>0.14624539696241126</v>
      </c>
      <c r="F40">
        <v>2.20404</v>
      </c>
      <c r="G40">
        <f>-(Table320[[#This Row],[time]]-2)*2</f>
        <v>-0.40808</v>
      </c>
      <c r="H40">
        <v>93.610799999999998</v>
      </c>
      <c r="I40">
        <v>4.6242900000000002</v>
      </c>
      <c r="J40" s="1">
        <f>Table320[[#This Row],[CFNM]]/Table320[[#This Row],[CAREA ]]</f>
        <v>4.9399107795254395E-2</v>
      </c>
      <c r="K40">
        <v>2.20404</v>
      </c>
      <c r="L40">
        <f>-(Table421[[#This Row],[time]]-2)*2</f>
        <v>-0.40808</v>
      </c>
      <c r="M40">
        <v>90.048599999999993</v>
      </c>
      <c r="N40">
        <v>8.6166199999999993</v>
      </c>
      <c r="O40">
        <f>Table421[[#This Row],[CFNM]]/Table421[[#This Row],[CAREA]]</f>
        <v>9.5688550405003514E-2</v>
      </c>
      <c r="P40">
        <v>2.20404</v>
      </c>
      <c r="Q40">
        <f>-(Table16[[#This Row],[time]]-2)*2</f>
        <v>-0.40808</v>
      </c>
      <c r="R40">
        <v>86.6554</v>
      </c>
      <c r="S40">
        <v>11.5816</v>
      </c>
      <c r="T40">
        <f>Table16[[#This Row],[CFNM]]/Table16[[#This Row],[CAREA]]</f>
        <v>0.13365122081255179</v>
      </c>
      <c r="U40">
        <v>2.20404</v>
      </c>
      <c r="V40">
        <f>-(Table622[[#This Row],[time]]-2)*2</f>
        <v>-0.40808</v>
      </c>
      <c r="W40">
        <v>81.981700000000004</v>
      </c>
      <c r="X40">
        <v>21.917400000000001</v>
      </c>
      <c r="Y40">
        <f>Table622[[#This Row],[CFNM]]/Table622[[#This Row],[CAREA]]</f>
        <v>0.26734502943949684</v>
      </c>
      <c r="Z40">
        <v>2.20404</v>
      </c>
      <c r="AA40">
        <f>-(Table723[[#This Row],[time]]-2)*2</f>
        <v>-0.40808</v>
      </c>
      <c r="AB40">
        <v>88.475800000000007</v>
      </c>
      <c r="AC40">
        <v>29.715599999999998</v>
      </c>
      <c r="AD40">
        <f>Table723[[#This Row],[CFNM]]/Table723[[#This Row],[CAREA]]</f>
        <v>0.33586133157315329</v>
      </c>
      <c r="AE40">
        <v>2.20404</v>
      </c>
      <c r="AF40">
        <f>-(Table824[[#This Row],[time]]-2)*2</f>
        <v>-0.40808</v>
      </c>
      <c r="AG40">
        <v>79.938000000000002</v>
      </c>
      <c r="AH40">
        <v>27.212499999999999</v>
      </c>
      <c r="AI40">
        <f>Table824[[#This Row],[CFNM]]/Table824[[#This Row],[CAREA]]</f>
        <v>0.34042007555855786</v>
      </c>
      <c r="AJ40">
        <v>2.20404</v>
      </c>
      <c r="AK40">
        <f>-(Table925[[#This Row],[time]]-2)*2</f>
        <v>-0.40808</v>
      </c>
      <c r="AL40">
        <v>82.390600000000006</v>
      </c>
      <c r="AM40">
        <v>29.078800000000001</v>
      </c>
      <c r="AN40">
        <f>Table925[[#This Row],[CFNM]]/Table925[[#This Row],[CAREA]]</f>
        <v>0.35293832063366448</v>
      </c>
    </row>
    <row r="41" spans="1:40" x14ac:dyDescent="0.3">
      <c r="A41">
        <v>2.2512099999999999</v>
      </c>
      <c r="B41">
        <f>-(Table219[[#This Row],[time]]-2)*2</f>
        <v>-0.50241999999999987</v>
      </c>
      <c r="C41">
        <v>89.614900000000006</v>
      </c>
      <c r="D41">
        <v>14.161099999999999</v>
      </c>
      <c r="E41">
        <f>Table219[[#This Row],[CFNM]]/Table219[[#This Row],[CAREA ]]</f>
        <v>0.158021712907117</v>
      </c>
      <c r="F41">
        <v>2.2512099999999999</v>
      </c>
      <c r="G41">
        <f>-(Table320[[#This Row],[time]]-2)*2</f>
        <v>-0.50241999999999987</v>
      </c>
      <c r="H41">
        <v>93.196799999999996</v>
      </c>
      <c r="I41">
        <v>5.4476300000000002</v>
      </c>
      <c r="J41" s="1">
        <f>Table320[[#This Row],[CFNM]]/Table320[[#This Row],[CAREA ]]</f>
        <v>5.8452972634253544E-2</v>
      </c>
      <c r="K41">
        <v>2.2512099999999999</v>
      </c>
      <c r="L41">
        <f>-(Table421[[#This Row],[time]]-2)*2</f>
        <v>-0.50241999999999987</v>
      </c>
      <c r="M41">
        <v>90.110100000000003</v>
      </c>
      <c r="N41">
        <v>10.164300000000001</v>
      </c>
      <c r="O41">
        <f>Table421[[#This Row],[CFNM]]/Table421[[#This Row],[CAREA]]</f>
        <v>0.11279867628601012</v>
      </c>
      <c r="P41">
        <v>2.2512099999999999</v>
      </c>
      <c r="Q41">
        <f>-(Table16[[#This Row],[time]]-2)*2</f>
        <v>-0.50241999999999987</v>
      </c>
      <c r="R41">
        <v>86.854600000000005</v>
      </c>
      <c r="S41">
        <v>13.554399999999999</v>
      </c>
      <c r="T41">
        <f>Table16[[#This Row],[CFNM]]/Table16[[#This Row],[CAREA]]</f>
        <v>0.15605851618682257</v>
      </c>
      <c r="U41">
        <v>2.2512099999999999</v>
      </c>
      <c r="V41">
        <f>-(Table622[[#This Row],[time]]-2)*2</f>
        <v>-0.50241999999999987</v>
      </c>
      <c r="W41">
        <v>81.052099999999996</v>
      </c>
      <c r="X41">
        <v>25.518999999999998</v>
      </c>
      <c r="Y41">
        <f>Table622[[#This Row],[CFNM]]/Table622[[#This Row],[CAREA]]</f>
        <v>0.3148468700996026</v>
      </c>
      <c r="Z41">
        <v>2.2512099999999999</v>
      </c>
      <c r="AA41">
        <f>-(Table723[[#This Row],[time]]-2)*2</f>
        <v>-0.50241999999999987</v>
      </c>
      <c r="AB41">
        <v>87.854600000000005</v>
      </c>
      <c r="AC41">
        <v>34.5595</v>
      </c>
      <c r="AD41">
        <f>Table723[[#This Row],[CFNM]]/Table723[[#This Row],[CAREA]]</f>
        <v>0.39337154798951901</v>
      </c>
      <c r="AE41">
        <v>2.2512099999999999</v>
      </c>
      <c r="AF41">
        <f>-(Table824[[#This Row],[time]]-2)*2</f>
        <v>-0.50241999999999987</v>
      </c>
      <c r="AG41">
        <v>80.1173</v>
      </c>
      <c r="AH41">
        <v>30.427900000000001</v>
      </c>
      <c r="AI41">
        <f>Table824[[#This Row],[CFNM]]/Table824[[#This Row],[CAREA]]</f>
        <v>0.37979188015572168</v>
      </c>
      <c r="AJ41">
        <v>2.2512099999999999</v>
      </c>
      <c r="AK41">
        <f>-(Table925[[#This Row],[time]]-2)*2</f>
        <v>-0.50241999999999987</v>
      </c>
      <c r="AL41">
        <v>82.105999999999995</v>
      </c>
      <c r="AM41">
        <v>32.673000000000002</v>
      </c>
      <c r="AN41">
        <f>Table925[[#This Row],[CFNM]]/Table925[[#This Row],[CAREA]]</f>
        <v>0.3979368133875722</v>
      </c>
    </row>
    <row r="42" spans="1:40" x14ac:dyDescent="0.3">
      <c r="A42">
        <v>2.3028900000000001</v>
      </c>
      <c r="B42">
        <f>-(Table219[[#This Row],[time]]-2)*2</f>
        <v>-0.60578000000000021</v>
      </c>
      <c r="C42">
        <v>89.190700000000007</v>
      </c>
      <c r="D42">
        <v>15.1675</v>
      </c>
      <c r="E42">
        <f>Table219[[#This Row],[CFNM]]/Table219[[#This Row],[CAREA ]]</f>
        <v>0.17005696782287838</v>
      </c>
      <c r="F42">
        <v>2.3028900000000001</v>
      </c>
      <c r="G42">
        <f>-(Table320[[#This Row],[time]]-2)*2</f>
        <v>-0.60578000000000021</v>
      </c>
      <c r="H42">
        <v>93.135000000000005</v>
      </c>
      <c r="I42">
        <v>6.52841</v>
      </c>
      <c r="J42" s="1">
        <f>Table320[[#This Row],[CFNM]]/Table320[[#This Row],[CAREA ]]</f>
        <v>7.0096204434423146E-2</v>
      </c>
      <c r="K42">
        <v>2.3028900000000001</v>
      </c>
      <c r="L42">
        <f>-(Table421[[#This Row],[time]]-2)*2</f>
        <v>-0.60578000000000021</v>
      </c>
      <c r="M42">
        <v>89.76</v>
      </c>
      <c r="N42">
        <v>11.69</v>
      </c>
      <c r="O42">
        <f>Table421[[#This Row],[CFNM]]/Table421[[#This Row],[CAREA]]</f>
        <v>0.13023618538324419</v>
      </c>
      <c r="P42">
        <v>2.3028900000000001</v>
      </c>
      <c r="Q42">
        <f>-(Table16[[#This Row],[time]]-2)*2</f>
        <v>-0.60578000000000021</v>
      </c>
      <c r="R42">
        <v>87.029200000000003</v>
      </c>
      <c r="S42">
        <v>15.649699999999999</v>
      </c>
      <c r="T42">
        <f>Table16[[#This Row],[CFNM]]/Table16[[#This Row],[CAREA]]</f>
        <v>0.17982125539474106</v>
      </c>
      <c r="U42">
        <v>2.3028900000000001</v>
      </c>
      <c r="V42">
        <f>-(Table622[[#This Row],[time]]-2)*2</f>
        <v>-0.60578000000000021</v>
      </c>
      <c r="W42">
        <v>80.373199999999997</v>
      </c>
      <c r="X42">
        <v>28.841200000000001</v>
      </c>
      <c r="Y42">
        <f>Table622[[#This Row],[CFNM]]/Table622[[#This Row],[CAREA]]</f>
        <v>0.35884100670372715</v>
      </c>
      <c r="Z42">
        <v>2.3028900000000001</v>
      </c>
      <c r="AA42">
        <f>-(Table723[[#This Row],[time]]-2)*2</f>
        <v>-0.60578000000000021</v>
      </c>
      <c r="AB42">
        <v>88.594800000000006</v>
      </c>
      <c r="AC42">
        <v>39.177900000000001</v>
      </c>
      <c r="AD42">
        <f>Table723[[#This Row],[CFNM]]/Table723[[#This Row],[CAREA]]</f>
        <v>0.44221444147963535</v>
      </c>
      <c r="AE42">
        <v>2.3028900000000001</v>
      </c>
      <c r="AF42">
        <f>-(Table824[[#This Row],[time]]-2)*2</f>
        <v>-0.60578000000000021</v>
      </c>
      <c r="AG42">
        <v>80.171199999999999</v>
      </c>
      <c r="AH42">
        <v>34.1297</v>
      </c>
      <c r="AI42">
        <f>Table824[[#This Row],[CFNM]]/Table824[[#This Row],[CAREA]]</f>
        <v>0.42571023010756981</v>
      </c>
      <c r="AJ42">
        <v>2.3028900000000001</v>
      </c>
      <c r="AK42">
        <f>-(Table925[[#This Row],[time]]-2)*2</f>
        <v>-0.60578000000000021</v>
      </c>
      <c r="AL42">
        <v>81.693799999999996</v>
      </c>
      <c r="AM42">
        <v>36.327100000000002</v>
      </c>
      <c r="AN42">
        <f>Table925[[#This Row],[CFNM]]/Table925[[#This Row],[CAREA]]</f>
        <v>0.44467389202118157</v>
      </c>
    </row>
    <row r="43" spans="1:40" x14ac:dyDescent="0.3">
      <c r="A43">
        <v>2.3528600000000002</v>
      </c>
      <c r="B43">
        <f>-(Table219[[#This Row],[time]]-2)*2</f>
        <v>-0.70572000000000035</v>
      </c>
      <c r="C43">
        <v>88.935599999999994</v>
      </c>
      <c r="D43">
        <v>16.2149</v>
      </c>
      <c r="E43">
        <f>Table219[[#This Row],[CFNM]]/Table219[[#This Row],[CAREA ]]</f>
        <v>0.18232181488627727</v>
      </c>
      <c r="F43">
        <v>2.3528600000000002</v>
      </c>
      <c r="G43">
        <f>-(Table320[[#This Row],[time]]-2)*2</f>
        <v>-0.70572000000000035</v>
      </c>
      <c r="H43">
        <v>93.125799999999998</v>
      </c>
      <c r="I43">
        <v>7.5083599999999997</v>
      </c>
      <c r="J43" s="1">
        <f>Table320[[#This Row],[CFNM]]/Table320[[#This Row],[CAREA ]]</f>
        <v>8.0625991937787383E-2</v>
      </c>
      <c r="K43">
        <v>2.3528600000000002</v>
      </c>
      <c r="L43">
        <f>-(Table421[[#This Row],[time]]-2)*2</f>
        <v>-0.70572000000000035</v>
      </c>
      <c r="M43">
        <v>89.822000000000003</v>
      </c>
      <c r="N43">
        <v>13.2</v>
      </c>
      <c r="O43">
        <f>Table421[[#This Row],[CFNM]]/Table421[[#This Row],[CAREA]]</f>
        <v>0.14695731557970207</v>
      </c>
      <c r="P43">
        <v>2.3528600000000002</v>
      </c>
      <c r="Q43">
        <f>-(Table16[[#This Row],[time]]-2)*2</f>
        <v>-0.70572000000000035</v>
      </c>
      <c r="R43">
        <v>87.195800000000006</v>
      </c>
      <c r="S43">
        <v>17.623200000000001</v>
      </c>
      <c r="T43">
        <f>Table16[[#This Row],[CFNM]]/Table16[[#This Row],[CAREA]]</f>
        <v>0.20211065211856533</v>
      </c>
      <c r="U43">
        <v>2.3528600000000002</v>
      </c>
      <c r="V43">
        <f>-(Table622[[#This Row],[time]]-2)*2</f>
        <v>-0.70572000000000035</v>
      </c>
      <c r="W43">
        <v>79.230699999999999</v>
      </c>
      <c r="X43">
        <v>31.446000000000002</v>
      </c>
      <c r="Y43">
        <f>Table622[[#This Row],[CFNM]]/Table622[[#This Row],[CAREA]]</f>
        <v>0.39689160893441561</v>
      </c>
      <c r="Z43">
        <v>2.3528600000000002</v>
      </c>
      <c r="AA43">
        <f>-(Table723[[#This Row],[time]]-2)*2</f>
        <v>-0.70572000000000035</v>
      </c>
      <c r="AB43">
        <v>87.834100000000007</v>
      </c>
      <c r="AC43">
        <v>43.162999999999997</v>
      </c>
      <c r="AD43">
        <f>Table723[[#This Row],[CFNM]]/Table723[[#This Row],[CAREA]]</f>
        <v>0.4914150654472465</v>
      </c>
      <c r="AE43">
        <v>2.3528600000000002</v>
      </c>
      <c r="AF43">
        <f>-(Table824[[#This Row],[time]]-2)*2</f>
        <v>-0.70572000000000035</v>
      </c>
      <c r="AG43">
        <v>80.058999999999997</v>
      </c>
      <c r="AH43">
        <v>37.698300000000003</v>
      </c>
      <c r="AI43">
        <f>Table824[[#This Row],[CFNM]]/Table824[[#This Row],[CAREA]]</f>
        <v>0.4708814749122523</v>
      </c>
      <c r="AJ43">
        <v>2.3528600000000002</v>
      </c>
      <c r="AK43">
        <f>-(Table925[[#This Row],[time]]-2)*2</f>
        <v>-0.70572000000000035</v>
      </c>
      <c r="AL43">
        <v>81.493899999999996</v>
      </c>
      <c r="AM43">
        <v>39.859699999999997</v>
      </c>
      <c r="AN43">
        <f>Table925[[#This Row],[CFNM]]/Table925[[#This Row],[CAREA]]</f>
        <v>0.48911268205350339</v>
      </c>
    </row>
    <row r="44" spans="1:40" x14ac:dyDescent="0.3">
      <c r="A44">
        <v>2.4111699999999998</v>
      </c>
      <c r="B44">
        <f>-(Table219[[#This Row],[time]]-2)*2</f>
        <v>-0.82233999999999963</v>
      </c>
      <c r="C44">
        <v>88.7851</v>
      </c>
      <c r="D44">
        <v>17.448899999999998</v>
      </c>
      <c r="E44">
        <f>Table219[[#This Row],[CFNM]]/Table219[[#This Row],[CAREA ]]</f>
        <v>0.19652959787171495</v>
      </c>
      <c r="F44">
        <v>2.4111699999999998</v>
      </c>
      <c r="G44">
        <f>-(Table320[[#This Row],[time]]-2)*2</f>
        <v>-0.82233999999999963</v>
      </c>
      <c r="H44">
        <v>93.135199999999998</v>
      </c>
      <c r="I44">
        <v>8.6125399999999992</v>
      </c>
      <c r="J44" s="1">
        <f>Table320[[#This Row],[CFNM]]/Table320[[#This Row],[CAREA ]]</f>
        <v>9.2473522363188135E-2</v>
      </c>
      <c r="K44">
        <v>2.4111699999999998</v>
      </c>
      <c r="L44">
        <f>-(Table421[[#This Row],[time]]-2)*2</f>
        <v>-0.82233999999999963</v>
      </c>
      <c r="M44">
        <v>89.908799999999999</v>
      </c>
      <c r="N44">
        <v>15.099299999999999</v>
      </c>
      <c r="O44">
        <f>Table421[[#This Row],[CFNM]]/Table421[[#This Row],[CAREA]]</f>
        <v>0.16794017938177352</v>
      </c>
      <c r="P44">
        <v>2.4111699999999998</v>
      </c>
      <c r="Q44">
        <f>-(Table16[[#This Row],[time]]-2)*2</f>
        <v>-0.82233999999999963</v>
      </c>
      <c r="R44">
        <v>87.418199999999999</v>
      </c>
      <c r="S44">
        <v>19.9589</v>
      </c>
      <c r="T44">
        <f>Table16[[#This Row],[CFNM]]/Table16[[#This Row],[CAREA]]</f>
        <v>0.22831515634044169</v>
      </c>
      <c r="U44">
        <v>2.4111699999999998</v>
      </c>
      <c r="V44">
        <f>-(Table622[[#This Row],[time]]-2)*2</f>
        <v>-0.82233999999999963</v>
      </c>
      <c r="W44">
        <v>78.264099999999999</v>
      </c>
      <c r="X44">
        <v>34.256900000000002</v>
      </c>
      <c r="Y44">
        <f>Table622[[#This Row],[CFNM]]/Table622[[#This Row],[CAREA]]</f>
        <v>0.43770898790122165</v>
      </c>
      <c r="Z44">
        <v>2.4111699999999998</v>
      </c>
      <c r="AA44">
        <f>-(Table723[[#This Row],[time]]-2)*2</f>
        <v>-0.82233999999999963</v>
      </c>
      <c r="AB44">
        <v>87.000900000000001</v>
      </c>
      <c r="AC44">
        <v>47.395299999999999</v>
      </c>
      <c r="AD44">
        <f>Table723[[#This Row],[CFNM]]/Table723[[#This Row],[CAREA]]</f>
        <v>0.54476792768810434</v>
      </c>
      <c r="AE44">
        <v>2.4111699999999998</v>
      </c>
      <c r="AF44">
        <f>-(Table824[[#This Row],[time]]-2)*2</f>
        <v>-0.82233999999999963</v>
      </c>
      <c r="AG44">
        <v>79.799800000000005</v>
      </c>
      <c r="AH44">
        <v>41.860500000000002</v>
      </c>
      <c r="AI44">
        <f>Table824[[#This Row],[CFNM]]/Table824[[#This Row],[CAREA]]</f>
        <v>0.52456898388216511</v>
      </c>
      <c r="AJ44">
        <v>2.4111699999999998</v>
      </c>
      <c r="AK44">
        <f>-(Table925[[#This Row],[time]]-2)*2</f>
        <v>-0.82233999999999963</v>
      </c>
      <c r="AL44">
        <v>81.254199999999997</v>
      </c>
      <c r="AM44">
        <v>43.960299999999997</v>
      </c>
      <c r="AN44">
        <f>Table925[[#This Row],[CFNM]]/Table925[[#This Row],[CAREA]]</f>
        <v>0.54102187948438352</v>
      </c>
    </row>
    <row r="45" spans="1:40" x14ac:dyDescent="0.3">
      <c r="A45">
        <v>2.4602499999999998</v>
      </c>
      <c r="B45">
        <f>-(Table219[[#This Row],[time]]-2)*2</f>
        <v>-0.92049999999999965</v>
      </c>
      <c r="C45">
        <v>88.669399999999996</v>
      </c>
      <c r="D45">
        <v>18.3934</v>
      </c>
      <c r="E45">
        <f>Table219[[#This Row],[CFNM]]/Table219[[#This Row],[CAREA ]]</f>
        <v>0.20743796619803451</v>
      </c>
      <c r="F45">
        <v>2.4602499999999998</v>
      </c>
      <c r="G45">
        <f>-(Table320[[#This Row],[time]]-2)*2</f>
        <v>-0.92049999999999965</v>
      </c>
      <c r="H45">
        <v>93.3125</v>
      </c>
      <c r="I45">
        <v>9.5272799999999993</v>
      </c>
      <c r="J45" s="1">
        <f>Table320[[#This Row],[CFNM]]/Table320[[#This Row],[CAREA ]]</f>
        <v>0.10210079035498995</v>
      </c>
      <c r="K45">
        <v>2.4602499999999998</v>
      </c>
      <c r="L45">
        <f>-(Table421[[#This Row],[time]]-2)*2</f>
        <v>-0.92049999999999965</v>
      </c>
      <c r="M45">
        <v>90.369100000000003</v>
      </c>
      <c r="N45">
        <v>16.751799999999999</v>
      </c>
      <c r="O45">
        <f>Table421[[#This Row],[CFNM]]/Table421[[#This Row],[CAREA]]</f>
        <v>0.18537088451694217</v>
      </c>
      <c r="P45">
        <v>2.4602499999999998</v>
      </c>
      <c r="Q45">
        <f>-(Table16[[#This Row],[time]]-2)*2</f>
        <v>-0.92049999999999965</v>
      </c>
      <c r="R45">
        <v>87.670100000000005</v>
      </c>
      <c r="S45">
        <v>21.958300000000001</v>
      </c>
      <c r="T45">
        <f>Table16[[#This Row],[CFNM]]/Table16[[#This Row],[CAREA]]</f>
        <v>0.2504650958536605</v>
      </c>
      <c r="U45">
        <v>2.4602499999999998</v>
      </c>
      <c r="V45">
        <f>-(Table622[[#This Row],[time]]-2)*2</f>
        <v>-0.92049999999999965</v>
      </c>
      <c r="W45">
        <v>77.516599999999997</v>
      </c>
      <c r="X45">
        <v>36.607500000000002</v>
      </c>
      <c r="Y45">
        <f>Table622[[#This Row],[CFNM]]/Table622[[#This Row],[CAREA]]</f>
        <v>0.47225368501714476</v>
      </c>
      <c r="Z45">
        <v>2.4602499999999998</v>
      </c>
      <c r="AA45">
        <f>-(Table723[[#This Row],[time]]-2)*2</f>
        <v>-0.92049999999999965</v>
      </c>
      <c r="AB45">
        <v>86.19</v>
      </c>
      <c r="AC45">
        <v>50.792400000000001</v>
      </c>
      <c r="AD45">
        <f>Table723[[#This Row],[CFNM]]/Table723[[#This Row],[CAREA]]</f>
        <v>0.58930734423947095</v>
      </c>
      <c r="AE45">
        <v>2.4602499999999998</v>
      </c>
      <c r="AF45">
        <f>-(Table824[[#This Row],[time]]-2)*2</f>
        <v>-0.92049999999999965</v>
      </c>
      <c r="AG45">
        <v>79.4084</v>
      </c>
      <c r="AH45">
        <v>45.279200000000003</v>
      </c>
      <c r="AI45">
        <f>Table824[[#This Row],[CFNM]]/Table824[[#This Row],[CAREA]]</f>
        <v>0.5702066783866695</v>
      </c>
      <c r="AJ45">
        <v>2.4602499999999998</v>
      </c>
      <c r="AK45">
        <f>-(Table925[[#This Row],[time]]-2)*2</f>
        <v>-0.92049999999999965</v>
      </c>
      <c r="AL45">
        <v>80.193600000000004</v>
      </c>
      <c r="AM45">
        <v>47.324100000000001</v>
      </c>
      <c r="AN45">
        <f>Table925[[#This Row],[CFNM]]/Table925[[#This Row],[CAREA]]</f>
        <v>0.5901231519722272</v>
      </c>
    </row>
    <row r="46" spans="1:40" x14ac:dyDescent="0.3">
      <c r="A46">
        <v>2.51267</v>
      </c>
      <c r="B46">
        <f>-(Table219[[#This Row],[time]]-2)*2</f>
        <v>-1.0253399999999999</v>
      </c>
      <c r="C46">
        <v>88.560299999999998</v>
      </c>
      <c r="D46">
        <v>19.343499999999999</v>
      </c>
      <c r="E46">
        <f>Table219[[#This Row],[CFNM]]/Table219[[#This Row],[CAREA ]]</f>
        <v>0.21842179848080912</v>
      </c>
      <c r="F46">
        <v>2.51267</v>
      </c>
      <c r="G46">
        <f>-(Table320[[#This Row],[time]]-2)*2</f>
        <v>-1.0253399999999999</v>
      </c>
      <c r="H46">
        <v>93.379099999999994</v>
      </c>
      <c r="I46">
        <v>10.489800000000001</v>
      </c>
      <c r="J46" s="1">
        <f>Table320[[#This Row],[CFNM]]/Table320[[#This Row],[CAREA ]]</f>
        <v>0.11233562970728997</v>
      </c>
      <c r="K46">
        <v>2.51267</v>
      </c>
      <c r="L46">
        <f>-(Table421[[#This Row],[time]]-2)*2</f>
        <v>-1.0253399999999999</v>
      </c>
      <c r="M46">
        <v>90.446600000000004</v>
      </c>
      <c r="N46">
        <v>18.6067</v>
      </c>
      <c r="O46">
        <f>Table421[[#This Row],[CFNM]]/Table421[[#This Row],[CAREA]]</f>
        <v>0.20572028135938775</v>
      </c>
      <c r="P46">
        <v>2.51267</v>
      </c>
      <c r="Q46">
        <f>-(Table16[[#This Row],[time]]-2)*2</f>
        <v>-1.0253399999999999</v>
      </c>
      <c r="R46">
        <v>88.140299999999996</v>
      </c>
      <c r="S46">
        <v>24.185700000000001</v>
      </c>
      <c r="T46">
        <f>Table16[[#This Row],[CFNM]]/Table16[[#This Row],[CAREA]]</f>
        <v>0.27440001906052058</v>
      </c>
      <c r="U46">
        <v>2.51267</v>
      </c>
      <c r="V46">
        <f>-(Table622[[#This Row],[time]]-2)*2</f>
        <v>-1.0253399999999999</v>
      </c>
      <c r="W46">
        <v>76.486099999999993</v>
      </c>
      <c r="X46">
        <v>39.071899999999999</v>
      </c>
      <c r="Y46">
        <f>Table622[[#This Row],[CFNM]]/Table622[[#This Row],[CAREA]]</f>
        <v>0.51083660952774435</v>
      </c>
      <c r="Z46">
        <v>2.51267</v>
      </c>
      <c r="AA46">
        <f>-(Table723[[#This Row],[time]]-2)*2</f>
        <v>-1.0253399999999999</v>
      </c>
      <c r="AB46">
        <v>84.625900000000001</v>
      </c>
      <c r="AC46">
        <v>54.408099999999997</v>
      </c>
      <c r="AD46">
        <f>Table723[[#This Row],[CFNM]]/Table723[[#This Row],[CAREA]]</f>
        <v>0.64292492014855973</v>
      </c>
      <c r="AE46">
        <v>2.51267</v>
      </c>
      <c r="AF46">
        <f>-(Table824[[#This Row],[time]]-2)*2</f>
        <v>-1.0253399999999999</v>
      </c>
      <c r="AG46">
        <v>78.63</v>
      </c>
      <c r="AH46">
        <v>49.0593</v>
      </c>
      <c r="AI46">
        <f>Table824[[#This Row],[CFNM]]/Table824[[#This Row],[CAREA]]</f>
        <v>0.62392598244944686</v>
      </c>
      <c r="AJ46">
        <v>2.51267</v>
      </c>
      <c r="AK46">
        <f>-(Table925[[#This Row],[time]]-2)*2</f>
        <v>-1.0253399999999999</v>
      </c>
      <c r="AL46">
        <v>79.862899999999996</v>
      </c>
      <c r="AM46">
        <v>50.817399999999999</v>
      </c>
      <c r="AN46">
        <f>Table925[[#This Row],[CFNM]]/Table925[[#This Row],[CAREA]]</f>
        <v>0.63630797278836604</v>
      </c>
    </row>
    <row r="47" spans="1:40" x14ac:dyDescent="0.3">
      <c r="A47">
        <v>2.5564</v>
      </c>
      <c r="B47">
        <f>-(Table219[[#This Row],[time]]-2)*2</f>
        <v>-1.1128</v>
      </c>
      <c r="C47">
        <v>88.5</v>
      </c>
      <c r="D47">
        <v>20.1142</v>
      </c>
      <c r="E47">
        <f>Table219[[#This Row],[CFNM]]/Table219[[#This Row],[CAREA ]]</f>
        <v>0.22727909604519775</v>
      </c>
      <c r="F47">
        <v>2.5564</v>
      </c>
      <c r="G47">
        <f>-(Table320[[#This Row],[time]]-2)*2</f>
        <v>-1.1128</v>
      </c>
      <c r="H47">
        <v>93.461500000000001</v>
      </c>
      <c r="I47">
        <v>11.3416</v>
      </c>
      <c r="J47" s="1">
        <f>Table320[[#This Row],[CFNM]]/Table320[[#This Row],[CAREA ]]</f>
        <v>0.12135050261337556</v>
      </c>
      <c r="K47">
        <v>2.5564</v>
      </c>
      <c r="L47">
        <f>-(Table421[[#This Row],[time]]-2)*2</f>
        <v>-1.1128</v>
      </c>
      <c r="M47">
        <v>90.344099999999997</v>
      </c>
      <c r="N47">
        <v>20.238700000000001</v>
      </c>
      <c r="O47">
        <f>Table421[[#This Row],[CFNM]]/Table421[[#This Row],[CAREA]]</f>
        <v>0.22401794915218595</v>
      </c>
      <c r="P47">
        <v>2.5564</v>
      </c>
      <c r="Q47">
        <f>-(Table16[[#This Row],[time]]-2)*2</f>
        <v>-1.1128</v>
      </c>
      <c r="R47">
        <v>88.327699999999993</v>
      </c>
      <c r="S47">
        <v>26.215399999999999</v>
      </c>
      <c r="T47">
        <f>Table16[[#This Row],[CFNM]]/Table16[[#This Row],[CAREA]]</f>
        <v>0.29679704101884236</v>
      </c>
      <c r="U47">
        <v>2.5564</v>
      </c>
      <c r="V47">
        <f>-(Table622[[#This Row],[time]]-2)*2</f>
        <v>-1.1128</v>
      </c>
      <c r="W47">
        <v>75.609700000000004</v>
      </c>
      <c r="X47">
        <v>41.185499999999998</v>
      </c>
      <c r="Y47">
        <f>Table622[[#This Row],[CFNM]]/Table622[[#This Row],[CAREA]]</f>
        <v>0.54471185575395742</v>
      </c>
      <c r="Z47">
        <v>2.5564</v>
      </c>
      <c r="AA47">
        <f>-(Table723[[#This Row],[time]]-2)*2</f>
        <v>-1.1128</v>
      </c>
      <c r="AB47">
        <v>83.884299999999996</v>
      </c>
      <c r="AC47">
        <v>57.439100000000003</v>
      </c>
      <c r="AD47">
        <f>Table723[[#This Row],[CFNM]]/Table723[[#This Row],[CAREA]]</f>
        <v>0.68474196005688792</v>
      </c>
      <c r="AE47">
        <v>2.5564</v>
      </c>
      <c r="AF47">
        <f>-(Table824[[#This Row],[time]]-2)*2</f>
        <v>-1.1128</v>
      </c>
      <c r="AG47">
        <v>77.917100000000005</v>
      </c>
      <c r="AH47">
        <v>52.409500000000001</v>
      </c>
      <c r="AI47">
        <f>Table824[[#This Row],[CFNM]]/Table824[[#This Row],[CAREA]]</f>
        <v>0.67263155327906199</v>
      </c>
      <c r="AJ47">
        <v>2.5564</v>
      </c>
      <c r="AK47">
        <f>-(Table925[[#This Row],[time]]-2)*2</f>
        <v>-1.1128</v>
      </c>
      <c r="AL47">
        <v>79.659099999999995</v>
      </c>
      <c r="AM47">
        <v>53.904600000000002</v>
      </c>
      <c r="AN47">
        <f>Table925[[#This Row],[CFNM]]/Table925[[#This Row],[CAREA]]</f>
        <v>0.67669104973568628</v>
      </c>
    </row>
    <row r="48" spans="1:40" x14ac:dyDescent="0.3">
      <c r="A48">
        <v>2.6033400000000002</v>
      </c>
      <c r="B48">
        <f>-(Table219[[#This Row],[time]]-2)*2</f>
        <v>-1.2066800000000004</v>
      </c>
      <c r="C48">
        <v>88.476600000000005</v>
      </c>
      <c r="D48">
        <v>20.906400000000001</v>
      </c>
      <c r="E48">
        <f>Table219[[#This Row],[CFNM]]/Table219[[#This Row],[CAREA ]]</f>
        <v>0.2362929859420457</v>
      </c>
      <c r="F48">
        <v>2.6033400000000002</v>
      </c>
      <c r="G48">
        <f>-(Table320[[#This Row],[time]]-2)*2</f>
        <v>-1.2066800000000004</v>
      </c>
      <c r="H48">
        <v>93.709199999999996</v>
      </c>
      <c r="I48">
        <v>12.278</v>
      </c>
      <c r="J48" s="1">
        <f>Table320[[#This Row],[CFNM]]/Table320[[#This Row],[CAREA ]]</f>
        <v>0.13102235426190811</v>
      </c>
      <c r="K48">
        <v>2.6033400000000002</v>
      </c>
      <c r="L48">
        <f>-(Table421[[#This Row],[time]]-2)*2</f>
        <v>-1.2066800000000004</v>
      </c>
      <c r="M48">
        <v>90.293700000000001</v>
      </c>
      <c r="N48">
        <v>22.055800000000001</v>
      </c>
      <c r="O48">
        <f>Table421[[#This Row],[CFNM]]/Table421[[#This Row],[CAREA]]</f>
        <v>0.24426731876088809</v>
      </c>
      <c r="P48">
        <v>2.6033400000000002</v>
      </c>
      <c r="Q48">
        <f>-(Table16[[#This Row],[time]]-2)*2</f>
        <v>-1.2066800000000004</v>
      </c>
      <c r="R48">
        <v>88.297300000000007</v>
      </c>
      <c r="S48">
        <v>28.558900000000001</v>
      </c>
      <c r="T48">
        <f>Table16[[#This Row],[CFNM]]/Table16[[#This Row],[CAREA]]</f>
        <v>0.32344024109457481</v>
      </c>
      <c r="U48">
        <v>2.6033400000000002</v>
      </c>
      <c r="V48">
        <f>-(Table622[[#This Row],[time]]-2)*2</f>
        <v>-1.2066800000000004</v>
      </c>
      <c r="W48">
        <v>74.649799999999999</v>
      </c>
      <c r="X48">
        <v>43.534999999999997</v>
      </c>
      <c r="Y48">
        <f>Table622[[#This Row],[CFNM]]/Table622[[#This Row],[CAREA]]</f>
        <v>0.58318977411861783</v>
      </c>
      <c r="Z48">
        <v>2.6033400000000002</v>
      </c>
      <c r="AA48">
        <f>-(Table723[[#This Row],[time]]-2)*2</f>
        <v>-1.2066800000000004</v>
      </c>
      <c r="AB48">
        <v>83.044399999999996</v>
      </c>
      <c r="AC48">
        <v>60.740600000000001</v>
      </c>
      <c r="AD48">
        <f>Table723[[#This Row],[CFNM]]/Table723[[#This Row],[CAREA]]</f>
        <v>0.73142319048605331</v>
      </c>
      <c r="AE48">
        <v>2.6033400000000002</v>
      </c>
      <c r="AF48">
        <f>-(Table824[[#This Row],[time]]-2)*2</f>
        <v>-1.2066800000000004</v>
      </c>
      <c r="AG48">
        <v>77.217299999999994</v>
      </c>
      <c r="AH48">
        <v>56.012</v>
      </c>
      <c r="AI48">
        <f>Table824[[#This Row],[CFNM]]/Table824[[#This Row],[CAREA]]</f>
        <v>0.72538148834522842</v>
      </c>
      <c r="AJ48">
        <v>2.6033400000000002</v>
      </c>
      <c r="AK48">
        <f>-(Table925[[#This Row],[time]]-2)*2</f>
        <v>-1.2066800000000004</v>
      </c>
      <c r="AL48">
        <v>78.099900000000005</v>
      </c>
      <c r="AM48">
        <v>57.354199999999999</v>
      </c>
      <c r="AN48">
        <f>Table925[[#This Row],[CFNM]]/Table925[[#This Row],[CAREA]]</f>
        <v>0.73436969829666865</v>
      </c>
    </row>
    <row r="49" spans="1:40" x14ac:dyDescent="0.3">
      <c r="A49">
        <v>2.6604800000000002</v>
      </c>
      <c r="B49">
        <f>-(Table219[[#This Row],[time]]-2)*2</f>
        <v>-1.3209600000000004</v>
      </c>
      <c r="C49">
        <v>88.516499999999994</v>
      </c>
      <c r="D49">
        <v>21.7806</v>
      </c>
      <c r="E49">
        <f>Table219[[#This Row],[CFNM]]/Table219[[#This Row],[CAREA ]]</f>
        <v>0.24606259849858503</v>
      </c>
      <c r="F49">
        <v>2.6604800000000002</v>
      </c>
      <c r="G49">
        <f>-(Table320[[#This Row],[time]]-2)*2</f>
        <v>-1.3209600000000004</v>
      </c>
      <c r="H49">
        <v>93.896199999999993</v>
      </c>
      <c r="I49">
        <v>13.5214</v>
      </c>
      <c r="J49" s="1">
        <f>Table320[[#This Row],[CFNM]]/Table320[[#This Row],[CAREA ]]</f>
        <v>0.14400369770022642</v>
      </c>
      <c r="K49">
        <v>2.6604800000000002</v>
      </c>
      <c r="L49">
        <f>-(Table421[[#This Row],[time]]-2)*2</f>
        <v>-1.3209600000000004</v>
      </c>
      <c r="M49">
        <v>90.186599999999999</v>
      </c>
      <c r="N49">
        <v>24.319800000000001</v>
      </c>
      <c r="O49">
        <f>Table421[[#This Row],[CFNM]]/Table421[[#This Row],[CAREA]]</f>
        <v>0.26966090306098689</v>
      </c>
      <c r="P49">
        <v>2.6604800000000002</v>
      </c>
      <c r="Q49">
        <f>-(Table16[[#This Row],[time]]-2)*2</f>
        <v>-1.3209600000000004</v>
      </c>
      <c r="R49">
        <v>88.184200000000004</v>
      </c>
      <c r="S49">
        <v>31.661200000000001</v>
      </c>
      <c r="T49">
        <f>Table16[[#This Row],[CFNM]]/Table16[[#This Row],[CAREA]]</f>
        <v>0.35903483844044626</v>
      </c>
      <c r="U49">
        <v>2.6604800000000002</v>
      </c>
      <c r="V49">
        <f>-(Table622[[#This Row],[time]]-2)*2</f>
        <v>-1.3209600000000004</v>
      </c>
      <c r="W49">
        <v>73.509799999999998</v>
      </c>
      <c r="X49">
        <v>46.9328</v>
      </c>
      <c r="Y49">
        <f>Table622[[#This Row],[CFNM]]/Table622[[#This Row],[CAREA]]</f>
        <v>0.63845636908276182</v>
      </c>
      <c r="Z49">
        <v>2.6604800000000002</v>
      </c>
      <c r="AA49">
        <f>-(Table723[[#This Row],[time]]-2)*2</f>
        <v>-1.3209600000000004</v>
      </c>
      <c r="AB49">
        <v>82.080500000000001</v>
      </c>
      <c r="AC49">
        <v>65.450299999999999</v>
      </c>
      <c r="AD49">
        <f>Table723[[#This Row],[CFNM]]/Table723[[#This Row],[CAREA]]</f>
        <v>0.79739158509024677</v>
      </c>
      <c r="AE49">
        <v>2.6604800000000002</v>
      </c>
      <c r="AF49">
        <f>-(Table824[[#This Row],[time]]-2)*2</f>
        <v>-1.3209600000000004</v>
      </c>
      <c r="AG49">
        <v>76.315299999999993</v>
      </c>
      <c r="AH49">
        <v>60.377800000000001</v>
      </c>
      <c r="AI49">
        <f>Table824[[#This Row],[CFNM]]/Table824[[#This Row],[CAREA]]</f>
        <v>0.79116245366263394</v>
      </c>
      <c r="AJ49">
        <v>2.6604800000000002</v>
      </c>
      <c r="AK49">
        <f>-(Table925[[#This Row],[time]]-2)*2</f>
        <v>-1.3209600000000004</v>
      </c>
      <c r="AL49">
        <v>77.821899999999999</v>
      </c>
      <c r="AM49">
        <v>61.661099999999998</v>
      </c>
      <c r="AN49">
        <f>Table925[[#This Row],[CFNM]]/Table925[[#This Row],[CAREA]]</f>
        <v>0.79233609048352716</v>
      </c>
    </row>
    <row r="50" spans="1:40" x14ac:dyDescent="0.3">
      <c r="A50">
        <v>2.7082199999999998</v>
      </c>
      <c r="B50">
        <f>-(Table219[[#This Row],[time]]-2)*2</f>
        <v>-1.4164399999999997</v>
      </c>
      <c r="C50">
        <v>88.599699999999999</v>
      </c>
      <c r="D50">
        <v>22.5184</v>
      </c>
      <c r="E50">
        <f>Table219[[#This Row],[CFNM]]/Table219[[#This Row],[CAREA ]]</f>
        <v>0.2541588741271133</v>
      </c>
      <c r="F50">
        <v>2.7082199999999998</v>
      </c>
      <c r="G50">
        <f>-(Table320[[#This Row],[time]]-2)*2</f>
        <v>-1.4164399999999997</v>
      </c>
      <c r="H50">
        <v>93.937299999999993</v>
      </c>
      <c r="I50">
        <v>14.634</v>
      </c>
      <c r="J50" s="1">
        <f>Table320[[#This Row],[CFNM]]/Table320[[#This Row],[CAREA ]]</f>
        <v>0.15578476281519696</v>
      </c>
      <c r="K50">
        <v>2.7082199999999998</v>
      </c>
      <c r="L50">
        <f>-(Table421[[#This Row],[time]]-2)*2</f>
        <v>-1.4164399999999997</v>
      </c>
      <c r="M50">
        <v>89.993700000000004</v>
      </c>
      <c r="N50">
        <v>26.2822</v>
      </c>
      <c r="O50">
        <f>Table421[[#This Row],[CFNM]]/Table421[[#This Row],[CAREA]]</f>
        <v>0.29204488758657549</v>
      </c>
      <c r="P50">
        <v>2.7082199999999998</v>
      </c>
      <c r="Q50">
        <f>-(Table16[[#This Row],[time]]-2)*2</f>
        <v>-1.4164399999999997</v>
      </c>
      <c r="R50">
        <v>88.104299999999995</v>
      </c>
      <c r="S50">
        <v>34.424599999999998</v>
      </c>
      <c r="T50">
        <f>Table16[[#This Row],[CFNM]]/Table16[[#This Row],[CAREA]]</f>
        <v>0.39072553780008468</v>
      </c>
      <c r="U50">
        <v>2.7082199999999998</v>
      </c>
      <c r="V50">
        <f>-(Table622[[#This Row],[time]]-2)*2</f>
        <v>-1.4164399999999997</v>
      </c>
      <c r="W50">
        <v>72.535899999999998</v>
      </c>
      <c r="X50">
        <v>49.793799999999997</v>
      </c>
      <c r="Y50">
        <f>Table622[[#This Row],[CFNM]]/Table622[[#This Row],[CAREA]]</f>
        <v>0.68647111292477236</v>
      </c>
      <c r="Z50">
        <v>2.7082199999999998</v>
      </c>
      <c r="AA50">
        <f>-(Table723[[#This Row],[time]]-2)*2</f>
        <v>-1.4164399999999997</v>
      </c>
      <c r="AB50">
        <v>81.215199999999996</v>
      </c>
      <c r="AC50">
        <v>69.504300000000001</v>
      </c>
      <c r="AD50">
        <f>Table723[[#This Row],[CFNM]]/Table723[[#This Row],[CAREA]]</f>
        <v>0.85580408593465263</v>
      </c>
      <c r="AE50">
        <v>2.7082199999999998</v>
      </c>
      <c r="AF50">
        <f>-(Table824[[#This Row],[time]]-2)*2</f>
        <v>-1.4164399999999997</v>
      </c>
      <c r="AG50">
        <v>75.608599999999996</v>
      </c>
      <c r="AH50">
        <v>64.002700000000004</v>
      </c>
      <c r="AI50">
        <f>Table824[[#This Row],[CFNM]]/Table824[[#This Row],[CAREA]]</f>
        <v>0.8465002658427746</v>
      </c>
      <c r="AJ50">
        <v>2.7082199999999998</v>
      </c>
      <c r="AK50">
        <f>-(Table925[[#This Row],[time]]-2)*2</f>
        <v>-1.4164399999999997</v>
      </c>
      <c r="AL50">
        <v>77.524000000000001</v>
      </c>
      <c r="AM50">
        <v>65.253799999999998</v>
      </c>
      <c r="AN50">
        <f>Table925[[#This Row],[CFNM]]/Table925[[#This Row],[CAREA]]</f>
        <v>0.84172385325834576</v>
      </c>
    </row>
    <row r="51" spans="1:40" x14ac:dyDescent="0.3">
      <c r="A51">
        <v>2.7589999999999999</v>
      </c>
      <c r="B51">
        <f>-(Table219[[#This Row],[time]]-2)*2</f>
        <v>-1.5179999999999998</v>
      </c>
      <c r="C51">
        <v>88.778400000000005</v>
      </c>
      <c r="D51">
        <v>23.305700000000002</v>
      </c>
      <c r="E51">
        <f>Table219[[#This Row],[CFNM]]/Table219[[#This Row],[CAREA ]]</f>
        <v>0.2625154316815802</v>
      </c>
      <c r="F51">
        <v>2.7589999999999999</v>
      </c>
      <c r="G51">
        <f>-(Table320[[#This Row],[time]]-2)*2</f>
        <v>-1.5179999999999998</v>
      </c>
      <c r="H51">
        <v>94.603700000000003</v>
      </c>
      <c r="I51">
        <v>15.8894</v>
      </c>
      <c r="J51" s="1">
        <f>Table320[[#This Row],[CFNM]]/Table320[[#This Row],[CAREA ]]</f>
        <v>0.16795749003474494</v>
      </c>
      <c r="K51">
        <v>2.7589999999999999</v>
      </c>
      <c r="L51">
        <f>-(Table421[[#This Row],[time]]-2)*2</f>
        <v>-1.5179999999999998</v>
      </c>
      <c r="M51">
        <v>89.927400000000006</v>
      </c>
      <c r="N51">
        <v>28.432200000000002</v>
      </c>
      <c r="O51">
        <f>Table421[[#This Row],[CFNM]]/Table421[[#This Row],[CAREA]]</f>
        <v>0.31616837582316404</v>
      </c>
      <c r="P51">
        <v>2.7589999999999999</v>
      </c>
      <c r="Q51">
        <f>-(Table16[[#This Row],[time]]-2)*2</f>
        <v>-1.5179999999999998</v>
      </c>
      <c r="R51">
        <v>87.866799999999998</v>
      </c>
      <c r="S51">
        <v>37.546599999999998</v>
      </c>
      <c r="T51">
        <f>Table16[[#This Row],[CFNM]]/Table16[[#This Row],[CAREA]]</f>
        <v>0.42731270514005287</v>
      </c>
      <c r="U51">
        <v>2.7589999999999999</v>
      </c>
      <c r="V51">
        <f>-(Table622[[#This Row],[time]]-2)*2</f>
        <v>-1.5179999999999998</v>
      </c>
      <c r="W51">
        <v>71.398399999999995</v>
      </c>
      <c r="X51">
        <v>52.9679</v>
      </c>
      <c r="Y51">
        <f>Table622[[#This Row],[CFNM]]/Table622[[#This Row],[CAREA]]</f>
        <v>0.74186396333811411</v>
      </c>
      <c r="Z51">
        <v>2.7589999999999999</v>
      </c>
      <c r="AA51">
        <f>-(Table723[[#This Row],[time]]-2)*2</f>
        <v>-1.5179999999999998</v>
      </c>
      <c r="AB51">
        <v>80.311300000000003</v>
      </c>
      <c r="AC51">
        <v>73.871600000000001</v>
      </c>
      <c r="AD51">
        <f>Table723[[#This Row],[CFNM]]/Table723[[#This Row],[CAREA]]</f>
        <v>0.91981576689706179</v>
      </c>
      <c r="AE51">
        <v>2.7589999999999999</v>
      </c>
      <c r="AF51">
        <f>-(Table824[[#This Row],[time]]-2)*2</f>
        <v>-1.5179999999999998</v>
      </c>
      <c r="AG51">
        <v>74.809200000000004</v>
      </c>
      <c r="AH51">
        <v>67.958399999999997</v>
      </c>
      <c r="AI51">
        <f>Table824[[#This Row],[CFNM]]/Table824[[#This Row],[CAREA]]</f>
        <v>0.90842302818369924</v>
      </c>
      <c r="AJ51">
        <v>2.7589999999999999</v>
      </c>
      <c r="AK51">
        <f>-(Table925[[#This Row],[time]]-2)*2</f>
        <v>-1.5179999999999998</v>
      </c>
      <c r="AL51">
        <v>77.244500000000002</v>
      </c>
      <c r="AM51">
        <v>69.176000000000002</v>
      </c>
      <c r="AN51">
        <f>Table925[[#This Row],[CFNM]]/Table925[[#This Row],[CAREA]]</f>
        <v>0.89554596120112107</v>
      </c>
    </row>
    <row r="52" spans="1:40" x14ac:dyDescent="0.3">
      <c r="A52">
        <v>2.8092299999999999</v>
      </c>
      <c r="B52">
        <f>-(Table219[[#This Row],[time]]-2)*2</f>
        <v>-1.6184599999999998</v>
      </c>
      <c r="C52">
        <v>89.053899999999999</v>
      </c>
      <c r="D52">
        <v>24.038599999999999</v>
      </c>
      <c r="E52">
        <f>Table219[[#This Row],[CFNM]]/Table219[[#This Row],[CAREA ]]</f>
        <v>0.26993315284339037</v>
      </c>
      <c r="F52">
        <v>2.8092299999999999</v>
      </c>
      <c r="G52">
        <f>-(Table320[[#This Row],[time]]-2)*2</f>
        <v>-1.6184599999999998</v>
      </c>
      <c r="H52">
        <v>95.053899999999999</v>
      </c>
      <c r="I52">
        <v>17.178000000000001</v>
      </c>
      <c r="J52" s="1">
        <f>Table320[[#This Row],[CFNM]]/Table320[[#This Row],[CAREA ]]</f>
        <v>0.18071851865099697</v>
      </c>
      <c r="K52">
        <v>2.8092299999999999</v>
      </c>
      <c r="L52">
        <f>-(Table421[[#This Row],[time]]-2)*2</f>
        <v>-1.6184599999999998</v>
      </c>
      <c r="M52">
        <v>89.423699999999997</v>
      </c>
      <c r="N52">
        <v>30.6739</v>
      </c>
      <c r="O52">
        <f>Table421[[#This Row],[CFNM]]/Table421[[#This Row],[CAREA]]</f>
        <v>0.34301756693136159</v>
      </c>
      <c r="P52">
        <v>2.8092299999999999</v>
      </c>
      <c r="Q52">
        <f>-(Table16[[#This Row],[time]]-2)*2</f>
        <v>-1.6184599999999998</v>
      </c>
      <c r="R52">
        <v>87.638599999999997</v>
      </c>
      <c r="S52">
        <v>40.764899999999997</v>
      </c>
      <c r="T52">
        <f>Table16[[#This Row],[CFNM]]/Table16[[#This Row],[CAREA]]</f>
        <v>0.46514777734925022</v>
      </c>
      <c r="U52">
        <v>2.8092299999999999</v>
      </c>
      <c r="V52">
        <f>-(Table622[[#This Row],[time]]-2)*2</f>
        <v>-1.6184599999999998</v>
      </c>
      <c r="W52">
        <v>69.657899999999998</v>
      </c>
      <c r="X52">
        <v>56.0807</v>
      </c>
      <c r="Y52">
        <f>Table622[[#This Row],[CFNM]]/Table622[[#This Row],[CAREA]]</f>
        <v>0.80508743444749276</v>
      </c>
      <c r="Z52">
        <v>2.8092299999999999</v>
      </c>
      <c r="AA52">
        <f>-(Table723[[#This Row],[time]]-2)*2</f>
        <v>-1.6184599999999998</v>
      </c>
      <c r="AB52">
        <v>79.4345</v>
      </c>
      <c r="AC52">
        <v>78.213999999999999</v>
      </c>
      <c r="AD52">
        <f>Table723[[#This Row],[CFNM]]/Table723[[#This Row],[CAREA]]</f>
        <v>0.98463513964335392</v>
      </c>
      <c r="AE52">
        <v>2.8092299999999999</v>
      </c>
      <c r="AF52">
        <f>-(Table824[[#This Row],[time]]-2)*2</f>
        <v>-1.6184599999999998</v>
      </c>
      <c r="AG52">
        <v>74.156899999999993</v>
      </c>
      <c r="AH52">
        <v>71.836799999999997</v>
      </c>
      <c r="AI52">
        <f>Table824[[#This Row],[CFNM]]/Table824[[#This Row],[CAREA]]</f>
        <v>0.9687136328514272</v>
      </c>
      <c r="AJ52">
        <v>2.8092299999999999</v>
      </c>
      <c r="AK52">
        <f>-(Table925[[#This Row],[time]]-2)*2</f>
        <v>-1.6184599999999998</v>
      </c>
      <c r="AL52">
        <v>76.964500000000001</v>
      </c>
      <c r="AM52">
        <v>72.976600000000005</v>
      </c>
      <c r="AN52">
        <f>Table925[[#This Row],[CFNM]]/Table925[[#This Row],[CAREA]]</f>
        <v>0.94818520226857839</v>
      </c>
    </row>
    <row r="53" spans="1:40" x14ac:dyDescent="0.3">
      <c r="A53">
        <v>2.8506100000000001</v>
      </c>
      <c r="B53">
        <f>-(Table219[[#This Row],[time]]-2)*2</f>
        <v>-1.7012200000000002</v>
      </c>
      <c r="C53">
        <v>89.146000000000001</v>
      </c>
      <c r="D53">
        <v>24.536200000000001</v>
      </c>
      <c r="E53">
        <f>Table219[[#This Row],[CFNM]]/Table219[[#This Row],[CAREA ]]</f>
        <v>0.27523612949543447</v>
      </c>
      <c r="F53">
        <v>2.8506100000000001</v>
      </c>
      <c r="G53">
        <f>-(Table320[[#This Row],[time]]-2)*2</f>
        <v>-1.7012200000000002</v>
      </c>
      <c r="H53">
        <v>95.401899999999998</v>
      </c>
      <c r="I53">
        <v>18.236499999999999</v>
      </c>
      <c r="J53" s="1">
        <f>Table320[[#This Row],[CFNM]]/Table320[[#This Row],[CAREA ]]</f>
        <v>0.19115447386267989</v>
      </c>
      <c r="K53">
        <v>2.8506100000000001</v>
      </c>
      <c r="L53">
        <f>-(Table421[[#This Row],[time]]-2)*2</f>
        <v>-1.7012200000000002</v>
      </c>
      <c r="M53">
        <v>89.066699999999997</v>
      </c>
      <c r="N53">
        <v>32.578699999999998</v>
      </c>
      <c r="O53">
        <f>Table421[[#This Row],[CFNM]]/Table421[[#This Row],[CAREA]]</f>
        <v>0.3657786804720507</v>
      </c>
      <c r="P53">
        <v>2.8506100000000001</v>
      </c>
      <c r="Q53">
        <f>-(Table16[[#This Row],[time]]-2)*2</f>
        <v>-1.7012200000000002</v>
      </c>
      <c r="R53">
        <v>87.436000000000007</v>
      </c>
      <c r="S53">
        <v>43.7316</v>
      </c>
      <c r="T53">
        <f>Table16[[#This Row],[CFNM]]/Table16[[#This Row],[CAREA]]</f>
        <v>0.50015554233953974</v>
      </c>
      <c r="U53">
        <v>2.8506100000000001</v>
      </c>
      <c r="V53">
        <f>-(Table622[[#This Row],[time]]-2)*2</f>
        <v>-1.7012200000000002</v>
      </c>
      <c r="W53">
        <v>68.726699999999994</v>
      </c>
      <c r="X53">
        <v>58.659799999999997</v>
      </c>
      <c r="Y53">
        <f>Table622[[#This Row],[CFNM]]/Table622[[#This Row],[CAREA]]</f>
        <v>0.85352272115495142</v>
      </c>
      <c r="Z53">
        <v>2.8506100000000001</v>
      </c>
      <c r="AA53">
        <f>-(Table723[[#This Row],[time]]-2)*2</f>
        <v>-1.7012200000000002</v>
      </c>
      <c r="AB53">
        <v>77.876199999999997</v>
      </c>
      <c r="AC53">
        <v>81.845100000000002</v>
      </c>
      <c r="AD53">
        <f>Table723[[#This Row],[CFNM]]/Table723[[#This Row],[CAREA]]</f>
        <v>1.0509642227021863</v>
      </c>
      <c r="AE53">
        <v>2.8506100000000001</v>
      </c>
      <c r="AF53">
        <f>-(Table824[[#This Row],[time]]-2)*2</f>
        <v>-1.7012200000000002</v>
      </c>
      <c r="AG53">
        <v>73.63</v>
      </c>
      <c r="AH53">
        <v>74.891400000000004</v>
      </c>
      <c r="AI53">
        <f>Table824[[#This Row],[CFNM]]/Table824[[#This Row],[CAREA]]</f>
        <v>1.017131603965775</v>
      </c>
      <c r="AJ53">
        <v>2.8506100000000001</v>
      </c>
      <c r="AK53">
        <f>-(Table925[[#This Row],[time]]-2)*2</f>
        <v>-1.7012200000000002</v>
      </c>
      <c r="AL53">
        <v>76.733000000000004</v>
      </c>
      <c r="AM53">
        <v>76.163499999999999</v>
      </c>
      <c r="AN53">
        <f>Table925[[#This Row],[CFNM]]/Table925[[#This Row],[CAREA]]</f>
        <v>0.99257816063492887</v>
      </c>
    </row>
    <row r="54" spans="1:40" x14ac:dyDescent="0.3">
      <c r="A54">
        <v>2.90524</v>
      </c>
      <c r="B54">
        <f>-(Table219[[#This Row],[time]]-2)*2</f>
        <v>-1.8104800000000001</v>
      </c>
      <c r="C54">
        <v>89.440700000000007</v>
      </c>
      <c r="D54">
        <v>25.359400000000001</v>
      </c>
      <c r="E54">
        <f>Table219[[#This Row],[CFNM]]/Table219[[#This Row],[CAREA ]]</f>
        <v>0.2835331118830689</v>
      </c>
      <c r="F54">
        <v>2.90524</v>
      </c>
      <c r="G54">
        <f>-(Table320[[#This Row],[time]]-2)*2</f>
        <v>-1.8104800000000001</v>
      </c>
      <c r="H54">
        <v>95.867500000000007</v>
      </c>
      <c r="I54">
        <v>19.675799999999999</v>
      </c>
      <c r="J54" s="1">
        <f>Table320[[#This Row],[CFNM]]/Table320[[#This Row],[CAREA ]]</f>
        <v>0.20523952330038853</v>
      </c>
      <c r="K54">
        <v>2.90524</v>
      </c>
      <c r="L54">
        <f>-(Table421[[#This Row],[time]]-2)*2</f>
        <v>-1.8104800000000001</v>
      </c>
      <c r="M54">
        <v>88.47</v>
      </c>
      <c r="N54">
        <v>35.225900000000003</v>
      </c>
      <c r="O54">
        <f>Table421[[#This Row],[CFNM]]/Table421[[#This Row],[CAREA]]</f>
        <v>0.39816774047699788</v>
      </c>
      <c r="P54">
        <v>2.90524</v>
      </c>
      <c r="Q54">
        <f>-(Table16[[#This Row],[time]]-2)*2</f>
        <v>-1.8104800000000001</v>
      </c>
      <c r="R54">
        <v>87.6023</v>
      </c>
      <c r="S54">
        <v>48.049799999999998</v>
      </c>
      <c r="T54">
        <f>Table16[[#This Row],[CFNM]]/Table16[[#This Row],[CAREA]]</f>
        <v>0.54849929739287662</v>
      </c>
      <c r="U54">
        <v>2.90524</v>
      </c>
      <c r="V54">
        <f>-(Table622[[#This Row],[time]]-2)*2</f>
        <v>-1.8104800000000001</v>
      </c>
      <c r="W54">
        <v>67.522199999999998</v>
      </c>
      <c r="X54">
        <v>62.0929</v>
      </c>
      <c r="Y54">
        <f>Table622[[#This Row],[CFNM]]/Table622[[#This Row],[CAREA]]</f>
        <v>0.91959237110165248</v>
      </c>
      <c r="Z54">
        <v>2.90524</v>
      </c>
      <c r="AA54">
        <f>-(Table723[[#This Row],[time]]-2)*2</f>
        <v>-1.8104800000000001</v>
      </c>
      <c r="AB54">
        <v>76.037899999999993</v>
      </c>
      <c r="AC54">
        <v>86.760499999999993</v>
      </c>
      <c r="AD54">
        <f>Table723[[#This Row],[CFNM]]/Table723[[#This Row],[CAREA]]</f>
        <v>1.1410165193936181</v>
      </c>
      <c r="AE54">
        <v>2.90524</v>
      </c>
      <c r="AF54">
        <f>-(Table824[[#This Row],[time]]-2)*2</f>
        <v>-1.8104800000000001</v>
      </c>
      <c r="AG54">
        <v>72.965500000000006</v>
      </c>
      <c r="AH54">
        <v>78.809399999999997</v>
      </c>
      <c r="AI54">
        <f>Table824[[#This Row],[CFNM]]/Table824[[#This Row],[CAREA]]</f>
        <v>1.0800912760140065</v>
      </c>
      <c r="AJ54">
        <v>2.90524</v>
      </c>
      <c r="AK54">
        <f>-(Table925[[#This Row],[time]]-2)*2</f>
        <v>-1.8104800000000001</v>
      </c>
      <c r="AL54">
        <v>76.472499999999997</v>
      </c>
      <c r="AM54">
        <v>80.462100000000007</v>
      </c>
      <c r="AN54">
        <f>Table925[[#This Row],[CFNM]]/Table925[[#This Row],[CAREA]]</f>
        <v>1.0521703880479913</v>
      </c>
    </row>
    <row r="55" spans="1:40" x14ac:dyDescent="0.3">
      <c r="A55">
        <v>2.9500299999999999</v>
      </c>
      <c r="B55">
        <f>-(Table219[[#This Row],[time]]-2)*2</f>
        <v>-1.9000599999999999</v>
      </c>
      <c r="C55">
        <v>89.921599999999998</v>
      </c>
      <c r="D55">
        <v>26.081700000000001</v>
      </c>
      <c r="E55">
        <f>Table219[[#This Row],[CFNM]]/Table219[[#This Row],[CAREA ]]</f>
        <v>0.29004933186242238</v>
      </c>
      <c r="F55">
        <v>2.9500299999999999</v>
      </c>
      <c r="G55">
        <f>-(Table320[[#This Row],[time]]-2)*2</f>
        <v>-1.9000599999999999</v>
      </c>
      <c r="H55">
        <v>96.479900000000001</v>
      </c>
      <c r="I55">
        <v>21.067299999999999</v>
      </c>
      <c r="J55" s="1">
        <f>Table320[[#This Row],[CFNM]]/Table320[[#This Row],[CAREA ]]</f>
        <v>0.21835947176562165</v>
      </c>
      <c r="K55">
        <v>2.9500299999999999</v>
      </c>
      <c r="L55">
        <f>-(Table421[[#This Row],[time]]-2)*2</f>
        <v>-1.9000599999999999</v>
      </c>
      <c r="M55">
        <v>88.212100000000007</v>
      </c>
      <c r="N55">
        <v>37.765000000000001</v>
      </c>
      <c r="O55">
        <f>Table421[[#This Row],[CFNM]]/Table421[[#This Row],[CAREA]]</f>
        <v>0.42811587072521795</v>
      </c>
      <c r="P55">
        <v>2.9500299999999999</v>
      </c>
      <c r="Q55">
        <f>-(Table16[[#This Row],[time]]-2)*2</f>
        <v>-1.9000599999999999</v>
      </c>
      <c r="R55">
        <v>87.377200000000002</v>
      </c>
      <c r="S55">
        <v>51.819499999999998</v>
      </c>
      <c r="T55">
        <f>Table16[[#This Row],[CFNM]]/Table16[[#This Row],[CAREA]]</f>
        <v>0.59305516770965416</v>
      </c>
      <c r="U55">
        <v>2.9500299999999999</v>
      </c>
      <c r="V55">
        <f>-(Table622[[#This Row],[time]]-2)*2</f>
        <v>-1.9000599999999999</v>
      </c>
      <c r="W55">
        <v>66.432599999999994</v>
      </c>
      <c r="X55">
        <v>64.962599999999995</v>
      </c>
      <c r="Y55">
        <f>Table622[[#This Row],[CFNM]]/Table622[[#This Row],[CAREA]]</f>
        <v>0.97787230967928396</v>
      </c>
      <c r="Z55">
        <v>2.9500299999999999</v>
      </c>
      <c r="AA55">
        <f>-(Table723[[#This Row],[time]]-2)*2</f>
        <v>-1.9000599999999999</v>
      </c>
      <c r="AB55">
        <v>73.190700000000007</v>
      </c>
      <c r="AC55">
        <v>90.914900000000003</v>
      </c>
      <c r="AD55">
        <f>Table723[[#This Row],[CFNM]]/Table723[[#This Row],[CAREA]]</f>
        <v>1.2421646466012757</v>
      </c>
      <c r="AE55">
        <v>2.9500299999999999</v>
      </c>
      <c r="AF55">
        <f>-(Table824[[#This Row],[time]]-2)*2</f>
        <v>-1.9000599999999999</v>
      </c>
      <c r="AG55">
        <v>72.396299999999997</v>
      </c>
      <c r="AH55">
        <v>82.097399999999993</v>
      </c>
      <c r="AI55">
        <f>Table824[[#This Row],[CFNM]]/Table824[[#This Row],[CAREA]]</f>
        <v>1.1339999419859854</v>
      </c>
      <c r="AJ55">
        <v>2.9500299999999999</v>
      </c>
      <c r="AK55">
        <f>-(Table925[[#This Row],[time]]-2)*2</f>
        <v>-1.9000599999999999</v>
      </c>
      <c r="AL55">
        <v>76.2166</v>
      </c>
      <c r="AM55">
        <v>83.972700000000003</v>
      </c>
      <c r="AN55">
        <f>Table925[[#This Row],[CFNM]]/Table925[[#This Row],[CAREA]]</f>
        <v>1.1017639201958629</v>
      </c>
    </row>
    <row r="56" spans="1:40" x14ac:dyDescent="0.3">
      <c r="A56">
        <v>3</v>
      </c>
      <c r="B56">
        <f>-(Table219[[#This Row],[time]]-2)*2</f>
        <v>-2</v>
      </c>
      <c r="C56">
        <v>90.320400000000006</v>
      </c>
      <c r="D56">
        <v>27.0639</v>
      </c>
      <c r="E56">
        <f>Table219[[#This Row],[CFNM]]/Table219[[#This Row],[CAREA ]]</f>
        <v>0.29964326995894613</v>
      </c>
      <c r="F56">
        <v>3</v>
      </c>
      <c r="G56">
        <f>-(Table320[[#This Row],[time]]-2)*2</f>
        <v>-2</v>
      </c>
      <c r="H56">
        <v>96.967200000000005</v>
      </c>
      <c r="I56">
        <v>22.681100000000001</v>
      </c>
      <c r="J56" s="1">
        <f>Table320[[#This Row],[CFNM]]/Table320[[#This Row],[CAREA ]]</f>
        <v>0.2339048668003201</v>
      </c>
      <c r="K56">
        <v>3</v>
      </c>
      <c r="L56">
        <f>-(Table421[[#This Row],[time]]-2)*2</f>
        <v>-2</v>
      </c>
      <c r="M56">
        <v>87.4268</v>
      </c>
      <c r="N56">
        <v>40.741500000000002</v>
      </c>
      <c r="O56">
        <f>Table421[[#This Row],[CFNM]]/Table421[[#This Row],[CAREA]]</f>
        <v>0.46600699099132076</v>
      </c>
      <c r="P56">
        <v>3</v>
      </c>
      <c r="Q56">
        <f>-(Table16[[#This Row],[time]]-2)*2</f>
        <v>-2</v>
      </c>
      <c r="R56">
        <v>87.119699999999995</v>
      </c>
      <c r="S56">
        <v>56.200499999999998</v>
      </c>
      <c r="T56">
        <f>Table16[[#This Row],[CFNM]]/Table16[[#This Row],[CAREA]]</f>
        <v>0.64509519660880377</v>
      </c>
      <c r="U56">
        <v>3</v>
      </c>
      <c r="V56">
        <f>-(Table622[[#This Row],[time]]-2)*2</f>
        <v>-2</v>
      </c>
      <c r="W56">
        <v>65.271699999999996</v>
      </c>
      <c r="X56">
        <v>68.236000000000004</v>
      </c>
      <c r="Y56">
        <f>Table622[[#This Row],[CFNM]]/Table622[[#This Row],[CAREA]]</f>
        <v>1.0454147815975379</v>
      </c>
      <c r="Z56">
        <v>3</v>
      </c>
      <c r="AA56">
        <f>-(Table723[[#This Row],[time]]-2)*2</f>
        <v>-2</v>
      </c>
      <c r="AB56">
        <v>71.275400000000005</v>
      </c>
      <c r="AC56">
        <v>95.415800000000004</v>
      </c>
      <c r="AD56">
        <f>Table723[[#This Row],[CFNM]]/Table723[[#This Row],[CAREA]]</f>
        <v>1.3386918908908263</v>
      </c>
      <c r="AE56">
        <v>3</v>
      </c>
      <c r="AF56">
        <f>-(Table824[[#This Row],[time]]-2)*2</f>
        <v>-2</v>
      </c>
      <c r="AG56">
        <v>71.828000000000003</v>
      </c>
      <c r="AH56">
        <v>85.834100000000007</v>
      </c>
      <c r="AI56">
        <f>Table824[[#This Row],[CFNM]]/Table824[[#This Row],[CAREA]]</f>
        <v>1.1949949880269533</v>
      </c>
      <c r="AJ56">
        <v>3</v>
      </c>
      <c r="AK56">
        <f>-(Table925[[#This Row],[time]]-2)*2</f>
        <v>-2</v>
      </c>
      <c r="AL56">
        <v>75.809899999999999</v>
      </c>
      <c r="AM56">
        <v>87.845600000000005</v>
      </c>
      <c r="AN56">
        <f>Table925[[#This Row],[CFNM]]/Table925[[#This Row],[CAREA]]</f>
        <v>1.1587615865474035</v>
      </c>
    </row>
    <row r="60" spans="1:40" x14ac:dyDescent="0.3">
      <c r="E60" s="1"/>
      <c r="J60" s="1"/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1" ma:contentTypeDescription="Create a new document." ma:contentTypeScope="" ma:versionID="d5fbb7fa0d8ea902830f0fed5c906f4e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dbc748d1cf08be463501f961214d8058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6554EB-CF90-446A-AC9D-C7406C1CA1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D1ABD4-8C40-40DC-922F-89FFF5F42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4F3A97-EEC4-4ED1-97E4-C94CA3B2F9C5}">
  <ds:schemaRefs>
    <ds:schemaRef ds:uri="http://purl.org/dc/dcmitype/"/>
    <ds:schemaRef ds:uri="http://schemas.microsoft.com/office/2006/documentManagement/types"/>
    <ds:schemaRef ds:uri="http://purl.org/dc/elements/1.1/"/>
    <ds:schemaRef ds:uri="f46330e8-2dd1-40f0-b204-735adb595018"/>
    <ds:schemaRef ds:uri="http://purl.org/dc/terms/"/>
    <ds:schemaRef ds:uri="fc18049f-9f74-4861-8203-09942736864f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2020-07-23T14:27:26Z</dcterms:created>
  <dcterms:modified xsi:type="dcterms:W3CDTF">2021-01-12T00:26:27Z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