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ortlewiscollege-my.sharepoint.com/personal/sjturner_fortlewis_edu/Documents/Disc/FCMS results/FixedTether/"/>
    </mc:Choice>
  </mc:AlternateContent>
  <xr:revisionPtr revIDLastSave="0" documentId="8_{8778C403-C553-45F1-86AA-000E9D8603AF}" xr6:coauthVersionLast="45" xr6:coauthVersionMax="45" xr10:uidLastSave="{00000000-0000-0000-0000-000000000000}"/>
  <bookViews>
    <workbookView xWindow="6144" yWindow="3636" windowWidth="17280" windowHeight="9024" xr2:uid="{1B067835-649E-4098-B6D9-8549073BB3F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N58" i="1" l="1"/>
  <c r="AK58" i="1"/>
  <c r="AI58" i="1"/>
  <c r="AF58" i="1"/>
  <c r="AD58" i="1"/>
  <c r="AA58" i="1"/>
  <c r="Y58" i="1"/>
  <c r="V58" i="1"/>
  <c r="T58" i="1"/>
  <c r="Q58" i="1"/>
  <c r="O58" i="1"/>
  <c r="L58" i="1"/>
  <c r="J58" i="1"/>
  <c r="G58" i="1"/>
  <c r="E58" i="1"/>
  <c r="B58" i="1"/>
  <c r="AN57" i="1"/>
  <c r="AK57" i="1"/>
  <c r="AI57" i="1"/>
  <c r="AF57" i="1"/>
  <c r="AD57" i="1"/>
  <c r="AA57" i="1"/>
  <c r="Y57" i="1"/>
  <c r="V57" i="1"/>
  <c r="T57" i="1"/>
  <c r="Q57" i="1"/>
  <c r="O57" i="1"/>
  <c r="L57" i="1"/>
  <c r="J57" i="1"/>
  <c r="G57" i="1"/>
  <c r="E57" i="1"/>
  <c r="B57" i="1"/>
  <c r="AN56" i="1"/>
  <c r="AK56" i="1"/>
  <c r="AI56" i="1"/>
  <c r="AF56" i="1"/>
  <c r="AD56" i="1"/>
  <c r="AA56" i="1"/>
  <c r="Y56" i="1"/>
  <c r="V56" i="1"/>
  <c r="T56" i="1"/>
  <c r="Q56" i="1"/>
  <c r="O56" i="1"/>
  <c r="L56" i="1"/>
  <c r="J56" i="1"/>
  <c r="G56" i="1"/>
  <c r="E56" i="1"/>
  <c r="B56" i="1"/>
  <c r="AN55" i="1"/>
  <c r="AK55" i="1"/>
  <c r="AI55" i="1"/>
  <c r="AF55" i="1"/>
  <c r="AD55" i="1"/>
  <c r="AA55" i="1"/>
  <c r="Y55" i="1"/>
  <c r="V55" i="1"/>
  <c r="T55" i="1"/>
  <c r="Q55" i="1"/>
  <c r="O55" i="1"/>
  <c r="L55" i="1"/>
  <c r="J55" i="1"/>
  <c r="G55" i="1"/>
  <c r="E55" i="1"/>
  <c r="B55" i="1"/>
  <c r="AN54" i="1"/>
  <c r="AK54" i="1"/>
  <c r="AI54" i="1"/>
  <c r="AF54" i="1"/>
  <c r="AD54" i="1"/>
  <c r="AA54" i="1"/>
  <c r="Y54" i="1"/>
  <c r="V54" i="1"/>
  <c r="T54" i="1"/>
  <c r="Q54" i="1"/>
  <c r="O54" i="1"/>
  <c r="L54" i="1"/>
  <c r="J54" i="1"/>
  <c r="G54" i="1"/>
  <c r="E54" i="1"/>
  <c r="B54" i="1"/>
  <c r="AN53" i="1"/>
  <c r="AK53" i="1"/>
  <c r="AI53" i="1"/>
  <c r="AF53" i="1"/>
  <c r="AD53" i="1"/>
  <c r="AA53" i="1"/>
  <c r="Y53" i="1"/>
  <c r="V53" i="1"/>
  <c r="T53" i="1"/>
  <c r="Q53" i="1"/>
  <c r="O53" i="1"/>
  <c r="L53" i="1"/>
  <c r="J53" i="1"/>
  <c r="G53" i="1"/>
  <c r="E53" i="1"/>
  <c r="B53" i="1"/>
  <c r="AN52" i="1"/>
  <c r="AK52" i="1"/>
  <c r="AI52" i="1"/>
  <c r="AF52" i="1"/>
  <c r="AD52" i="1"/>
  <c r="AA52" i="1"/>
  <c r="Y52" i="1"/>
  <c r="V52" i="1"/>
  <c r="T52" i="1"/>
  <c r="Q52" i="1"/>
  <c r="O52" i="1"/>
  <c r="L52" i="1"/>
  <c r="J52" i="1"/>
  <c r="G52" i="1"/>
  <c r="E52" i="1"/>
  <c r="B52" i="1"/>
  <c r="AN51" i="1"/>
  <c r="AK51" i="1"/>
  <c r="AI51" i="1"/>
  <c r="AF51" i="1"/>
  <c r="AD51" i="1"/>
  <c r="AA51" i="1"/>
  <c r="Y51" i="1"/>
  <c r="V51" i="1"/>
  <c r="T51" i="1"/>
  <c r="Q51" i="1"/>
  <c r="O51" i="1"/>
  <c r="L51" i="1"/>
  <c r="J51" i="1"/>
  <c r="G51" i="1"/>
  <c r="E51" i="1"/>
  <c r="B51" i="1"/>
  <c r="AN50" i="1"/>
  <c r="AK50" i="1"/>
  <c r="AI50" i="1"/>
  <c r="AF50" i="1"/>
  <c r="AD50" i="1"/>
  <c r="AA50" i="1"/>
  <c r="Y50" i="1"/>
  <c r="V50" i="1"/>
  <c r="T50" i="1"/>
  <c r="Q50" i="1"/>
  <c r="O50" i="1"/>
  <c r="L50" i="1"/>
  <c r="J50" i="1"/>
  <c r="G50" i="1"/>
  <c r="E50" i="1"/>
  <c r="B50" i="1"/>
  <c r="AN49" i="1"/>
  <c r="AK49" i="1"/>
  <c r="AI49" i="1"/>
  <c r="AF49" i="1"/>
  <c r="AD49" i="1"/>
  <c r="AA49" i="1"/>
  <c r="Y49" i="1"/>
  <c r="V49" i="1"/>
  <c r="T49" i="1"/>
  <c r="Q49" i="1"/>
  <c r="O49" i="1"/>
  <c r="L49" i="1"/>
  <c r="J49" i="1"/>
  <c r="G49" i="1"/>
  <c r="E49" i="1"/>
  <c r="B49" i="1"/>
  <c r="AN48" i="1"/>
  <c r="AK48" i="1"/>
  <c r="AI48" i="1"/>
  <c r="AF48" i="1"/>
  <c r="AD48" i="1"/>
  <c r="AA48" i="1"/>
  <c r="Y48" i="1"/>
  <c r="V48" i="1"/>
  <c r="T48" i="1"/>
  <c r="Q48" i="1"/>
  <c r="O48" i="1"/>
  <c r="L48" i="1"/>
  <c r="J48" i="1"/>
  <c r="G48" i="1"/>
  <c r="E48" i="1"/>
  <c r="B48" i="1"/>
  <c r="AN47" i="1"/>
  <c r="AK47" i="1"/>
  <c r="AI47" i="1"/>
  <c r="AF47" i="1"/>
  <c r="AD47" i="1"/>
  <c r="AA47" i="1"/>
  <c r="Y47" i="1"/>
  <c r="V47" i="1"/>
  <c r="T47" i="1"/>
  <c r="Q47" i="1"/>
  <c r="O47" i="1"/>
  <c r="L47" i="1"/>
  <c r="J47" i="1"/>
  <c r="G47" i="1"/>
  <c r="E47" i="1"/>
  <c r="B47" i="1"/>
  <c r="AN46" i="1"/>
  <c r="AK46" i="1"/>
  <c r="AI46" i="1"/>
  <c r="AF46" i="1"/>
  <c r="AD46" i="1"/>
  <c r="AA46" i="1"/>
  <c r="Y46" i="1"/>
  <c r="V46" i="1"/>
  <c r="T46" i="1"/>
  <c r="Q46" i="1"/>
  <c r="O46" i="1"/>
  <c r="L46" i="1"/>
  <c r="J46" i="1"/>
  <c r="G46" i="1"/>
  <c r="E46" i="1"/>
  <c r="B46" i="1"/>
  <c r="AN45" i="1"/>
  <c r="AK45" i="1"/>
  <c r="AI45" i="1"/>
  <c r="AF45" i="1"/>
  <c r="AD45" i="1"/>
  <c r="AA45" i="1"/>
  <c r="Y45" i="1"/>
  <c r="V45" i="1"/>
  <c r="T45" i="1"/>
  <c r="Q45" i="1"/>
  <c r="O45" i="1"/>
  <c r="L45" i="1"/>
  <c r="J45" i="1"/>
  <c r="G45" i="1"/>
  <c r="E45" i="1"/>
  <c r="B45" i="1"/>
  <c r="AN44" i="1"/>
  <c r="AK44" i="1"/>
  <c r="AI44" i="1"/>
  <c r="AF44" i="1"/>
  <c r="AD44" i="1"/>
  <c r="AA44" i="1"/>
  <c r="Y44" i="1"/>
  <c r="V44" i="1"/>
  <c r="T44" i="1"/>
  <c r="Q44" i="1"/>
  <c r="O44" i="1"/>
  <c r="L44" i="1"/>
  <c r="J44" i="1"/>
  <c r="G44" i="1"/>
  <c r="E44" i="1"/>
  <c r="B44" i="1"/>
  <c r="AN43" i="1"/>
  <c r="AK43" i="1"/>
  <c r="AI43" i="1"/>
  <c r="AF43" i="1"/>
  <c r="AD43" i="1"/>
  <c r="AA43" i="1"/>
  <c r="Y43" i="1"/>
  <c r="V43" i="1"/>
  <c r="T43" i="1"/>
  <c r="Q43" i="1"/>
  <c r="O43" i="1"/>
  <c r="L43" i="1"/>
  <c r="J43" i="1"/>
  <c r="G43" i="1"/>
  <c r="E43" i="1"/>
  <c r="B43" i="1"/>
  <c r="AN42" i="1"/>
  <c r="AK42" i="1"/>
  <c r="AI42" i="1"/>
  <c r="AF42" i="1"/>
  <c r="AD42" i="1"/>
  <c r="AA42" i="1"/>
  <c r="Y42" i="1"/>
  <c r="V42" i="1"/>
  <c r="T42" i="1"/>
  <c r="Q42" i="1"/>
  <c r="O42" i="1"/>
  <c r="L42" i="1"/>
  <c r="J42" i="1"/>
  <c r="G42" i="1"/>
  <c r="E42" i="1"/>
  <c r="B42" i="1"/>
  <c r="AN41" i="1"/>
  <c r="AK41" i="1"/>
  <c r="AI41" i="1"/>
  <c r="AF41" i="1"/>
  <c r="AD41" i="1"/>
  <c r="AA41" i="1"/>
  <c r="Y41" i="1"/>
  <c r="V41" i="1"/>
  <c r="T41" i="1"/>
  <c r="Q41" i="1"/>
  <c r="O41" i="1"/>
  <c r="L41" i="1"/>
  <c r="J41" i="1"/>
  <c r="G41" i="1"/>
  <c r="E41" i="1"/>
  <c r="B41" i="1"/>
  <c r="AN40" i="1"/>
  <c r="AK40" i="1"/>
  <c r="AI40" i="1"/>
  <c r="AF40" i="1"/>
  <c r="AD40" i="1"/>
  <c r="AA40" i="1"/>
  <c r="Y40" i="1"/>
  <c r="V40" i="1"/>
  <c r="T40" i="1"/>
  <c r="Q40" i="1"/>
  <c r="O40" i="1"/>
  <c r="L40" i="1"/>
  <c r="J40" i="1"/>
  <c r="G40" i="1"/>
  <c r="E40" i="1"/>
  <c r="B40" i="1"/>
  <c r="AN39" i="1"/>
  <c r="AK39" i="1"/>
  <c r="AI39" i="1"/>
  <c r="AF39" i="1"/>
  <c r="AD39" i="1"/>
  <c r="AA39" i="1"/>
  <c r="Y39" i="1"/>
  <c r="V39" i="1"/>
  <c r="T39" i="1"/>
  <c r="Q39" i="1"/>
  <c r="O39" i="1"/>
  <c r="L39" i="1"/>
  <c r="J39" i="1"/>
  <c r="G39" i="1"/>
  <c r="E39" i="1"/>
  <c r="B39" i="1"/>
  <c r="AN38" i="1"/>
  <c r="AK38" i="1"/>
  <c r="AI38" i="1"/>
  <c r="AF38" i="1"/>
  <c r="AD38" i="1"/>
  <c r="AA38" i="1"/>
  <c r="Y38" i="1"/>
  <c r="V38" i="1"/>
  <c r="T38" i="1"/>
  <c r="Q38" i="1"/>
  <c r="O38" i="1"/>
  <c r="L38" i="1"/>
  <c r="J38" i="1"/>
  <c r="G38" i="1"/>
  <c r="E38" i="1"/>
  <c r="B38" i="1"/>
  <c r="AN30" i="1"/>
  <c r="AK30" i="1"/>
  <c r="AI30" i="1"/>
  <c r="AF30" i="1"/>
  <c r="AD30" i="1"/>
  <c r="AA30" i="1"/>
  <c r="Y30" i="1"/>
  <c r="V30" i="1"/>
  <c r="T30" i="1"/>
  <c r="Q30" i="1"/>
  <c r="O30" i="1"/>
  <c r="L30" i="1"/>
  <c r="J30" i="1"/>
  <c r="G30" i="1"/>
  <c r="E30" i="1"/>
  <c r="B30" i="1"/>
  <c r="AN29" i="1"/>
  <c r="AK29" i="1"/>
  <c r="AI29" i="1"/>
  <c r="AF29" i="1"/>
  <c r="AD29" i="1"/>
  <c r="AA29" i="1"/>
  <c r="Y29" i="1"/>
  <c r="V29" i="1"/>
  <c r="T29" i="1"/>
  <c r="Q29" i="1"/>
  <c r="O29" i="1"/>
  <c r="L29" i="1"/>
  <c r="J29" i="1"/>
  <c r="G29" i="1"/>
  <c r="E29" i="1"/>
  <c r="B29" i="1"/>
  <c r="AN28" i="1"/>
  <c r="AK28" i="1"/>
  <c r="AI28" i="1"/>
  <c r="AF28" i="1"/>
  <c r="AD28" i="1"/>
  <c r="AA28" i="1"/>
  <c r="Y28" i="1"/>
  <c r="V28" i="1"/>
  <c r="T28" i="1"/>
  <c r="Q28" i="1"/>
  <c r="O28" i="1"/>
  <c r="L28" i="1"/>
  <c r="J28" i="1"/>
  <c r="G28" i="1"/>
  <c r="E28" i="1"/>
  <c r="B28" i="1"/>
  <c r="AN27" i="1"/>
  <c r="AK27" i="1"/>
  <c r="AI27" i="1"/>
  <c r="AF27" i="1"/>
  <c r="AD27" i="1"/>
  <c r="AA27" i="1"/>
  <c r="Y27" i="1"/>
  <c r="V27" i="1"/>
  <c r="T27" i="1"/>
  <c r="Q27" i="1"/>
  <c r="O27" i="1"/>
  <c r="L27" i="1"/>
  <c r="J27" i="1"/>
  <c r="G27" i="1"/>
  <c r="E27" i="1"/>
  <c r="B27" i="1"/>
  <c r="AN26" i="1"/>
  <c r="AK26" i="1"/>
  <c r="AI26" i="1"/>
  <c r="AF26" i="1"/>
  <c r="AD26" i="1"/>
  <c r="AA26" i="1"/>
  <c r="Y26" i="1"/>
  <c r="V26" i="1"/>
  <c r="T26" i="1"/>
  <c r="Q26" i="1"/>
  <c r="O26" i="1"/>
  <c r="L26" i="1"/>
  <c r="J26" i="1"/>
  <c r="G26" i="1"/>
  <c r="E26" i="1"/>
  <c r="B26" i="1"/>
  <c r="AN25" i="1"/>
  <c r="AK25" i="1"/>
  <c r="AI25" i="1"/>
  <c r="AF25" i="1"/>
  <c r="AD25" i="1"/>
  <c r="AA25" i="1"/>
  <c r="Y25" i="1"/>
  <c r="V25" i="1"/>
  <c r="T25" i="1"/>
  <c r="Q25" i="1"/>
  <c r="O25" i="1"/>
  <c r="L25" i="1"/>
  <c r="J25" i="1"/>
  <c r="G25" i="1"/>
  <c r="E25" i="1"/>
  <c r="B25" i="1"/>
  <c r="AN24" i="1"/>
  <c r="AK24" i="1"/>
  <c r="AI24" i="1"/>
  <c r="AF24" i="1"/>
  <c r="AD24" i="1"/>
  <c r="AA24" i="1"/>
  <c r="Y24" i="1"/>
  <c r="V24" i="1"/>
  <c r="T24" i="1"/>
  <c r="Q24" i="1"/>
  <c r="O24" i="1"/>
  <c r="L24" i="1"/>
  <c r="J24" i="1"/>
  <c r="G24" i="1"/>
  <c r="E24" i="1"/>
  <c r="B24" i="1"/>
  <c r="AN23" i="1"/>
  <c r="AK23" i="1"/>
  <c r="AI23" i="1"/>
  <c r="AF23" i="1"/>
  <c r="AD23" i="1"/>
  <c r="AA23" i="1"/>
  <c r="Y23" i="1"/>
  <c r="V23" i="1"/>
  <c r="T23" i="1"/>
  <c r="Q23" i="1"/>
  <c r="O23" i="1"/>
  <c r="L23" i="1"/>
  <c r="J23" i="1"/>
  <c r="G23" i="1"/>
  <c r="E23" i="1"/>
  <c r="B23" i="1"/>
  <c r="AN22" i="1"/>
  <c r="AK22" i="1"/>
  <c r="AI22" i="1"/>
  <c r="AF22" i="1"/>
  <c r="AD22" i="1"/>
  <c r="AA22" i="1"/>
  <c r="Y22" i="1"/>
  <c r="V22" i="1"/>
  <c r="T22" i="1"/>
  <c r="Q22" i="1"/>
  <c r="O22" i="1"/>
  <c r="L22" i="1"/>
  <c r="J22" i="1"/>
  <c r="G22" i="1"/>
  <c r="E22" i="1"/>
  <c r="B22" i="1"/>
  <c r="AN21" i="1"/>
  <c r="AK21" i="1"/>
  <c r="AI21" i="1"/>
  <c r="AF21" i="1"/>
  <c r="AD21" i="1"/>
  <c r="AA21" i="1"/>
  <c r="Y21" i="1"/>
  <c r="V21" i="1"/>
  <c r="T21" i="1"/>
  <c r="Q21" i="1"/>
  <c r="O21" i="1"/>
  <c r="L21" i="1"/>
  <c r="J21" i="1"/>
  <c r="G21" i="1"/>
  <c r="E21" i="1"/>
  <c r="B21" i="1"/>
  <c r="AN20" i="1"/>
  <c r="AK20" i="1"/>
  <c r="AI20" i="1"/>
  <c r="AF20" i="1"/>
  <c r="AD20" i="1"/>
  <c r="AA20" i="1"/>
  <c r="Y20" i="1"/>
  <c r="V20" i="1"/>
  <c r="T20" i="1"/>
  <c r="Q20" i="1"/>
  <c r="O20" i="1"/>
  <c r="L20" i="1"/>
  <c r="J20" i="1"/>
  <c r="G20" i="1"/>
  <c r="E20" i="1"/>
  <c r="B20" i="1"/>
  <c r="AN19" i="1"/>
  <c r="AK19" i="1"/>
  <c r="AI19" i="1"/>
  <c r="AF19" i="1"/>
  <c r="AD19" i="1"/>
  <c r="AA19" i="1"/>
  <c r="Y19" i="1"/>
  <c r="V19" i="1"/>
  <c r="T19" i="1"/>
  <c r="Q19" i="1"/>
  <c r="O19" i="1"/>
  <c r="L19" i="1"/>
  <c r="J19" i="1"/>
  <c r="G19" i="1"/>
  <c r="E19" i="1"/>
  <c r="B19" i="1"/>
  <c r="AN18" i="1"/>
  <c r="AK18" i="1"/>
  <c r="AI18" i="1"/>
  <c r="AF18" i="1"/>
  <c r="AD18" i="1"/>
  <c r="AA18" i="1"/>
  <c r="Y18" i="1"/>
  <c r="V18" i="1"/>
  <c r="T18" i="1"/>
  <c r="Q18" i="1"/>
  <c r="O18" i="1"/>
  <c r="L18" i="1"/>
  <c r="J18" i="1"/>
  <c r="G18" i="1"/>
  <c r="E18" i="1"/>
  <c r="B18" i="1"/>
  <c r="AN17" i="1"/>
  <c r="AK17" i="1"/>
  <c r="AI17" i="1"/>
  <c r="AF17" i="1"/>
  <c r="AD17" i="1"/>
  <c r="AA17" i="1"/>
  <c r="Y17" i="1"/>
  <c r="V17" i="1"/>
  <c r="T17" i="1"/>
  <c r="Q17" i="1"/>
  <c r="O17" i="1"/>
  <c r="L17" i="1"/>
  <c r="J17" i="1"/>
  <c r="G17" i="1"/>
  <c r="E17" i="1"/>
  <c r="B17" i="1"/>
  <c r="AN16" i="1"/>
  <c r="AK16" i="1"/>
  <c r="AI16" i="1"/>
  <c r="AF16" i="1"/>
  <c r="AD16" i="1"/>
  <c r="AA16" i="1"/>
  <c r="Y16" i="1"/>
  <c r="V16" i="1"/>
  <c r="T16" i="1"/>
  <c r="Q16" i="1"/>
  <c r="O16" i="1"/>
  <c r="L16" i="1"/>
  <c r="J16" i="1"/>
  <c r="G16" i="1"/>
  <c r="E16" i="1"/>
  <c r="B16" i="1"/>
  <c r="AN15" i="1"/>
  <c r="AK15" i="1"/>
  <c r="AI15" i="1"/>
  <c r="AF15" i="1"/>
  <c r="AD15" i="1"/>
  <c r="AA15" i="1"/>
  <c r="Y15" i="1"/>
  <c r="V15" i="1"/>
  <c r="T15" i="1"/>
  <c r="Q15" i="1"/>
  <c r="O15" i="1"/>
  <c r="L15" i="1"/>
  <c r="J15" i="1"/>
  <c r="G15" i="1"/>
  <c r="E15" i="1"/>
  <c r="B15" i="1"/>
  <c r="AN14" i="1"/>
  <c r="AK14" i="1"/>
  <c r="AI14" i="1"/>
  <c r="AF14" i="1"/>
  <c r="AD14" i="1"/>
  <c r="AA14" i="1"/>
  <c r="Y14" i="1"/>
  <c r="V14" i="1"/>
  <c r="T14" i="1"/>
  <c r="Q14" i="1"/>
  <c r="O14" i="1"/>
  <c r="L14" i="1"/>
  <c r="J14" i="1"/>
  <c r="G14" i="1"/>
  <c r="E14" i="1"/>
  <c r="B14" i="1"/>
  <c r="AN13" i="1"/>
  <c r="AK13" i="1"/>
  <c r="AI13" i="1"/>
  <c r="AF13" i="1"/>
  <c r="AD13" i="1"/>
  <c r="AA13" i="1"/>
  <c r="Y13" i="1"/>
  <c r="V13" i="1"/>
  <c r="T13" i="1"/>
  <c r="Q13" i="1"/>
  <c r="O13" i="1"/>
  <c r="L13" i="1"/>
  <c r="J13" i="1"/>
  <c r="G13" i="1"/>
  <c r="E13" i="1"/>
  <c r="B13" i="1"/>
  <c r="AN12" i="1"/>
  <c r="AK12" i="1"/>
  <c r="AI12" i="1"/>
  <c r="AF12" i="1"/>
  <c r="AD12" i="1"/>
  <c r="AA12" i="1"/>
  <c r="Y12" i="1"/>
  <c r="V12" i="1"/>
  <c r="T12" i="1"/>
  <c r="Q12" i="1"/>
  <c r="O12" i="1"/>
  <c r="L12" i="1"/>
  <c r="J12" i="1"/>
  <c r="G12" i="1"/>
  <c r="E12" i="1"/>
  <c r="B12" i="1"/>
  <c r="AN11" i="1"/>
  <c r="AK11" i="1"/>
  <c r="AI11" i="1"/>
  <c r="AF11" i="1"/>
  <c r="AD11" i="1"/>
  <c r="AA11" i="1"/>
  <c r="Y11" i="1"/>
  <c r="V11" i="1"/>
  <c r="T11" i="1"/>
  <c r="Q11" i="1"/>
  <c r="O11" i="1"/>
  <c r="L11" i="1"/>
  <c r="J11" i="1"/>
  <c r="G11" i="1"/>
  <c r="E11" i="1"/>
  <c r="B11" i="1"/>
  <c r="AN10" i="1"/>
  <c r="AK10" i="1"/>
  <c r="AI10" i="1"/>
  <c r="AF10" i="1"/>
  <c r="AD10" i="1"/>
  <c r="AA10" i="1"/>
  <c r="Y10" i="1"/>
  <c r="V10" i="1"/>
  <c r="T10" i="1"/>
  <c r="Q10" i="1"/>
  <c r="O10" i="1"/>
  <c r="L10" i="1"/>
  <c r="J10" i="1"/>
  <c r="G10" i="1"/>
  <c r="E10" i="1"/>
  <c r="B10" i="1"/>
</calcChain>
</file>

<file path=xl/sharedStrings.xml><?xml version="1.0" encoding="utf-8"?>
<sst xmlns="http://schemas.openxmlformats.org/spreadsheetml/2006/main" count="106" uniqueCount="20">
  <si>
    <t>facet stress = facet contact force magnitude/facet contact area</t>
  </si>
  <si>
    <t>units=</t>
  </si>
  <si>
    <t>(N/mm^2)=MPa</t>
  </si>
  <si>
    <t>6LR_7UR</t>
  </si>
  <si>
    <t>6LL_7UL</t>
  </si>
  <si>
    <t>5LR_6UR</t>
  </si>
  <si>
    <t>5LL_6UL</t>
  </si>
  <si>
    <t>4LR_5UR</t>
  </si>
  <si>
    <t>4LL_5UL</t>
  </si>
  <si>
    <t>3LR_4UR</t>
  </si>
  <si>
    <t>3LL_4UL</t>
  </si>
  <si>
    <t>time</t>
  </si>
  <si>
    <t>moment</t>
  </si>
  <si>
    <t>CAREA</t>
  </si>
  <si>
    <t>CFNM</t>
  </si>
  <si>
    <t>CFNM/Total area contact</t>
  </si>
  <si>
    <t xml:space="preserve">6PN Fixed Tether </t>
  </si>
  <si>
    <t xml:space="preserve">S2_6N_Fixed_Tether.odb </t>
  </si>
  <si>
    <t>S2_6P_Fixed_Tether.odb</t>
  </si>
  <si>
    <t xml:space="preserve">6P Fixed Tether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</si>
</sst>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3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8A560F4-C27C-4784-AF88-FBD164DAB2A7}" name="Table1" displayName="Table1" ref="A9:E30" totalsRowShown="0">
  <autoFilter ref="A9:E30" xr:uid="{8723B324-69C1-4A05-BEB5-30AF58D44B94}"/>
  <tableColumns count="5">
    <tableColumn id="1" xr3:uid="{3ACDEE49-A80E-46E2-A701-7DE2ED134250}" name="time"/>
    <tableColumn id="2" xr3:uid="{3DCF0F52-0FD3-419C-853C-B3F6A54E7015}" name="moment" dataDxfId="31">
      <calculatedColumnFormula>-(Table1[[#This Row],[time]]-2)*2</calculatedColumnFormula>
    </tableColumn>
    <tableColumn id="3" xr3:uid="{31D5066E-AB49-4924-BF1D-83826777FE68}" name="CAREA"/>
    <tableColumn id="4" xr3:uid="{407EDBCA-E919-454E-9478-EB80FC886DF1}" name="CFNM"/>
    <tableColumn id="5" xr3:uid="{CBCEB63B-0577-4EA0-9535-BFA75FF38A17}" name="CFNM/Total area contact" dataDxfId="30">
      <calculatedColumnFormula>Table1[[#This Row],[CFNM]]/Table1[[#This Row],[CAREA]]</calculatedColumnFormula>
    </tableColumn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9587528-A3BB-41BA-90AA-42CD5BF020C0}" name="Table211" displayName="Table211" ref="F37:J58" totalsRowShown="0">
  <autoFilter ref="F37:J58" xr:uid="{EEEAAD20-78F1-4215-A9BD-8B15B1FD7032}"/>
  <tableColumns count="5">
    <tableColumn id="1" xr3:uid="{E83AA063-9C85-4E9B-A586-9A78CB68FA56}" name="time"/>
    <tableColumn id="2" xr3:uid="{047698C3-4D48-467C-A66F-DBB02C8BD224}" name="moment" dataDxfId="13">
      <calculatedColumnFormula>(Table211[[#This Row],[time]]-2)*2</calculatedColumnFormula>
    </tableColumn>
    <tableColumn id="3" xr3:uid="{ADB90B8A-09C7-4207-8531-7BB8ED8C879A}" name="CAREA"/>
    <tableColumn id="4" xr3:uid="{AEB57BF5-D38A-4215-90EF-2B8296EEA3EF}" name="CFNM"/>
    <tableColumn id="5" xr3:uid="{78C4A15E-EB3A-466A-86A4-DEE75BDEA85C}" name="CFNM/Total area contact" dataDxfId="12">
      <calculatedColumnFormula>Table211[[#This Row],[CFNM]]/Table211[[#This Row],[CAREA]]</calculatedColumnFormula>
    </tableColumn>
  </tableColumns>
  <tableStyleInfo name="TableStyleLight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285625E-5EA5-47F5-96EF-0C573B062FFA}" name="Table312" displayName="Table312" ref="K37:O58" totalsRowShown="0">
  <autoFilter ref="K37:O58" xr:uid="{AEB3622E-ECE4-4F3E-B71E-7E888F5E50BA}"/>
  <tableColumns count="5">
    <tableColumn id="1" xr3:uid="{90185F97-64A0-40D8-A5BF-E53AA702A7BC}" name="time"/>
    <tableColumn id="2" xr3:uid="{C12D82FA-A7FF-487D-AFD2-5B7D3B52C385}" name="moment" dataDxfId="11">
      <calculatedColumnFormula>(Table312[[#This Row],[time]]-2)*2</calculatedColumnFormula>
    </tableColumn>
    <tableColumn id="3" xr3:uid="{8375CFEA-A0BE-4277-8DB6-A87E48C85AC2}" name="CAREA"/>
    <tableColumn id="4" xr3:uid="{881F555C-A958-448F-8F5C-506BBCB5D6D0}" name="CFNM"/>
    <tableColumn id="5" xr3:uid="{48F27835-AD7B-44F3-841B-4FA6BB694426}" name="CFNM/Total area contact" dataDxfId="10">
      <calculatedColumnFormula>Table312[[#This Row],[CFNM]]/Table312[[#This Row],[CAREA]]</calculatedColumnFormula>
    </tableColumn>
  </tableColumns>
  <tableStyleInfo name="TableStyleLight3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AEC18DB5-DA46-451D-95E1-4B25C553DE22}" name="Table413" displayName="Table413" ref="P37:T58" totalsRowShown="0">
  <autoFilter ref="P37:T58" xr:uid="{4308E689-11F2-4EA7-9A93-6F7DC32B7A55}"/>
  <tableColumns count="5">
    <tableColumn id="1" xr3:uid="{AB16BB7D-24F2-490B-BC6C-FD2FC2F5EAA2}" name="time"/>
    <tableColumn id="2" xr3:uid="{D27495A9-C135-41A4-B986-5BAB05E6E0DC}" name="moment" dataDxfId="9">
      <calculatedColumnFormula>(Table413[[#This Row],[time]]-2)*2</calculatedColumnFormula>
    </tableColumn>
    <tableColumn id="3" xr3:uid="{C142CE43-66C2-4E9C-803D-A4C8BBE6D212}" name="CAREA"/>
    <tableColumn id="4" xr3:uid="{66FA5506-57E3-41CC-AFF4-5A08BADE9CB9}" name="CFNM"/>
    <tableColumn id="5" xr3:uid="{625BF32C-922F-4227-ADDB-98ED44E2C4BE}" name="CFNM/Total area contact" dataDxfId="8">
      <calculatedColumnFormula>Table413[[#This Row],[CFNM]]/Table413[[#This Row],[CAREA]]</calculatedColumnFormula>
    </tableColumn>
  </tableColumns>
  <tableStyleInfo name="TableStyleLight4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752566E1-20D2-440A-A25C-D6842FC27A59}" name="Table514" displayName="Table514" ref="U37:Y58" totalsRowShown="0">
  <autoFilter ref="U37:Y58" xr:uid="{277050FC-39E8-457D-A5C1-D7AD9E2E58ED}"/>
  <tableColumns count="5">
    <tableColumn id="1" xr3:uid="{ED398A8A-2F9B-44F2-AF2D-5AC1EA2EFC9E}" name="time"/>
    <tableColumn id="2" xr3:uid="{AC570A05-8985-4BA3-A0B2-4DE96D0AF08B}" name="moment" dataDxfId="7">
      <calculatedColumnFormula>(Table514[[#This Row],[time]]-2)*2</calculatedColumnFormula>
    </tableColumn>
    <tableColumn id="3" xr3:uid="{008FAB22-097B-4DD3-98FA-5553183E5225}" name="CAREA"/>
    <tableColumn id="4" xr3:uid="{255FADBA-BDD4-44B7-A680-7432334B9D20}" name="CFNM"/>
    <tableColumn id="5" xr3:uid="{89918E93-15CC-4126-8083-1021190D6D54}" name="CFNM/Total area contact" dataDxfId="6">
      <calculatedColumnFormula>Table514[[#This Row],[CFNM]]/Table514[[#This Row],[CAREA]]</calculatedColumnFormula>
    </tableColumn>
  </tableColumns>
  <tableStyleInfo name="TableStyleLight5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EA787410-3A61-4574-BF20-5CCDC6867976}" name="Table615" displayName="Table615" ref="Z37:AD58" totalsRowShown="0">
  <autoFilter ref="Z37:AD58" xr:uid="{38674F11-9AC4-4961-ADF3-DC41F5D1F215}"/>
  <tableColumns count="5">
    <tableColumn id="1" xr3:uid="{EB47EE3C-3C5E-4FF1-8EFD-107E0D829780}" name="time"/>
    <tableColumn id="2" xr3:uid="{2B82A017-CD2E-423C-9186-4768BAB56F48}" name="moment" dataDxfId="5">
      <calculatedColumnFormula>(Table615[[#This Row],[time]]-2)*2</calculatedColumnFormula>
    </tableColumn>
    <tableColumn id="3" xr3:uid="{1C0F3946-8C1B-438D-B6DC-4C08C6296829}" name="CAREA"/>
    <tableColumn id="4" xr3:uid="{BA6C9F06-BF39-426D-BF7C-336818BBB475}" name="CFNM"/>
    <tableColumn id="5" xr3:uid="{291C3FCB-CC6D-4E04-AE48-C69FA518DC51}" name="CFNM/Total area contact" dataDxfId="4">
      <calculatedColumnFormula>Table615[[#This Row],[CFNM]]/Table615[[#This Row],[CAREA]]</calculatedColumnFormula>
    </tableColumn>
  </tableColumns>
  <tableStyleInfo name="TableStyleLight6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FBCE79E6-631B-43BD-877F-BF8DD9EB7DEB}" name="Table716" displayName="Table716" ref="AE37:AI58" totalsRowShown="0">
  <autoFilter ref="AE37:AI58" xr:uid="{D5537053-2826-4763-B602-A202D606593B}"/>
  <tableColumns count="5">
    <tableColumn id="1" xr3:uid="{1C96DB66-C2FF-4E33-8879-1545EC642903}" name="time"/>
    <tableColumn id="2" xr3:uid="{92B8126F-1347-4830-97F6-41606FE33D35}" name="moment" dataDxfId="3">
      <calculatedColumnFormula>(Table716[[#This Row],[time]]-2)*2</calculatedColumnFormula>
    </tableColumn>
    <tableColumn id="3" xr3:uid="{27EAB67B-7990-4760-A8D2-630F639E0B54}" name="CAREA"/>
    <tableColumn id="4" xr3:uid="{C9EC0446-3C50-4910-A2EA-2E3CB8B506FE}" name="CFNM"/>
    <tableColumn id="5" xr3:uid="{411147C6-4561-4E22-8E23-935398C31180}" name="CFNM/Total area contact" dataDxfId="2">
      <calculatedColumnFormula>Table716[[#This Row],[CFNM]]/Table716[[#This Row],[CAREA]]</calculatedColumnFormula>
    </tableColumn>
  </tableColumns>
  <tableStyleInfo name="TableStyleLight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609FCED3-565C-4255-8E88-98F6C13A5F91}" name="Table817" displayName="Table817" ref="AJ37:AN58" totalsRowShown="0">
  <autoFilter ref="AJ37:AN58" xr:uid="{BFD280F0-9083-4A38-81C0-BFE79B75AE03}"/>
  <tableColumns count="5">
    <tableColumn id="1" xr3:uid="{FD9D200E-9F88-4905-943A-CC1435AB8571}" name="time"/>
    <tableColumn id="2" xr3:uid="{22D97263-3FB4-4E40-BF11-4B09F8FB0FE7}" name="moment" dataDxfId="1">
      <calculatedColumnFormula>(Table817[[#This Row],[time]]-2)*2</calculatedColumnFormula>
    </tableColumn>
    <tableColumn id="3" xr3:uid="{52DF8493-B196-41DC-8AE6-4801A1064FF9}" name="CAREA"/>
    <tableColumn id="4" xr3:uid="{43331BE3-168F-4AC7-899C-CA20563C77A9}" name="CFNM"/>
    <tableColumn id="5" xr3:uid="{D518E468-CF4B-4DE9-B5A2-721A821412C6}" name="CFNM/Total area contact" dataDxfId="0">
      <calculatedColumnFormula>Table817[[#This Row],[CFNM]]/Table817[[#This Row],[CAREA]]</calculatedColumnFormula>
    </tableColumn>
  </tableColumns>
  <tableStyleInfo name="TableStyleLight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17776C1-41F7-4D26-B247-CDA04405FDEE}" name="Table2" displayName="Table2" ref="F9:J30" totalsRowShown="0">
  <autoFilter ref="F9:J30" xr:uid="{C371D36F-2253-4C27-9CF3-F96B0E64E61F}"/>
  <tableColumns count="5">
    <tableColumn id="1" xr3:uid="{179F242F-9E02-4168-B8CB-20B2F97BCF4E}" name="time"/>
    <tableColumn id="2" xr3:uid="{08FE9E17-8192-4701-B0CB-17DDDB00C389}" name="moment" dataDxfId="29">
      <calculatedColumnFormula>-(Table2[[#This Row],[time]]-2)*2</calculatedColumnFormula>
    </tableColumn>
    <tableColumn id="3" xr3:uid="{C2C00842-D28C-40E2-BDC8-41006C1B3009}" name="CAREA"/>
    <tableColumn id="4" xr3:uid="{24F013D3-9278-4044-91A3-B0BCDD85B29E}" name="CFNM"/>
    <tableColumn id="5" xr3:uid="{89BD398E-62F2-46B4-9B58-5554A10B2F0C}" name="CFNM/Total area contact" dataDxfId="28">
      <calculatedColumnFormula>Table2[[#This Row],[CFNM]]/Table2[[#This Row],[CAREA]]</calculatedColumnFormula>
    </tableColumn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D6C533A-ED17-4BDB-9C88-38517FE5082B}" name="Table3" displayName="Table3" ref="K9:O30" totalsRowShown="0">
  <autoFilter ref="K9:O30" xr:uid="{83C9C19B-4A40-447F-B383-A3F176394916}"/>
  <tableColumns count="5">
    <tableColumn id="1" xr3:uid="{50DE06FA-F028-4518-BABB-449AB56523B0}" name="time"/>
    <tableColumn id="2" xr3:uid="{C21BEDCE-F335-4B17-9576-3766F257677D}" name="moment" dataDxfId="27">
      <calculatedColumnFormula>-(Table3[[#This Row],[time]]-2)*2</calculatedColumnFormula>
    </tableColumn>
    <tableColumn id="3" xr3:uid="{6AFFEEC8-EA95-4FF2-AE68-2D87879E1E65}" name="CAREA"/>
    <tableColumn id="4" xr3:uid="{2F136DA5-43AA-42FB-8119-4A86C3DFF858}" name="CFNM"/>
    <tableColumn id="5" xr3:uid="{D43725F5-7914-4DD1-989D-E2F06A03EFDE}" name="CFNM/Total area contact" dataDxfId="26">
      <calculatedColumnFormula>Table3[[#This Row],[CFNM]]/Table3[[#This Row],[CAREA]]</calculatedColumnFormula>
    </tableColumn>
  </tableColumns>
  <tableStyleInfo name="TableStyleLight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C530EE1-001A-402E-87E9-285E6DC092C7}" name="Table4" displayName="Table4" ref="P9:T30" totalsRowShown="0">
  <autoFilter ref="P9:T30" xr:uid="{F73D0CB7-5994-427F-A6B5-11705A9E7B8B}"/>
  <tableColumns count="5">
    <tableColumn id="1" xr3:uid="{70FC536A-3878-40B1-9CF9-D95CDD453F79}" name="time"/>
    <tableColumn id="2" xr3:uid="{07CAE09C-7FB4-4A90-99D4-6B25205E150C}" name="moment" dataDxfId="25">
      <calculatedColumnFormula>-(Table4[[#This Row],[time]]-2)*2</calculatedColumnFormula>
    </tableColumn>
    <tableColumn id="3" xr3:uid="{10ACF6D4-88D5-4837-883A-82246791E2A8}" name="CAREA"/>
    <tableColumn id="4" xr3:uid="{73DB1D79-63AC-42F1-892B-B635CB580739}" name="CFNM"/>
    <tableColumn id="5" xr3:uid="{21DFA496-3A3E-4147-892D-6DD98C39B98D}" name="CFNM/Total area contact" dataDxfId="24">
      <calculatedColumnFormula>Table4[[#This Row],[CFNM]]/Table4[[#This Row],[CAREA]]</calculatedColumnFormula>
    </tableColumn>
  </tableColumns>
  <tableStyleInfo name="TableStyleLight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DEE80E8-B214-4B43-817F-D3F4FC95DC7F}" name="Table5" displayName="Table5" ref="U9:Y30" totalsRowShown="0">
  <autoFilter ref="U9:Y30" xr:uid="{A22720B0-8D35-42EE-89A3-C8C7E276F04F}"/>
  <tableColumns count="5">
    <tableColumn id="1" xr3:uid="{5AE8E2B7-1B37-497D-AC42-35DE59BA8EF5}" name="time"/>
    <tableColumn id="2" xr3:uid="{BAAB61F4-469B-4695-965D-BDD605AB3D95}" name="moment" dataDxfId="23">
      <calculatedColumnFormula>-(Table5[[#This Row],[time]]-2)*2</calculatedColumnFormula>
    </tableColumn>
    <tableColumn id="3" xr3:uid="{2D30A943-E1C1-4337-8C91-E1ADBDDACAF3}" name="CAREA"/>
    <tableColumn id="4" xr3:uid="{8F9F26B1-F07D-4C0D-BEDC-DF43048275D6}" name="CFNM"/>
    <tableColumn id="5" xr3:uid="{8C4590EC-D5C6-4C57-A36E-63844C9E38BD}" name="CFNM/Total area contact" dataDxfId="22">
      <calculatedColumnFormula>Table5[[#This Row],[CFNM]]/Table5[[#This Row],[CAREA]]</calculatedColumnFormula>
    </tableColumn>
  </tableColumns>
  <tableStyleInfo name="TableStyleLight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E83665A-6769-42EB-96D4-392195C64887}" name="Table6" displayName="Table6" ref="Z9:AD30" totalsRowShown="0">
  <autoFilter ref="Z9:AD30" xr:uid="{C7099890-437B-4F1F-BC08-C11EEA6030A6}"/>
  <tableColumns count="5">
    <tableColumn id="1" xr3:uid="{42856AD6-9424-4DDA-A8CD-401B95DDDDFA}" name="time"/>
    <tableColumn id="2" xr3:uid="{8BEA6763-8073-4FC9-987E-9B0EDCA69F73}" name="moment" dataDxfId="21">
      <calculatedColumnFormula>-(Table6[[#This Row],[time]]-2)*2</calculatedColumnFormula>
    </tableColumn>
    <tableColumn id="3" xr3:uid="{3FAC330B-5616-441A-B4AF-01F3F1BD577D}" name="CAREA"/>
    <tableColumn id="4" xr3:uid="{57066930-B73E-4E13-95FA-4119BC16C1E8}" name="CFNM"/>
    <tableColumn id="5" xr3:uid="{CAAA6DAD-A224-44F6-9396-D70F1C993506}" name="CFNM/Total area contact" dataDxfId="20">
      <calculatedColumnFormula>Table6[[#This Row],[CFNM]]/Table6[[#This Row],[CAREA]]</calculatedColumnFormula>
    </tableColumn>
  </tableColumns>
  <tableStyleInfo name="TableStyleLight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11ADB8F-DB9E-4265-B313-18D5BEC3294E}" name="Table7" displayName="Table7" ref="AE9:AI30" totalsRowShown="0">
  <autoFilter ref="AE9:AI30" xr:uid="{919980B0-F469-4A24-AA7F-6A07479777A3}"/>
  <tableColumns count="5">
    <tableColumn id="1" xr3:uid="{BA988703-0C88-403B-8D28-C07642B37C76}" name="time"/>
    <tableColumn id="2" xr3:uid="{5EFF4C60-BF47-4396-AD37-75C88F97AD91}" name="moment" dataDxfId="19">
      <calculatedColumnFormula>-(Table7[[#This Row],[time]]-2)*2</calculatedColumnFormula>
    </tableColumn>
    <tableColumn id="3" xr3:uid="{6DED1DBA-DB1F-4A65-B2F8-84B0ADC05095}" name="CAREA"/>
    <tableColumn id="4" xr3:uid="{B5306486-04FF-4367-9BC5-D5AC280D1397}" name="CFNM"/>
    <tableColumn id="5" xr3:uid="{4FCFEB64-EABF-4F34-B929-BCF2F9888878}" name="CFNM/Total area contact" dataDxfId="18">
      <calculatedColumnFormula>Table7[[#This Row],[CFNM]]/Table7[[#This Row],[CAREA]]</calculatedColumnFormula>
    </tableColumn>
  </tableColumns>
  <tableStyleInfo name="TableStyleLight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132ED6A-5A29-4661-A1B2-33F6A0BECCB0}" name="Table8" displayName="Table8" ref="AJ9:AN30" totalsRowShown="0">
  <autoFilter ref="AJ9:AN30" xr:uid="{4E996DC7-2664-4F3A-8307-7F7030597F9F}"/>
  <tableColumns count="5">
    <tableColumn id="1" xr3:uid="{AC0CFD57-EEDB-457A-A8F1-21CE374FE013}" name="time"/>
    <tableColumn id="2" xr3:uid="{92B9AA29-B8AB-4FDA-98BB-D2EE68B6126B}" name="moment" dataDxfId="17">
      <calculatedColumnFormula>-(Table8[[#This Row],[time]]-2)*2</calculatedColumnFormula>
    </tableColumn>
    <tableColumn id="3" xr3:uid="{D1CD8E5D-7411-4679-853D-DAE7C19F1275}" name="CAREA"/>
    <tableColumn id="4" xr3:uid="{5EBDDAD2-8FBA-47A6-8F5A-44C8329FA78F}" name="CFNM"/>
    <tableColumn id="5" xr3:uid="{54E7C1F7-5B98-426D-8AEB-00B103E0CCA0}" name="CFNM/Total area contact" dataDxfId="16">
      <calculatedColumnFormula>Table8[[#This Row],[CFNM]]/Table8[[#This Row],[CAREA]]</calculatedColumnFormula>
    </tableColumn>
  </tableColumns>
  <tableStyleInfo name="TableStyleLight15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403E35E2-F95C-4EDA-85CA-067D75F86483}" name="Table110" displayName="Table110" ref="A37:E58" totalsRowShown="0">
  <autoFilter ref="A37:E58" xr:uid="{D156E131-9C62-4C87-ADEE-D486749BA128}"/>
  <tableColumns count="5">
    <tableColumn id="1" xr3:uid="{DCD8E76C-4501-4D37-B803-5D57731AB9E6}" name="time"/>
    <tableColumn id="2" xr3:uid="{AC49C476-0FFA-40DD-91FF-D00BC31E3931}" name="moment" dataDxfId="15">
      <calculatedColumnFormula>(Table110[[#This Row],[time]]-2)*2</calculatedColumnFormula>
    </tableColumn>
    <tableColumn id="3" xr3:uid="{4BEB825E-C224-4B73-95B9-86B7248E5A79}" name="CAREA"/>
    <tableColumn id="4" xr3:uid="{8D8A8D30-A843-468D-8D95-1B3D9BB5ABF5}" name="CFNM"/>
    <tableColumn id="5" xr3:uid="{9B02DA01-0055-4CDE-9182-73DEB928BA54}" name="CFNM/Total area contact" dataDxfId="14">
      <calculatedColumnFormula>Table110[[#This Row],[CFNM]]/Table110[[#This Row],[CAREA]]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13" Type="http://schemas.openxmlformats.org/officeDocument/2006/relationships/table" Target="../tables/table13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12" Type="http://schemas.openxmlformats.org/officeDocument/2006/relationships/table" Target="../tables/table12.xml"/><Relationship Id="rId2" Type="http://schemas.openxmlformats.org/officeDocument/2006/relationships/table" Target="../tables/table2.xml"/><Relationship Id="rId16" Type="http://schemas.openxmlformats.org/officeDocument/2006/relationships/table" Target="../tables/table16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11" Type="http://schemas.openxmlformats.org/officeDocument/2006/relationships/table" Target="../tables/table11.xml"/><Relationship Id="rId5" Type="http://schemas.openxmlformats.org/officeDocument/2006/relationships/table" Target="../tables/table5.xml"/><Relationship Id="rId15" Type="http://schemas.openxmlformats.org/officeDocument/2006/relationships/table" Target="../tables/table15.xml"/><Relationship Id="rId10" Type="http://schemas.openxmlformats.org/officeDocument/2006/relationships/table" Target="../tables/table10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Relationship Id="rId14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3E595E-BD07-4F88-82BA-60E7D7B3A660}">
  <dimension ref="A1:AN58"/>
  <sheetViews>
    <sheetView tabSelected="1" topLeftCell="A43" workbookViewId="0">
      <selection activeCell="AL38" sqref="AL38:AL58"/>
    </sheetView>
  </sheetViews>
  <sheetFormatPr defaultRowHeight="14.4" x14ac:dyDescent="0.3"/>
  <sheetData>
    <row r="1" spans="1:40" x14ac:dyDescent="0.3">
      <c r="A1" t="s">
        <v>16</v>
      </c>
    </row>
    <row r="4" spans="1:40" x14ac:dyDescent="0.3">
      <c r="A4" t="s">
        <v>17</v>
      </c>
      <c r="F4" t="s">
        <v>0</v>
      </c>
    </row>
    <row r="5" spans="1:40" x14ac:dyDescent="0.3">
      <c r="F5" t="s">
        <v>1</v>
      </c>
      <c r="G5" t="s">
        <v>2</v>
      </c>
    </row>
    <row r="8" spans="1:40" x14ac:dyDescent="0.3">
      <c r="A8" t="s">
        <v>3</v>
      </c>
      <c r="F8" t="s">
        <v>4</v>
      </c>
      <c r="K8" t="s">
        <v>5</v>
      </c>
      <c r="P8" t="s">
        <v>6</v>
      </c>
      <c r="U8" t="s">
        <v>7</v>
      </c>
      <c r="Z8" t="s">
        <v>8</v>
      </c>
      <c r="AE8" t="s">
        <v>9</v>
      </c>
      <c r="AJ8" t="s">
        <v>10</v>
      </c>
    </row>
    <row r="9" spans="1:40" x14ac:dyDescent="0.3">
      <c r="A9" t="s">
        <v>11</v>
      </c>
      <c r="B9" t="s">
        <v>12</v>
      </c>
      <c r="C9" t="s">
        <v>13</v>
      </c>
      <c r="D9" t="s">
        <v>14</v>
      </c>
      <c r="E9" t="s">
        <v>15</v>
      </c>
      <c r="F9" t="s">
        <v>11</v>
      </c>
      <c r="G9" t="s">
        <v>12</v>
      </c>
      <c r="H9" t="s">
        <v>13</v>
      </c>
      <c r="I9" t="s">
        <v>14</v>
      </c>
      <c r="J9" t="s">
        <v>15</v>
      </c>
      <c r="K9" t="s">
        <v>11</v>
      </c>
      <c r="L9" t="s">
        <v>12</v>
      </c>
      <c r="M9" t="s">
        <v>13</v>
      </c>
      <c r="N9" t="s">
        <v>14</v>
      </c>
      <c r="O9" t="s">
        <v>15</v>
      </c>
      <c r="P9" t="s">
        <v>11</v>
      </c>
      <c r="Q9" t="s">
        <v>12</v>
      </c>
      <c r="R9" t="s">
        <v>13</v>
      </c>
      <c r="S9" t="s">
        <v>14</v>
      </c>
      <c r="T9" t="s">
        <v>15</v>
      </c>
      <c r="U9" t="s">
        <v>11</v>
      </c>
      <c r="V9" t="s">
        <v>12</v>
      </c>
      <c r="W9" t="s">
        <v>13</v>
      </c>
      <c r="X9" t="s">
        <v>14</v>
      </c>
      <c r="Y9" t="s">
        <v>15</v>
      </c>
      <c r="Z9" t="s">
        <v>11</v>
      </c>
      <c r="AA9" t="s">
        <v>12</v>
      </c>
      <c r="AB9" t="s">
        <v>13</v>
      </c>
      <c r="AC9" t="s">
        <v>14</v>
      </c>
      <c r="AD9" t="s">
        <v>15</v>
      </c>
      <c r="AE9" t="s">
        <v>11</v>
      </c>
      <c r="AF9" t="s">
        <v>12</v>
      </c>
      <c r="AG9" t="s">
        <v>13</v>
      </c>
      <c r="AH9" t="s">
        <v>14</v>
      </c>
      <c r="AI9" t="s">
        <v>15</v>
      </c>
      <c r="AJ9" t="s">
        <v>11</v>
      </c>
      <c r="AK9" t="s">
        <v>12</v>
      </c>
      <c r="AL9" t="s">
        <v>13</v>
      </c>
      <c r="AM9" t="s">
        <v>14</v>
      </c>
      <c r="AN9" t="s">
        <v>15</v>
      </c>
    </row>
    <row r="10" spans="1:40" x14ac:dyDescent="0.3">
      <c r="A10">
        <v>2</v>
      </c>
      <c r="B10">
        <f>-(Table1[[#This Row],[time]]-2)*2</f>
        <v>0</v>
      </c>
      <c r="C10">
        <v>89.938400000000001</v>
      </c>
      <c r="D10">
        <v>9.7723600000000008</v>
      </c>
      <c r="E10" s="1">
        <f>Table1[[#This Row],[CFNM]]/Table1[[#This Row],[CAREA]]</f>
        <v>0.10865614687386034</v>
      </c>
      <c r="F10">
        <v>2</v>
      </c>
      <c r="G10">
        <f>-(Table2[[#This Row],[time]]-2)*2</f>
        <v>0</v>
      </c>
      <c r="H10">
        <v>94.646000000000001</v>
      </c>
      <c r="I10">
        <v>2.6699700000000002</v>
      </c>
      <c r="J10" s="1">
        <f>Table2[[#This Row],[CFNM]]/Table2[[#This Row],[CAREA]]</f>
        <v>2.8210066986454792E-2</v>
      </c>
      <c r="K10">
        <v>2</v>
      </c>
      <c r="L10">
        <f>-(Table3[[#This Row],[time]]-2)*2</f>
        <v>0</v>
      </c>
      <c r="M10">
        <v>88.069500000000005</v>
      </c>
      <c r="N10">
        <v>3.05586</v>
      </c>
      <c r="O10">
        <f>Table3[[#This Row],[CFNM]]/Table3[[#This Row],[CAREA]]</f>
        <v>3.4698278064483161E-2</v>
      </c>
      <c r="P10">
        <v>2</v>
      </c>
      <c r="Q10">
        <f>-(Table4[[#This Row],[time]]-2)*2</f>
        <v>0</v>
      </c>
      <c r="R10">
        <v>85.109300000000005</v>
      </c>
      <c r="S10">
        <v>5.3593999999999999</v>
      </c>
      <c r="T10">
        <f>Table4[[#This Row],[CFNM]]/Table4[[#This Row],[CAREA]]</f>
        <v>6.2970791676115301E-2</v>
      </c>
      <c r="U10">
        <v>2</v>
      </c>
      <c r="V10">
        <f>-(Table5[[#This Row],[time]]-2)*2</f>
        <v>0</v>
      </c>
      <c r="W10">
        <v>82.472200000000001</v>
      </c>
      <c r="X10">
        <v>7.9013</v>
      </c>
      <c r="Y10">
        <f>Table5[[#This Row],[CFNM]]/Table5[[#This Row],[CAREA]]</f>
        <v>9.580561692303588E-2</v>
      </c>
      <c r="Z10">
        <v>2</v>
      </c>
      <c r="AA10">
        <f>-(Table6[[#This Row],[time]]-2)*2</f>
        <v>0</v>
      </c>
      <c r="AB10">
        <v>88.875200000000007</v>
      </c>
      <c r="AC10">
        <v>14.234400000000001</v>
      </c>
      <c r="AD10">
        <f>Table6[[#This Row],[CFNM]]/Table6[[#This Row],[CAREA]]</f>
        <v>0.16016166489639405</v>
      </c>
      <c r="AE10">
        <v>2</v>
      </c>
      <c r="AF10">
        <f>-(Table7[[#This Row],[time]]-2)*2</f>
        <v>0</v>
      </c>
      <c r="AG10">
        <v>77.929299999999998</v>
      </c>
      <c r="AH10">
        <v>21.065899999999999</v>
      </c>
      <c r="AI10">
        <f>Table7[[#This Row],[CFNM]]/Table7[[#This Row],[CAREA]]</f>
        <v>0.27032066244660224</v>
      </c>
      <c r="AJ10">
        <v>2</v>
      </c>
      <c r="AK10">
        <f>-(Table8[[#This Row],[time]]-2)*2</f>
        <v>0</v>
      </c>
      <c r="AL10">
        <v>83.325199999999995</v>
      </c>
      <c r="AM10">
        <v>21.034700000000001</v>
      </c>
      <c r="AN10">
        <f>Table8[[#This Row],[CFNM]]/Table8[[#This Row],[CAREA]]</f>
        <v>0.25244103824533276</v>
      </c>
    </row>
    <row r="11" spans="1:40" x14ac:dyDescent="0.3">
      <c r="A11">
        <v>2.0512600000000001</v>
      </c>
      <c r="B11">
        <f>-(Table1[[#This Row],[time]]-2)*2</f>
        <v>-0.10252000000000017</v>
      </c>
      <c r="C11">
        <v>85.072199999999995</v>
      </c>
      <c r="D11">
        <v>7.4579399999999998</v>
      </c>
      <c r="E11">
        <f>Table1[[#This Row],[CFNM]]/Table1[[#This Row],[CAREA]]</f>
        <v>8.7666006051330514E-2</v>
      </c>
      <c r="F11">
        <v>2.0512600000000001</v>
      </c>
      <c r="G11">
        <f>-(Table2[[#This Row],[time]]-2)*2</f>
        <v>-0.10252000000000017</v>
      </c>
      <c r="H11">
        <v>92.650199999999998</v>
      </c>
      <c r="I11">
        <v>5.4936600000000002</v>
      </c>
      <c r="J11">
        <f>Table2[[#This Row],[CFNM]]/Table2[[#This Row],[CAREA]]</f>
        <v>5.9294637248489483E-2</v>
      </c>
      <c r="K11">
        <v>2.0512600000000001</v>
      </c>
      <c r="L11">
        <f>-(Table3[[#This Row],[time]]-2)*2</f>
        <v>-0.10252000000000017</v>
      </c>
      <c r="M11">
        <v>86.715599999999995</v>
      </c>
      <c r="N11">
        <v>4.3544300000000003E-3</v>
      </c>
      <c r="O11">
        <f>Table3[[#This Row],[CFNM]]/Table3[[#This Row],[CAREA]]</f>
        <v>5.0215070875367301E-5</v>
      </c>
      <c r="P11">
        <v>2.0512600000000001</v>
      </c>
      <c r="Q11">
        <f>-(Table4[[#This Row],[time]]-2)*2</f>
        <v>-0.10252000000000017</v>
      </c>
      <c r="R11">
        <v>82.589399999999998</v>
      </c>
      <c r="S11">
        <v>7.7921899999999997</v>
      </c>
      <c r="T11">
        <f>Table4[[#This Row],[CFNM]]/Table4[[#This Row],[CAREA]]</f>
        <v>9.4348548360927667E-2</v>
      </c>
      <c r="U11">
        <v>2.0512600000000001</v>
      </c>
      <c r="V11">
        <f>-(Table5[[#This Row],[time]]-2)*2</f>
        <v>-0.10252000000000017</v>
      </c>
      <c r="W11">
        <v>82.204899999999995</v>
      </c>
      <c r="X11">
        <v>2.1381399999999999</v>
      </c>
      <c r="Y11">
        <f>Table5[[#This Row],[CFNM]]/Table5[[#This Row],[CAREA]]</f>
        <v>2.6009885055513722E-2</v>
      </c>
      <c r="Z11">
        <v>2.0512600000000001</v>
      </c>
      <c r="AA11">
        <f>-(Table6[[#This Row],[time]]-2)*2</f>
        <v>-0.10252000000000017</v>
      </c>
      <c r="AB11">
        <v>86.224800000000002</v>
      </c>
      <c r="AC11">
        <v>10.580500000000001</v>
      </c>
      <c r="AD11">
        <f>Table6[[#This Row],[CFNM]]/Table6[[#This Row],[CAREA]]</f>
        <v>0.12270831593694621</v>
      </c>
      <c r="AE11">
        <v>2.0512600000000001</v>
      </c>
      <c r="AF11">
        <f>-(Table7[[#This Row],[time]]-2)*2</f>
        <v>-0.10252000000000017</v>
      </c>
      <c r="AG11">
        <v>78.538600000000002</v>
      </c>
      <c r="AH11">
        <v>18.3187</v>
      </c>
      <c r="AI11">
        <f>Table7[[#This Row],[CFNM]]/Table7[[#This Row],[CAREA]]</f>
        <v>0.23324454472068509</v>
      </c>
      <c r="AJ11">
        <v>2.0512600000000001</v>
      </c>
      <c r="AK11">
        <f>-(Table8[[#This Row],[time]]-2)*2</f>
        <v>-0.10252000000000017</v>
      </c>
      <c r="AL11">
        <v>83.051100000000005</v>
      </c>
      <c r="AM11">
        <v>24.000399999999999</v>
      </c>
      <c r="AN11">
        <f>Table8[[#This Row],[CFNM]]/Table8[[#This Row],[CAREA]]</f>
        <v>0.28898352941743094</v>
      </c>
    </row>
    <row r="12" spans="1:40" x14ac:dyDescent="0.3">
      <c r="A12">
        <v>2.1153300000000002</v>
      </c>
      <c r="B12">
        <f>-(Table1[[#This Row],[time]]-2)*2</f>
        <v>-0.23066000000000031</v>
      </c>
      <c r="C12">
        <v>82.6785</v>
      </c>
      <c r="D12">
        <v>5.44773</v>
      </c>
      <c r="E12">
        <f>Table1[[#This Row],[CFNM]]/Table1[[#This Row],[CAREA]]</f>
        <v>6.5890527767194618E-2</v>
      </c>
      <c r="F12">
        <v>2.1153300000000002</v>
      </c>
      <c r="G12">
        <f>-(Table2[[#This Row],[time]]-2)*2</f>
        <v>-0.23066000000000031</v>
      </c>
      <c r="H12">
        <v>91.21</v>
      </c>
      <c r="I12">
        <v>9.6535499999999992</v>
      </c>
      <c r="J12">
        <f>Table2[[#This Row],[CFNM]]/Table2[[#This Row],[CAREA]]</f>
        <v>0.10583872382414208</v>
      </c>
      <c r="K12">
        <v>2.1153300000000002</v>
      </c>
      <c r="L12">
        <f>-(Table3[[#This Row],[time]]-2)*2</f>
        <v>-0.23066000000000031</v>
      </c>
      <c r="M12">
        <v>85.062899999999999</v>
      </c>
      <c r="N12">
        <v>3.3853400000000001E-3</v>
      </c>
      <c r="O12">
        <f>Table3[[#This Row],[CFNM]]/Table3[[#This Row],[CAREA]]</f>
        <v>3.9798078833427973E-5</v>
      </c>
      <c r="P12">
        <v>2.1153300000000002</v>
      </c>
      <c r="Q12">
        <f>-(Table4[[#This Row],[time]]-2)*2</f>
        <v>-0.23066000000000031</v>
      </c>
      <c r="R12">
        <v>81.250200000000007</v>
      </c>
      <c r="S12">
        <v>11.4451</v>
      </c>
      <c r="T12">
        <f>Table4[[#This Row],[CFNM]]/Table4[[#This Row],[CAREA]]</f>
        <v>0.14086242249249847</v>
      </c>
      <c r="U12">
        <v>2.1153300000000002</v>
      </c>
      <c r="V12">
        <f>-(Table5[[#This Row],[time]]-2)*2</f>
        <v>-0.23066000000000031</v>
      </c>
      <c r="W12">
        <v>81.856700000000004</v>
      </c>
      <c r="X12">
        <v>0.18793399999999999</v>
      </c>
      <c r="Y12">
        <f>Table5[[#This Row],[CFNM]]/Table5[[#This Row],[CAREA]]</f>
        <v>2.2958902569978996E-3</v>
      </c>
      <c r="Z12">
        <v>2.1153300000000002</v>
      </c>
      <c r="AA12">
        <f>-(Table6[[#This Row],[time]]-2)*2</f>
        <v>-0.23066000000000031</v>
      </c>
      <c r="AB12">
        <v>84.252799999999993</v>
      </c>
      <c r="AC12">
        <v>10.7683</v>
      </c>
      <c r="AD12">
        <f>Table6[[#This Row],[CFNM]]/Table6[[#This Row],[CAREA]]</f>
        <v>0.12780940218010559</v>
      </c>
      <c r="AE12">
        <v>2.1153300000000002</v>
      </c>
      <c r="AF12">
        <f>-(Table7[[#This Row],[time]]-2)*2</f>
        <v>-0.23066000000000031</v>
      </c>
      <c r="AG12">
        <v>79.029499999999999</v>
      </c>
      <c r="AH12">
        <v>15.6342</v>
      </c>
      <c r="AI12">
        <f>Table7[[#This Row],[CFNM]]/Table7[[#This Row],[CAREA]]</f>
        <v>0.19782739356822451</v>
      </c>
      <c r="AJ12">
        <v>2.1153300000000002</v>
      </c>
      <c r="AK12">
        <f>-(Table8[[#This Row],[time]]-2)*2</f>
        <v>-0.23066000000000031</v>
      </c>
      <c r="AL12">
        <v>82.960999999999999</v>
      </c>
      <c r="AM12">
        <v>26.750599999999999</v>
      </c>
      <c r="AN12">
        <f>Table8[[#This Row],[CFNM]]/Table8[[#This Row],[CAREA]]</f>
        <v>0.32244789720471062</v>
      </c>
    </row>
    <row r="13" spans="1:40" x14ac:dyDescent="0.3">
      <c r="A13">
        <v>2.16533</v>
      </c>
      <c r="B13">
        <f>-(Table1[[#This Row],[time]]-2)*2</f>
        <v>-0.33065999999999995</v>
      </c>
      <c r="C13">
        <v>78.983999999999995</v>
      </c>
      <c r="D13">
        <v>4.2193399999999999</v>
      </c>
      <c r="E13">
        <f>Table1[[#This Row],[CFNM]]/Table1[[#This Row],[CAREA]]</f>
        <v>5.3420186366859114E-2</v>
      </c>
      <c r="F13">
        <v>2.16533</v>
      </c>
      <c r="G13">
        <f>-(Table2[[#This Row],[time]]-2)*2</f>
        <v>-0.33065999999999995</v>
      </c>
      <c r="H13">
        <v>90.255899999999997</v>
      </c>
      <c r="I13">
        <v>12.635999999999999</v>
      </c>
      <c r="J13">
        <f>Table2[[#This Row],[CFNM]]/Table2[[#This Row],[CAREA]]</f>
        <v>0.14000192785180801</v>
      </c>
      <c r="K13">
        <v>2.16533</v>
      </c>
      <c r="L13">
        <f>-(Table3[[#This Row],[time]]-2)*2</f>
        <v>-0.33065999999999995</v>
      </c>
      <c r="M13">
        <v>81.014899999999997</v>
      </c>
      <c r="N13">
        <v>2.9758599999999999E-3</v>
      </c>
      <c r="O13">
        <f>Table3[[#This Row],[CFNM]]/Table3[[#This Row],[CAREA]]</f>
        <v>3.6732255424619423E-5</v>
      </c>
      <c r="P13">
        <v>2.16533</v>
      </c>
      <c r="Q13">
        <f>-(Table4[[#This Row],[time]]-2)*2</f>
        <v>-0.33065999999999995</v>
      </c>
      <c r="R13">
        <v>80.5595</v>
      </c>
      <c r="S13">
        <v>14.2067</v>
      </c>
      <c r="T13">
        <f>Table4[[#This Row],[CFNM]]/Table4[[#This Row],[CAREA]]</f>
        <v>0.17635039939423655</v>
      </c>
      <c r="U13">
        <v>2.16533</v>
      </c>
      <c r="V13">
        <f>-(Table5[[#This Row],[time]]-2)*2</f>
        <v>-0.33065999999999995</v>
      </c>
      <c r="W13">
        <v>82.204999999999998</v>
      </c>
      <c r="X13">
        <v>4.7447399999999999E-3</v>
      </c>
      <c r="Y13">
        <f>Table5[[#This Row],[CFNM]]/Table5[[#This Row],[CAREA]]</f>
        <v>5.771838695943069E-5</v>
      </c>
      <c r="Z13">
        <v>2.16533</v>
      </c>
      <c r="AA13">
        <f>-(Table6[[#This Row],[time]]-2)*2</f>
        <v>-0.33065999999999995</v>
      </c>
      <c r="AB13">
        <v>83.954700000000003</v>
      </c>
      <c r="AC13">
        <v>12.4398</v>
      </c>
      <c r="AD13">
        <f>Table6[[#This Row],[CFNM]]/Table6[[#This Row],[CAREA]]</f>
        <v>0.14817276459805109</v>
      </c>
      <c r="AE13">
        <v>2.16533</v>
      </c>
      <c r="AF13">
        <f>-(Table7[[#This Row],[time]]-2)*2</f>
        <v>-0.33065999999999995</v>
      </c>
      <c r="AG13">
        <v>79.373699999999999</v>
      </c>
      <c r="AH13">
        <v>13.8172</v>
      </c>
      <c r="AI13">
        <f>Table7[[#This Row],[CFNM]]/Table7[[#This Row],[CAREA]]</f>
        <v>0.1740778116680966</v>
      </c>
      <c r="AJ13">
        <v>2.16533</v>
      </c>
      <c r="AK13">
        <f>-(Table8[[#This Row],[time]]-2)*2</f>
        <v>-0.33065999999999995</v>
      </c>
      <c r="AL13">
        <v>82.853399999999993</v>
      </c>
      <c r="AM13">
        <v>28.7317</v>
      </c>
      <c r="AN13">
        <f>Table8[[#This Row],[CFNM]]/Table8[[#This Row],[CAREA]]</f>
        <v>0.34677756133121879</v>
      </c>
    </row>
    <row r="14" spans="1:40" x14ac:dyDescent="0.3">
      <c r="A14">
        <v>2.2246999999999999</v>
      </c>
      <c r="B14">
        <f>-(Table1[[#This Row],[time]]-2)*2</f>
        <v>-0.4493999999999998</v>
      </c>
      <c r="C14">
        <v>75.511700000000005</v>
      </c>
      <c r="D14">
        <v>3.21835</v>
      </c>
      <c r="E14">
        <f>Table1[[#This Row],[CFNM]]/Table1[[#This Row],[CAREA]]</f>
        <v>4.2620547544287839E-2</v>
      </c>
      <c r="F14">
        <v>2.2246999999999999</v>
      </c>
      <c r="G14">
        <f>-(Table2[[#This Row],[time]]-2)*2</f>
        <v>-0.4493999999999998</v>
      </c>
      <c r="H14">
        <v>89.166399999999996</v>
      </c>
      <c r="I14">
        <v>15.3796</v>
      </c>
      <c r="J14">
        <f>Table2[[#This Row],[CFNM]]/Table2[[#This Row],[CAREA]]</f>
        <v>0.17248201116115489</v>
      </c>
      <c r="K14">
        <v>2.2246999999999999</v>
      </c>
      <c r="L14">
        <f>-(Table3[[#This Row],[time]]-2)*2</f>
        <v>-0.4493999999999998</v>
      </c>
      <c r="M14">
        <v>77.7988</v>
      </c>
      <c r="N14">
        <v>2.6702700000000002E-3</v>
      </c>
      <c r="O14">
        <f>Table3[[#This Row],[CFNM]]/Table3[[#This Row],[CAREA]]</f>
        <v>3.4322765903844281E-5</v>
      </c>
      <c r="P14">
        <v>2.2246999999999999</v>
      </c>
      <c r="Q14">
        <f>-(Table4[[#This Row],[time]]-2)*2</f>
        <v>-0.4493999999999998</v>
      </c>
      <c r="R14">
        <v>79.7</v>
      </c>
      <c r="S14">
        <v>16.623100000000001</v>
      </c>
      <c r="T14">
        <f>Table4[[#This Row],[CFNM]]/Table4[[#This Row],[CAREA]]</f>
        <v>0.20857089084065245</v>
      </c>
      <c r="U14">
        <v>2.2246999999999999</v>
      </c>
      <c r="V14">
        <f>-(Table5[[#This Row],[time]]-2)*2</f>
        <v>-0.4493999999999998</v>
      </c>
      <c r="W14">
        <v>82.174899999999994</v>
      </c>
      <c r="X14">
        <v>4.5114300000000003E-3</v>
      </c>
      <c r="Y14">
        <f>Table5[[#This Row],[CFNM]]/Table5[[#This Row],[CAREA]]</f>
        <v>5.4900340614956643E-5</v>
      </c>
      <c r="Z14">
        <v>2.2246999999999999</v>
      </c>
      <c r="AA14">
        <f>-(Table6[[#This Row],[time]]-2)*2</f>
        <v>-0.4493999999999998</v>
      </c>
      <c r="AB14">
        <v>83.305199999999999</v>
      </c>
      <c r="AC14">
        <v>14.484400000000001</v>
      </c>
      <c r="AD14">
        <f>Table6[[#This Row],[CFNM]]/Table6[[#This Row],[CAREA]]</f>
        <v>0.1738714990180685</v>
      </c>
      <c r="AE14">
        <v>2.2246999999999999</v>
      </c>
      <c r="AF14">
        <f>-(Table7[[#This Row],[time]]-2)*2</f>
        <v>-0.4493999999999998</v>
      </c>
      <c r="AG14">
        <v>79.598100000000002</v>
      </c>
      <c r="AH14">
        <v>12.202199999999999</v>
      </c>
      <c r="AI14">
        <f>Table7[[#This Row],[CFNM]]/Table7[[#This Row],[CAREA]]</f>
        <v>0.15329762896350541</v>
      </c>
      <c r="AJ14">
        <v>2.2246999999999999</v>
      </c>
      <c r="AK14">
        <f>-(Table8[[#This Row],[time]]-2)*2</f>
        <v>-0.4493999999999998</v>
      </c>
      <c r="AL14">
        <v>82.854299999999995</v>
      </c>
      <c r="AM14">
        <v>30.593900000000001</v>
      </c>
      <c r="AN14">
        <f>Table8[[#This Row],[CFNM]]/Table8[[#This Row],[CAREA]]</f>
        <v>0.36924939321193956</v>
      </c>
    </row>
    <row r="15" spans="1:40" x14ac:dyDescent="0.3">
      <c r="A15">
        <v>2.2668900000000001</v>
      </c>
      <c r="B15">
        <f>-(Table1[[#This Row],[time]]-2)*2</f>
        <v>-0.53378000000000014</v>
      </c>
      <c r="C15">
        <v>72.896900000000002</v>
      </c>
      <c r="D15">
        <v>1.70017</v>
      </c>
      <c r="E15">
        <f>Table1[[#This Row],[CFNM]]/Table1[[#This Row],[CAREA]]</f>
        <v>2.3322939658613741E-2</v>
      </c>
      <c r="F15">
        <v>2.2668900000000001</v>
      </c>
      <c r="G15">
        <f>-(Table2[[#This Row],[time]]-2)*2</f>
        <v>-0.53378000000000014</v>
      </c>
      <c r="H15">
        <v>87.255600000000001</v>
      </c>
      <c r="I15">
        <v>20.111799999999999</v>
      </c>
      <c r="J15">
        <f>Table2[[#This Row],[CFNM]]/Table2[[#This Row],[CAREA]]</f>
        <v>0.23049294257331332</v>
      </c>
      <c r="K15">
        <v>2.2668900000000001</v>
      </c>
      <c r="L15">
        <f>-(Table3[[#This Row],[time]]-2)*2</f>
        <v>-0.53378000000000014</v>
      </c>
      <c r="M15">
        <v>70.839100000000002</v>
      </c>
      <c r="N15">
        <v>2.1944500000000001E-3</v>
      </c>
      <c r="O15">
        <f>Table3[[#This Row],[CFNM]]/Table3[[#This Row],[CAREA]]</f>
        <v>3.0977948618771275E-5</v>
      </c>
      <c r="P15">
        <v>2.2668900000000001</v>
      </c>
      <c r="Q15">
        <f>-(Table4[[#This Row],[time]]-2)*2</f>
        <v>-0.53378000000000014</v>
      </c>
      <c r="R15">
        <v>78.619299999999996</v>
      </c>
      <c r="S15">
        <v>20.806799999999999</v>
      </c>
      <c r="T15">
        <f>Table4[[#This Row],[CFNM]]/Table4[[#This Row],[CAREA]]</f>
        <v>0.26465257258713826</v>
      </c>
      <c r="U15">
        <v>2.2668900000000001</v>
      </c>
      <c r="V15">
        <f>-(Table5[[#This Row],[time]]-2)*2</f>
        <v>-0.53378000000000014</v>
      </c>
      <c r="W15">
        <v>82.646500000000003</v>
      </c>
      <c r="X15">
        <v>4.2102499999999996E-3</v>
      </c>
      <c r="Y15">
        <f>Table5[[#This Row],[CFNM]]/Table5[[#This Row],[CAREA]]</f>
        <v>5.0942871143968581E-5</v>
      </c>
      <c r="Z15">
        <v>2.2668900000000001</v>
      </c>
      <c r="AA15">
        <f>-(Table6[[#This Row],[time]]-2)*2</f>
        <v>-0.53378000000000014</v>
      </c>
      <c r="AB15">
        <v>81.713099999999997</v>
      </c>
      <c r="AC15">
        <v>18.658899999999999</v>
      </c>
      <c r="AD15">
        <f>Table6[[#This Row],[CFNM]]/Table6[[#This Row],[CAREA]]</f>
        <v>0.22834649523760572</v>
      </c>
      <c r="AE15">
        <v>2.2668900000000001</v>
      </c>
      <c r="AF15">
        <f>-(Table7[[#This Row],[time]]-2)*2</f>
        <v>-0.53378000000000014</v>
      </c>
      <c r="AG15">
        <v>79.884399999999999</v>
      </c>
      <c r="AH15">
        <v>9.5010499999999993</v>
      </c>
      <c r="AI15">
        <f>Table7[[#This Row],[CFNM]]/Table7[[#This Row],[CAREA]]</f>
        <v>0.11893498605484926</v>
      </c>
      <c r="AJ15">
        <v>2.2668900000000001</v>
      </c>
      <c r="AK15">
        <f>-(Table8[[#This Row],[time]]-2)*2</f>
        <v>-0.53378000000000014</v>
      </c>
      <c r="AL15">
        <v>83.045199999999994</v>
      </c>
      <c r="AM15">
        <v>34.208599999999997</v>
      </c>
      <c r="AN15">
        <f>Table8[[#This Row],[CFNM]]/Table8[[#This Row],[CAREA]]</f>
        <v>0.41192748045642613</v>
      </c>
    </row>
    <row r="16" spans="1:40" x14ac:dyDescent="0.3">
      <c r="A16">
        <v>2.3262700000000001</v>
      </c>
      <c r="B16">
        <f>-(Table1[[#This Row],[time]]-2)*2</f>
        <v>-0.65254000000000012</v>
      </c>
      <c r="C16">
        <v>69.5428</v>
      </c>
      <c r="D16">
        <v>1.0164200000000001</v>
      </c>
      <c r="E16">
        <f>Table1[[#This Row],[CFNM]]/Table1[[#This Row],[CAREA]]</f>
        <v>1.4615747424607582E-2</v>
      </c>
      <c r="F16">
        <v>2.3262700000000001</v>
      </c>
      <c r="G16">
        <f>-(Table2[[#This Row],[time]]-2)*2</f>
        <v>-0.65254000000000012</v>
      </c>
      <c r="H16">
        <v>86.120400000000004</v>
      </c>
      <c r="I16">
        <v>22.754200000000001</v>
      </c>
      <c r="J16">
        <f>Table2[[#This Row],[CFNM]]/Table2[[#This Row],[CAREA]]</f>
        <v>0.26421382158002055</v>
      </c>
      <c r="K16">
        <v>2.3262700000000001</v>
      </c>
      <c r="L16">
        <f>-(Table3[[#This Row],[time]]-2)*2</f>
        <v>-0.65254000000000012</v>
      </c>
      <c r="M16">
        <v>69.246700000000004</v>
      </c>
      <c r="N16">
        <v>1.92943E-3</v>
      </c>
      <c r="O16">
        <f>Table3[[#This Row],[CFNM]]/Table3[[#This Row],[CAREA]]</f>
        <v>2.7863132827990358E-5</v>
      </c>
      <c r="P16">
        <v>2.3262700000000001</v>
      </c>
      <c r="Q16">
        <f>-(Table4[[#This Row],[time]]-2)*2</f>
        <v>-0.65254000000000012</v>
      </c>
      <c r="R16">
        <v>78.012799999999999</v>
      </c>
      <c r="S16">
        <v>23.202200000000001</v>
      </c>
      <c r="T16">
        <f>Table4[[#This Row],[CFNM]]/Table4[[#This Row],[CAREA]]</f>
        <v>0.29741529595143362</v>
      </c>
      <c r="U16">
        <v>2.3262700000000001</v>
      </c>
      <c r="V16">
        <f>-(Table5[[#This Row],[time]]-2)*2</f>
        <v>-0.65254000000000012</v>
      </c>
      <c r="W16">
        <v>82.582999999999998</v>
      </c>
      <c r="X16">
        <v>4.0469900000000003E-3</v>
      </c>
      <c r="Y16">
        <f>Table5[[#This Row],[CFNM]]/Table5[[#This Row],[CAREA]]</f>
        <v>4.9005122119564565E-5</v>
      </c>
      <c r="Z16">
        <v>2.3262700000000001</v>
      </c>
      <c r="AA16">
        <f>-(Table6[[#This Row],[time]]-2)*2</f>
        <v>-0.65254000000000012</v>
      </c>
      <c r="AB16">
        <v>80.861599999999996</v>
      </c>
      <c r="AC16">
        <v>21.261500000000002</v>
      </c>
      <c r="AD16">
        <f>Table6[[#This Row],[CFNM]]/Table6[[#This Row],[CAREA]]</f>
        <v>0.26293691937829577</v>
      </c>
      <c r="AE16">
        <v>2.3262700000000001</v>
      </c>
      <c r="AF16">
        <f>-(Table7[[#This Row],[time]]-2)*2</f>
        <v>-0.65254000000000012</v>
      </c>
      <c r="AG16">
        <v>79.672899999999998</v>
      </c>
      <c r="AH16">
        <v>8.1885999999999992</v>
      </c>
      <c r="AI16">
        <f>Table7[[#This Row],[CFNM]]/Table7[[#This Row],[CAREA]]</f>
        <v>0.10277773245356953</v>
      </c>
      <c r="AJ16">
        <v>2.3262700000000001</v>
      </c>
      <c r="AK16">
        <f>-(Table8[[#This Row],[time]]-2)*2</f>
        <v>-0.65254000000000012</v>
      </c>
      <c r="AL16">
        <v>82.860600000000005</v>
      </c>
      <c r="AM16">
        <v>36.345300000000002</v>
      </c>
      <c r="AN16">
        <f>Table8[[#This Row],[CFNM]]/Table8[[#This Row],[CAREA]]</f>
        <v>0.4386318708771117</v>
      </c>
    </row>
    <row r="17" spans="1:40" x14ac:dyDescent="0.3">
      <c r="A17">
        <v>2.3684599999999998</v>
      </c>
      <c r="B17">
        <f>-(Table1[[#This Row],[time]]-2)*2</f>
        <v>-0.73691999999999958</v>
      </c>
      <c r="C17">
        <v>69.703999999999994</v>
      </c>
      <c r="D17">
        <v>0.86238400000000004</v>
      </c>
      <c r="E17">
        <f>Table1[[#This Row],[CFNM]]/Table1[[#This Row],[CAREA]]</f>
        <v>1.2372087685068291E-2</v>
      </c>
      <c r="F17">
        <v>2.3684599999999998</v>
      </c>
      <c r="G17">
        <f>-(Table2[[#This Row],[time]]-2)*2</f>
        <v>-0.73691999999999958</v>
      </c>
      <c r="H17">
        <v>85.847399999999993</v>
      </c>
      <c r="I17">
        <v>23.383299999999998</v>
      </c>
      <c r="J17">
        <f>Table2[[#This Row],[CFNM]]/Table2[[#This Row],[CAREA]]</f>
        <v>0.27238215717657144</v>
      </c>
      <c r="K17">
        <v>2.3684599999999998</v>
      </c>
      <c r="L17">
        <f>-(Table3[[#This Row],[time]]-2)*2</f>
        <v>-0.73691999999999958</v>
      </c>
      <c r="M17">
        <v>66.657399999999996</v>
      </c>
      <c r="N17">
        <v>1.8638999999999999E-3</v>
      </c>
      <c r="O17">
        <f>Table3[[#This Row],[CFNM]]/Table3[[#This Row],[CAREA]]</f>
        <v>2.7962386771761276E-5</v>
      </c>
      <c r="P17">
        <v>2.3684599999999998</v>
      </c>
      <c r="Q17">
        <f>-(Table4[[#This Row],[time]]-2)*2</f>
        <v>-0.73691999999999958</v>
      </c>
      <c r="R17">
        <v>77.858199999999997</v>
      </c>
      <c r="S17">
        <v>23.7744</v>
      </c>
      <c r="T17">
        <f>Table4[[#This Row],[CFNM]]/Table4[[#This Row],[CAREA]]</f>
        <v>0.30535511994883008</v>
      </c>
      <c r="U17">
        <v>2.3684599999999998</v>
      </c>
      <c r="V17">
        <f>-(Table5[[#This Row],[time]]-2)*2</f>
        <v>-0.73691999999999958</v>
      </c>
      <c r="W17">
        <v>82.543800000000005</v>
      </c>
      <c r="X17">
        <v>4.0040800000000001E-3</v>
      </c>
      <c r="Y17">
        <f>Table5[[#This Row],[CFNM]]/Table5[[#This Row],[CAREA]]</f>
        <v>4.8508549400439521E-5</v>
      </c>
      <c r="Z17">
        <v>2.3684599999999998</v>
      </c>
      <c r="AA17">
        <f>-(Table6[[#This Row],[time]]-2)*2</f>
        <v>-0.73691999999999958</v>
      </c>
      <c r="AB17">
        <v>80.067499999999995</v>
      </c>
      <c r="AC17">
        <v>21.902699999999999</v>
      </c>
      <c r="AD17">
        <f>Table6[[#This Row],[CFNM]]/Table6[[#This Row],[CAREA]]</f>
        <v>0.27355293970712213</v>
      </c>
      <c r="AE17">
        <v>2.3684599999999998</v>
      </c>
      <c r="AF17">
        <f>-(Table7[[#This Row],[time]]-2)*2</f>
        <v>-0.73691999999999958</v>
      </c>
      <c r="AG17">
        <v>79.641199999999998</v>
      </c>
      <c r="AH17">
        <v>7.8838800000000004</v>
      </c>
      <c r="AI17">
        <f>Table7[[#This Row],[CFNM]]/Table7[[#This Row],[CAREA]]</f>
        <v>9.8992481278534231E-2</v>
      </c>
      <c r="AJ17">
        <v>2.3684599999999998</v>
      </c>
      <c r="AK17">
        <f>-(Table8[[#This Row],[time]]-2)*2</f>
        <v>-0.73691999999999958</v>
      </c>
      <c r="AL17">
        <v>82.904200000000003</v>
      </c>
      <c r="AM17">
        <v>36.875599999999999</v>
      </c>
      <c r="AN17">
        <f>Table8[[#This Row],[CFNM]]/Table8[[#This Row],[CAREA]]</f>
        <v>0.44479773039242881</v>
      </c>
    </row>
    <row r="18" spans="1:40" x14ac:dyDescent="0.3">
      <c r="A18">
        <v>2.4278300000000002</v>
      </c>
      <c r="B18">
        <f>-(Table1[[#This Row],[time]]-2)*2</f>
        <v>-0.85566000000000031</v>
      </c>
      <c r="C18">
        <v>68.492099999999994</v>
      </c>
      <c r="D18">
        <v>0.20391599999999999</v>
      </c>
      <c r="E18">
        <f>Table1[[#This Row],[CFNM]]/Table1[[#This Row],[CAREA]]</f>
        <v>2.9772192705436102E-3</v>
      </c>
      <c r="F18">
        <v>2.4278300000000002</v>
      </c>
      <c r="G18">
        <f>-(Table2[[#This Row],[time]]-2)*2</f>
        <v>-0.85566000000000031</v>
      </c>
      <c r="H18">
        <v>84.587999999999994</v>
      </c>
      <c r="I18">
        <v>26.188400000000001</v>
      </c>
      <c r="J18">
        <f>Table2[[#This Row],[CFNM]]/Table2[[#This Row],[CAREA]]</f>
        <v>0.30959947037404839</v>
      </c>
      <c r="K18">
        <v>2.4278300000000002</v>
      </c>
      <c r="L18">
        <f>-(Table3[[#This Row],[time]]-2)*2</f>
        <v>-0.85566000000000031</v>
      </c>
      <c r="M18">
        <v>62.998800000000003</v>
      </c>
      <c r="N18">
        <v>1.57796E-3</v>
      </c>
      <c r="O18">
        <f>Table3[[#This Row],[CFNM]]/Table3[[#This Row],[CAREA]]</f>
        <v>2.5047461221483581E-5</v>
      </c>
      <c r="P18">
        <v>2.4278300000000002</v>
      </c>
      <c r="Q18">
        <f>-(Table4[[#This Row],[time]]-2)*2</f>
        <v>-0.85566000000000031</v>
      </c>
      <c r="R18">
        <v>77.064700000000002</v>
      </c>
      <c r="S18">
        <v>26.440899999999999</v>
      </c>
      <c r="T18">
        <f>Table4[[#This Row],[CFNM]]/Table4[[#This Row],[CAREA]]</f>
        <v>0.34310001855583683</v>
      </c>
      <c r="U18">
        <v>2.4278300000000002</v>
      </c>
      <c r="V18">
        <f>-(Table5[[#This Row],[time]]-2)*2</f>
        <v>-0.85566000000000031</v>
      </c>
      <c r="W18">
        <v>83.014399999999995</v>
      </c>
      <c r="X18">
        <v>3.7975299999999999E-3</v>
      </c>
      <c r="Y18">
        <f>Table5[[#This Row],[CFNM]]/Table5[[#This Row],[CAREA]]</f>
        <v>4.5745436936242385E-5</v>
      </c>
      <c r="Z18">
        <v>2.4278300000000002</v>
      </c>
      <c r="AA18">
        <f>-(Table6[[#This Row],[time]]-2)*2</f>
        <v>-0.85566000000000031</v>
      </c>
      <c r="AB18">
        <v>79.113500000000002</v>
      </c>
      <c r="AC18">
        <v>24.8278</v>
      </c>
      <c r="AD18">
        <f>Table6[[#This Row],[CFNM]]/Table6[[#This Row],[CAREA]]</f>
        <v>0.31382507410239718</v>
      </c>
      <c r="AE18">
        <v>2.4278300000000002</v>
      </c>
      <c r="AF18">
        <f>-(Table7[[#This Row],[time]]-2)*2</f>
        <v>-0.85566000000000031</v>
      </c>
      <c r="AG18">
        <v>79.200199999999995</v>
      </c>
      <c r="AH18">
        <v>6.5146800000000002</v>
      </c>
      <c r="AI18">
        <f>Table7[[#This Row],[CFNM]]/Table7[[#This Row],[CAREA]]</f>
        <v>8.2255852889260392E-2</v>
      </c>
      <c r="AJ18">
        <v>2.4278300000000002</v>
      </c>
      <c r="AK18">
        <f>-(Table8[[#This Row],[time]]-2)*2</f>
        <v>-0.85566000000000031</v>
      </c>
      <c r="AL18">
        <v>83.035799999999995</v>
      </c>
      <c r="AM18">
        <v>39.352200000000003</v>
      </c>
      <c r="AN18">
        <f>Table8[[#This Row],[CFNM]]/Table8[[#This Row],[CAREA]]</f>
        <v>0.47391847853576419</v>
      </c>
    </row>
    <row r="19" spans="1:40" x14ac:dyDescent="0.3">
      <c r="A19">
        <v>2.4542000000000002</v>
      </c>
      <c r="B19">
        <f>-(Table1[[#This Row],[time]]-2)*2</f>
        <v>-0.90840000000000032</v>
      </c>
      <c r="C19">
        <v>66.225300000000004</v>
      </c>
      <c r="D19">
        <v>2.8488799999999998E-3</v>
      </c>
      <c r="E19">
        <f>Table1[[#This Row],[CFNM]]/Table1[[#This Row],[CAREA]]</f>
        <v>4.3018000673458624E-5</v>
      </c>
      <c r="F19">
        <v>2.4542000000000002</v>
      </c>
      <c r="G19">
        <f>-(Table2[[#This Row],[time]]-2)*2</f>
        <v>-0.90840000000000032</v>
      </c>
      <c r="H19">
        <v>83.772499999999994</v>
      </c>
      <c r="I19">
        <v>28.337399999999999</v>
      </c>
      <c r="J19">
        <f>Table2[[#This Row],[CFNM]]/Table2[[#This Row],[CAREA]]</f>
        <v>0.33826613745560896</v>
      </c>
      <c r="K19">
        <v>2.4542000000000002</v>
      </c>
      <c r="L19">
        <f>-(Table3[[#This Row],[time]]-2)*2</f>
        <v>-0.90840000000000032</v>
      </c>
      <c r="M19">
        <v>61.1083</v>
      </c>
      <c r="N19">
        <v>1.3882899999999999E-3</v>
      </c>
      <c r="O19">
        <f>Table3[[#This Row],[CFNM]]/Table3[[#This Row],[CAREA]]</f>
        <v>2.2718517779090564E-5</v>
      </c>
      <c r="P19">
        <v>2.4542000000000002</v>
      </c>
      <c r="Q19">
        <f>-(Table4[[#This Row],[time]]-2)*2</f>
        <v>-0.90840000000000032</v>
      </c>
      <c r="R19">
        <v>76.311599999999999</v>
      </c>
      <c r="S19">
        <v>28.5685</v>
      </c>
      <c r="T19">
        <f>Table4[[#This Row],[CFNM]]/Table4[[#This Row],[CAREA]]</f>
        <v>0.37436641349414768</v>
      </c>
      <c r="U19">
        <v>2.4542000000000002</v>
      </c>
      <c r="V19">
        <f>-(Table5[[#This Row],[time]]-2)*2</f>
        <v>-0.90840000000000032</v>
      </c>
      <c r="W19">
        <v>82.659499999999994</v>
      </c>
      <c r="X19">
        <v>3.6147000000000002E-3</v>
      </c>
      <c r="Y19">
        <f>Table5[[#This Row],[CFNM]]/Table5[[#This Row],[CAREA]]</f>
        <v>4.3730000786358503E-5</v>
      </c>
      <c r="Z19">
        <v>2.4542000000000002</v>
      </c>
      <c r="AA19">
        <f>-(Table6[[#This Row],[time]]-2)*2</f>
        <v>-0.90840000000000032</v>
      </c>
      <c r="AB19">
        <v>78.237700000000004</v>
      </c>
      <c r="AC19">
        <v>27.1938</v>
      </c>
      <c r="AD19">
        <f>Table6[[#This Row],[CFNM]]/Table6[[#This Row],[CAREA]]</f>
        <v>0.34757923609717561</v>
      </c>
      <c r="AE19">
        <v>2.4542000000000002</v>
      </c>
      <c r="AF19">
        <f>-(Table7[[#This Row],[time]]-2)*2</f>
        <v>-0.90840000000000032</v>
      </c>
      <c r="AG19">
        <v>78.679599999999994</v>
      </c>
      <c r="AH19">
        <v>5.4932299999999996</v>
      </c>
      <c r="AI19">
        <f>Table7[[#This Row],[CFNM]]/Table7[[#This Row],[CAREA]]</f>
        <v>6.9817716409336095E-2</v>
      </c>
      <c r="AJ19">
        <v>2.4542000000000002</v>
      </c>
      <c r="AK19">
        <f>-(Table8[[#This Row],[time]]-2)*2</f>
        <v>-0.90840000000000032</v>
      </c>
      <c r="AL19">
        <v>83.108800000000002</v>
      </c>
      <c r="AM19">
        <v>41.438600000000001</v>
      </c>
      <c r="AN19">
        <f>Table8[[#This Row],[CFNM]]/Table8[[#This Row],[CAREA]]</f>
        <v>0.49860664574629882</v>
      </c>
    </row>
    <row r="20" spans="1:40" x14ac:dyDescent="0.3">
      <c r="A20">
        <v>2.5061499999999999</v>
      </c>
      <c r="B20">
        <f>-(Table1[[#This Row],[time]]-2)*2</f>
        <v>-1.0122999999999998</v>
      </c>
      <c r="C20">
        <v>64.785899999999998</v>
      </c>
      <c r="D20">
        <v>2.4020999999999999E-3</v>
      </c>
      <c r="E20">
        <f>Table1[[#This Row],[CFNM]]/Table1[[#This Row],[CAREA]]</f>
        <v>3.7077512236458861E-5</v>
      </c>
      <c r="F20">
        <v>2.5061499999999999</v>
      </c>
      <c r="G20">
        <f>-(Table2[[#This Row],[time]]-2)*2</f>
        <v>-1.0122999999999998</v>
      </c>
      <c r="H20">
        <v>83.176199999999994</v>
      </c>
      <c r="I20">
        <v>29.755199999999999</v>
      </c>
      <c r="J20">
        <f>Table2[[#This Row],[CFNM]]/Table2[[#This Row],[CAREA]]</f>
        <v>0.35773694879063966</v>
      </c>
      <c r="K20">
        <v>2.5061499999999999</v>
      </c>
      <c r="L20">
        <f>-(Table3[[#This Row],[time]]-2)*2</f>
        <v>-1.0122999999999998</v>
      </c>
      <c r="M20">
        <v>59.3673</v>
      </c>
      <c r="N20">
        <v>1.27271E-3</v>
      </c>
      <c r="O20">
        <f>Table3[[#This Row],[CFNM]]/Table3[[#This Row],[CAREA]]</f>
        <v>2.1437895946084797E-5</v>
      </c>
      <c r="P20">
        <v>2.5061499999999999</v>
      </c>
      <c r="Q20">
        <f>-(Table4[[#This Row],[time]]-2)*2</f>
        <v>-1.0122999999999998</v>
      </c>
      <c r="R20">
        <v>75.793199999999999</v>
      </c>
      <c r="S20">
        <v>30.019200000000001</v>
      </c>
      <c r="T20">
        <f>Table4[[#This Row],[CFNM]]/Table4[[#This Row],[CAREA]]</f>
        <v>0.39606719336299301</v>
      </c>
      <c r="U20">
        <v>2.5061499999999999</v>
      </c>
      <c r="V20">
        <f>-(Table5[[#This Row],[time]]-2)*2</f>
        <v>-1.0122999999999998</v>
      </c>
      <c r="W20">
        <v>82.449200000000005</v>
      </c>
      <c r="X20">
        <v>3.4848399999999999E-3</v>
      </c>
      <c r="Y20">
        <f>Table5[[#This Row],[CFNM]]/Table5[[#This Row],[CAREA]]</f>
        <v>4.2266510772693968E-5</v>
      </c>
      <c r="Z20">
        <v>2.5061499999999999</v>
      </c>
      <c r="AA20">
        <f>-(Table6[[#This Row],[time]]-2)*2</f>
        <v>-1.0122999999999998</v>
      </c>
      <c r="AB20">
        <v>77.464699999999993</v>
      </c>
      <c r="AC20">
        <v>28.7942</v>
      </c>
      <c r="AD20">
        <f>Table6[[#This Row],[CFNM]]/Table6[[#This Row],[CAREA]]</f>
        <v>0.37170737122844344</v>
      </c>
      <c r="AE20">
        <v>2.5061499999999999</v>
      </c>
      <c r="AF20">
        <f>-(Table7[[#This Row],[time]]-2)*2</f>
        <v>-1.0122999999999998</v>
      </c>
      <c r="AG20">
        <v>78.235399999999998</v>
      </c>
      <c r="AH20">
        <v>4.8618499999999996</v>
      </c>
      <c r="AI20">
        <f>Table7[[#This Row],[CFNM]]/Table7[[#This Row],[CAREA]]</f>
        <v>6.214386326394445E-2</v>
      </c>
      <c r="AJ20">
        <v>2.5061499999999999</v>
      </c>
      <c r="AK20">
        <f>-(Table8[[#This Row],[time]]-2)*2</f>
        <v>-1.0122999999999998</v>
      </c>
      <c r="AL20">
        <v>83.096999999999994</v>
      </c>
      <c r="AM20">
        <v>42.889099999999999</v>
      </c>
      <c r="AN20">
        <f>Table8[[#This Row],[CFNM]]/Table8[[#This Row],[CAREA]]</f>
        <v>0.51613295305486362</v>
      </c>
    </row>
    <row r="21" spans="1:40" x14ac:dyDescent="0.3">
      <c r="A21">
        <v>2.5507599999999999</v>
      </c>
      <c r="B21">
        <f>-(Table1[[#This Row],[time]]-2)*2</f>
        <v>-1.1015199999999998</v>
      </c>
      <c r="C21">
        <v>62.537100000000002</v>
      </c>
      <c r="D21">
        <v>2.2165399999999999E-3</v>
      </c>
      <c r="E21">
        <f>Table1[[#This Row],[CFNM]]/Table1[[#This Row],[CAREA]]</f>
        <v>3.544360067863716E-5</v>
      </c>
      <c r="F21">
        <v>2.5507599999999999</v>
      </c>
      <c r="G21">
        <f>-(Table2[[#This Row],[time]]-2)*2</f>
        <v>-1.1015199999999998</v>
      </c>
      <c r="H21">
        <v>82.291300000000007</v>
      </c>
      <c r="I21">
        <v>31.823699999999999</v>
      </c>
      <c r="J21">
        <f>Table2[[#This Row],[CFNM]]/Table2[[#This Row],[CAREA]]</f>
        <v>0.38672010285412911</v>
      </c>
      <c r="K21">
        <v>2.5507599999999999</v>
      </c>
      <c r="L21">
        <f>-(Table3[[#This Row],[time]]-2)*2</f>
        <v>-1.1015199999999998</v>
      </c>
      <c r="M21">
        <v>57.542700000000004</v>
      </c>
      <c r="N21">
        <v>1.1160600000000001E-3</v>
      </c>
      <c r="O21">
        <f>Table3[[#This Row],[CFNM]]/Table3[[#This Row],[CAREA]]</f>
        <v>1.9395335985277021E-5</v>
      </c>
      <c r="P21">
        <v>2.5507599999999999</v>
      </c>
      <c r="Q21">
        <f>-(Table4[[#This Row],[time]]-2)*2</f>
        <v>-1.1015199999999998</v>
      </c>
      <c r="R21">
        <v>74.970600000000005</v>
      </c>
      <c r="S21">
        <v>32.284399999999998</v>
      </c>
      <c r="T21">
        <f>Table4[[#This Row],[CFNM]]/Table4[[#This Row],[CAREA]]</f>
        <v>0.43062747263593992</v>
      </c>
      <c r="U21">
        <v>2.5507599999999999</v>
      </c>
      <c r="V21">
        <f>-(Table5[[#This Row],[time]]-2)*2</f>
        <v>-1.1015199999999998</v>
      </c>
      <c r="W21">
        <v>81.950500000000005</v>
      </c>
      <c r="X21">
        <v>3.2959199999999999E-3</v>
      </c>
      <c r="Y21">
        <f>Table5[[#This Row],[CFNM]]/Table5[[#This Row],[CAREA]]</f>
        <v>4.0218424536763044E-5</v>
      </c>
      <c r="Z21">
        <v>2.5507599999999999</v>
      </c>
      <c r="AA21">
        <f>-(Table6[[#This Row],[time]]-2)*2</f>
        <v>-1.1015199999999998</v>
      </c>
      <c r="AB21">
        <v>76.791899999999998</v>
      </c>
      <c r="AC21">
        <v>31.1524</v>
      </c>
      <c r="AD21">
        <f>Table6[[#This Row],[CFNM]]/Table6[[#This Row],[CAREA]]</f>
        <v>0.40567299415693581</v>
      </c>
      <c r="AE21">
        <v>2.5507599999999999</v>
      </c>
      <c r="AF21">
        <f>-(Table7[[#This Row],[time]]-2)*2</f>
        <v>-1.1015199999999998</v>
      </c>
      <c r="AG21">
        <v>77.538700000000006</v>
      </c>
      <c r="AH21">
        <v>4.0006899999999996</v>
      </c>
      <c r="AI21">
        <f>Table7[[#This Row],[CFNM]]/Table7[[#This Row],[CAREA]]</f>
        <v>5.1596041718522487E-2</v>
      </c>
      <c r="AJ21">
        <v>2.5507599999999999</v>
      </c>
      <c r="AK21">
        <f>-(Table8[[#This Row],[time]]-2)*2</f>
        <v>-1.1015199999999998</v>
      </c>
      <c r="AL21">
        <v>82.401600000000002</v>
      </c>
      <c r="AM21">
        <v>45.0764</v>
      </c>
      <c r="AN21">
        <f>Table8[[#This Row],[CFNM]]/Table8[[#This Row],[CAREA]]</f>
        <v>0.54703306731908119</v>
      </c>
    </row>
    <row r="22" spans="1:40" x14ac:dyDescent="0.3">
      <c r="A22">
        <v>2.60453</v>
      </c>
      <c r="B22">
        <f>-(Table1[[#This Row],[time]]-2)*2</f>
        <v>-1.20906</v>
      </c>
      <c r="C22">
        <v>58.629899999999999</v>
      </c>
      <c r="D22">
        <v>1.9263100000000001E-3</v>
      </c>
      <c r="E22">
        <f>Table1[[#This Row],[CFNM]]/Table1[[#This Row],[CAREA]]</f>
        <v>3.2855420186628326E-5</v>
      </c>
      <c r="F22">
        <v>2.60453</v>
      </c>
      <c r="G22">
        <f>-(Table2[[#This Row],[time]]-2)*2</f>
        <v>-1.20906</v>
      </c>
      <c r="H22">
        <v>80.967699999999994</v>
      </c>
      <c r="I22">
        <v>34.959299999999999</v>
      </c>
      <c r="J22">
        <f>Table2[[#This Row],[CFNM]]/Table2[[#This Row],[CAREA]]</f>
        <v>0.43176847063705653</v>
      </c>
      <c r="K22">
        <v>2.60453</v>
      </c>
      <c r="L22">
        <f>-(Table3[[#This Row],[time]]-2)*2</f>
        <v>-1.20906</v>
      </c>
      <c r="M22">
        <v>51.285200000000003</v>
      </c>
      <c r="N22">
        <v>8.8261199999999996E-4</v>
      </c>
      <c r="O22">
        <f>Table3[[#This Row],[CFNM]]/Table3[[#This Row],[CAREA]]</f>
        <v>1.7209877313532948E-5</v>
      </c>
      <c r="P22">
        <v>2.60453</v>
      </c>
      <c r="Q22">
        <f>-(Table4[[#This Row],[time]]-2)*2</f>
        <v>-1.20906</v>
      </c>
      <c r="R22">
        <v>73.554299999999998</v>
      </c>
      <c r="S22">
        <v>35.784700000000001</v>
      </c>
      <c r="T22">
        <f>Table4[[#This Row],[CFNM]]/Table4[[#This Row],[CAREA]]</f>
        <v>0.4865072470270263</v>
      </c>
      <c r="U22">
        <v>2.60453</v>
      </c>
      <c r="V22">
        <f>-(Table5[[#This Row],[time]]-2)*2</f>
        <v>-1.20906</v>
      </c>
      <c r="W22">
        <v>80.582099999999997</v>
      </c>
      <c r="X22">
        <v>2.99614E-3</v>
      </c>
      <c r="Y22">
        <f>Table5[[#This Row],[CFNM]]/Table5[[#This Row],[CAREA]]</f>
        <v>3.7181210219142965E-5</v>
      </c>
      <c r="Z22">
        <v>2.60453</v>
      </c>
      <c r="AA22">
        <f>-(Table6[[#This Row],[time]]-2)*2</f>
        <v>-1.20906</v>
      </c>
      <c r="AB22">
        <v>74.722899999999996</v>
      </c>
      <c r="AC22">
        <v>34.898899999999998</v>
      </c>
      <c r="AD22">
        <f>Table6[[#This Row],[CFNM]]/Table6[[#This Row],[CAREA]]</f>
        <v>0.46704423945002133</v>
      </c>
      <c r="AE22">
        <v>2.60453</v>
      </c>
      <c r="AF22">
        <f>-(Table7[[#This Row],[time]]-2)*2</f>
        <v>-1.20906</v>
      </c>
      <c r="AG22">
        <v>76.327799999999996</v>
      </c>
      <c r="AH22">
        <v>2.8597600000000001</v>
      </c>
      <c r="AI22">
        <f>Table7[[#This Row],[CFNM]]/Table7[[#This Row],[CAREA]]</f>
        <v>3.7466820738970598E-2</v>
      </c>
      <c r="AJ22">
        <v>2.60453</v>
      </c>
      <c r="AK22">
        <f>-(Table8[[#This Row],[time]]-2)*2</f>
        <v>-1.20906</v>
      </c>
      <c r="AL22">
        <v>82.069900000000004</v>
      </c>
      <c r="AM22">
        <v>48.643900000000002</v>
      </c>
      <c r="AN22">
        <f>Table8[[#This Row],[CFNM]]/Table8[[#This Row],[CAREA]]</f>
        <v>0.59271304095655042</v>
      </c>
    </row>
    <row r="23" spans="1:40" x14ac:dyDescent="0.3">
      <c r="A23">
        <v>2.65273</v>
      </c>
      <c r="B23">
        <f>-(Table1[[#This Row],[time]]-2)*2</f>
        <v>-1.3054600000000001</v>
      </c>
      <c r="C23">
        <v>58.347999999999999</v>
      </c>
      <c r="D23">
        <v>1.8863199999999999E-3</v>
      </c>
      <c r="E23">
        <f>Table1[[#This Row],[CFNM]]/Table1[[#This Row],[CAREA]]</f>
        <v>3.2328785905258107E-5</v>
      </c>
      <c r="F23">
        <v>2.65273</v>
      </c>
      <c r="G23">
        <f>-(Table2[[#This Row],[time]]-2)*2</f>
        <v>-1.3054600000000001</v>
      </c>
      <c r="H23">
        <v>80.7821</v>
      </c>
      <c r="I23">
        <v>35.384900000000002</v>
      </c>
      <c r="J23">
        <f>Table2[[#This Row],[CFNM]]/Table2[[#This Row],[CAREA]]</f>
        <v>0.43802896928898855</v>
      </c>
      <c r="K23">
        <v>2.65273</v>
      </c>
      <c r="L23">
        <f>-(Table3[[#This Row],[time]]-2)*2</f>
        <v>-1.3054600000000001</v>
      </c>
      <c r="M23">
        <v>50.528799999999997</v>
      </c>
      <c r="N23">
        <v>8.5449400000000002E-4</v>
      </c>
      <c r="O23">
        <f>Table3[[#This Row],[CFNM]]/Table3[[#This Row],[CAREA]]</f>
        <v>1.6911028957742913E-5</v>
      </c>
      <c r="P23">
        <v>2.65273</v>
      </c>
      <c r="Q23">
        <f>-(Table4[[#This Row],[time]]-2)*2</f>
        <v>-1.3054600000000001</v>
      </c>
      <c r="R23">
        <v>73.396900000000002</v>
      </c>
      <c r="S23">
        <v>36.273299999999999</v>
      </c>
      <c r="T23">
        <f>Table4[[#This Row],[CFNM]]/Table4[[#This Row],[CAREA]]</f>
        <v>0.49420752102609233</v>
      </c>
      <c r="U23">
        <v>2.65273</v>
      </c>
      <c r="V23">
        <f>-(Table5[[#This Row],[time]]-2)*2</f>
        <v>-1.3054600000000001</v>
      </c>
      <c r="W23">
        <v>80.465999999999994</v>
      </c>
      <c r="X23">
        <v>2.95437E-3</v>
      </c>
      <c r="Y23">
        <f>Table5[[#This Row],[CFNM]]/Table5[[#This Row],[CAREA]]</f>
        <v>3.6715755722914027E-5</v>
      </c>
      <c r="Z23">
        <v>2.65273</v>
      </c>
      <c r="AA23">
        <f>-(Table6[[#This Row],[time]]-2)*2</f>
        <v>-1.3054600000000001</v>
      </c>
      <c r="AB23">
        <v>74.521699999999996</v>
      </c>
      <c r="AC23">
        <v>35.422800000000002</v>
      </c>
      <c r="AD23">
        <f>Table6[[#This Row],[CFNM]]/Table6[[#This Row],[CAREA]]</f>
        <v>0.47533537211308929</v>
      </c>
      <c r="AE23">
        <v>2.65273</v>
      </c>
      <c r="AF23">
        <f>-(Table7[[#This Row],[time]]-2)*2</f>
        <v>-1.3054600000000001</v>
      </c>
      <c r="AG23">
        <v>76.138499999999993</v>
      </c>
      <c r="AH23">
        <v>2.7118500000000001</v>
      </c>
      <c r="AI23">
        <f>Table7[[#This Row],[CFNM]]/Table7[[#This Row],[CAREA]]</f>
        <v>3.5617328946590754E-2</v>
      </c>
      <c r="AJ23">
        <v>2.65273</v>
      </c>
      <c r="AK23">
        <f>-(Table8[[#This Row],[time]]-2)*2</f>
        <v>-1.3054600000000001</v>
      </c>
      <c r="AL23">
        <v>82.021799999999999</v>
      </c>
      <c r="AM23">
        <v>49.138500000000001</v>
      </c>
      <c r="AN23">
        <f>Table8[[#This Row],[CFNM]]/Table8[[#This Row],[CAREA]]</f>
        <v>0.59909072953775699</v>
      </c>
    </row>
    <row r="24" spans="1:40" x14ac:dyDescent="0.3">
      <c r="A24">
        <v>2.7006199999999998</v>
      </c>
      <c r="B24">
        <f>-(Table1[[#This Row],[time]]-2)*2</f>
        <v>-1.4012399999999996</v>
      </c>
      <c r="C24">
        <v>57.047499999999999</v>
      </c>
      <c r="D24">
        <v>1.73653E-3</v>
      </c>
      <c r="E24">
        <f>Table1[[#This Row],[CFNM]]/Table1[[#This Row],[CAREA]]</f>
        <v>3.0440071869932951E-5</v>
      </c>
      <c r="F24">
        <v>2.7006199999999998</v>
      </c>
      <c r="G24">
        <f>-(Table2[[#This Row],[time]]-2)*2</f>
        <v>-1.4012399999999996</v>
      </c>
      <c r="H24">
        <v>80.086500000000001</v>
      </c>
      <c r="I24">
        <v>36.945</v>
      </c>
      <c r="J24">
        <f>Table2[[#This Row],[CFNM]]/Table2[[#This Row],[CAREA]]</f>
        <v>0.46131370455694781</v>
      </c>
      <c r="K24">
        <v>2.7006199999999998</v>
      </c>
      <c r="L24">
        <f>-(Table3[[#This Row],[time]]-2)*2</f>
        <v>-1.4012399999999996</v>
      </c>
      <c r="M24">
        <v>48.741300000000003</v>
      </c>
      <c r="N24">
        <v>7.5402599999999998E-4</v>
      </c>
      <c r="O24">
        <f>Table3[[#This Row],[CFNM]]/Table3[[#This Row],[CAREA]]</f>
        <v>1.5469960793003057E-5</v>
      </c>
      <c r="P24">
        <v>2.7006199999999998</v>
      </c>
      <c r="Q24">
        <f>-(Table4[[#This Row],[time]]-2)*2</f>
        <v>-1.4012399999999996</v>
      </c>
      <c r="R24">
        <v>72.754900000000006</v>
      </c>
      <c r="S24">
        <v>38.029899999999998</v>
      </c>
      <c r="T24">
        <f>Table4[[#This Row],[CFNM]]/Table4[[#This Row],[CAREA]]</f>
        <v>0.52271255956643459</v>
      </c>
      <c r="U24">
        <v>2.7006199999999998</v>
      </c>
      <c r="V24">
        <f>-(Table5[[#This Row],[time]]-2)*2</f>
        <v>-1.4012399999999996</v>
      </c>
      <c r="W24">
        <v>80.095699999999994</v>
      </c>
      <c r="X24">
        <v>2.7967999999999999E-3</v>
      </c>
      <c r="Y24">
        <f>Table5[[#This Row],[CFNM]]/Table5[[#This Row],[CAREA]]</f>
        <v>3.4918229068476833E-5</v>
      </c>
      <c r="Z24">
        <v>2.7006199999999998</v>
      </c>
      <c r="AA24">
        <f>-(Table6[[#This Row],[time]]-2)*2</f>
        <v>-1.4012399999999996</v>
      </c>
      <c r="AB24">
        <v>73.905199999999994</v>
      </c>
      <c r="AC24">
        <v>37.368699999999997</v>
      </c>
      <c r="AD24">
        <f>Table6[[#This Row],[CFNM]]/Table6[[#This Row],[CAREA]]</f>
        <v>0.50563018569735285</v>
      </c>
      <c r="AE24">
        <v>2.7006199999999998</v>
      </c>
      <c r="AF24">
        <f>-(Table7[[#This Row],[time]]-2)*2</f>
        <v>-1.4012399999999996</v>
      </c>
      <c r="AG24">
        <v>75.546199999999999</v>
      </c>
      <c r="AH24">
        <v>2.1531400000000001</v>
      </c>
      <c r="AI24">
        <f>Table7[[#This Row],[CFNM]]/Table7[[#This Row],[CAREA]]</f>
        <v>2.8500970267200734E-2</v>
      </c>
      <c r="AJ24">
        <v>2.7006199999999998</v>
      </c>
      <c r="AK24">
        <f>-(Table8[[#This Row],[time]]-2)*2</f>
        <v>-1.4012399999999996</v>
      </c>
      <c r="AL24">
        <v>82.007199999999997</v>
      </c>
      <c r="AM24">
        <v>50.985199999999999</v>
      </c>
      <c r="AN24">
        <f>Table8[[#This Row],[CFNM]]/Table8[[#This Row],[CAREA]]</f>
        <v>0.62171614199728809</v>
      </c>
    </row>
    <row r="25" spans="1:40" x14ac:dyDescent="0.3">
      <c r="A25">
        <v>2.75176</v>
      </c>
      <c r="B25">
        <f>-(Table1[[#This Row],[time]]-2)*2</f>
        <v>-1.50352</v>
      </c>
      <c r="C25">
        <v>52.201999999999998</v>
      </c>
      <c r="D25">
        <v>1.4562500000000001E-3</v>
      </c>
      <c r="E25">
        <f>Table1[[#This Row],[CFNM]]/Table1[[#This Row],[CAREA]]</f>
        <v>2.7896440749396576E-5</v>
      </c>
      <c r="F25">
        <v>2.75176</v>
      </c>
      <c r="G25">
        <f>-(Table2[[#This Row],[time]]-2)*2</f>
        <v>-1.50352</v>
      </c>
      <c r="H25">
        <v>78.754599999999996</v>
      </c>
      <c r="I25">
        <v>39.913699999999999</v>
      </c>
      <c r="J25">
        <f>Table2[[#This Row],[CFNM]]/Table2[[#This Row],[CAREA]]</f>
        <v>0.50681103072074518</v>
      </c>
      <c r="K25">
        <v>2.75176</v>
      </c>
      <c r="L25">
        <f>-(Table3[[#This Row],[time]]-2)*2</f>
        <v>-1.50352</v>
      </c>
      <c r="M25">
        <v>45.319299999999998</v>
      </c>
      <c r="N25">
        <v>5.7118900000000005E-4</v>
      </c>
      <c r="O25">
        <f>Table3[[#This Row],[CFNM]]/Table3[[#This Row],[CAREA]]</f>
        <v>1.2603658926770716E-5</v>
      </c>
      <c r="P25">
        <v>2.75176</v>
      </c>
      <c r="Q25">
        <f>-(Table4[[#This Row],[time]]-2)*2</f>
        <v>-1.50352</v>
      </c>
      <c r="R25">
        <v>71.5989</v>
      </c>
      <c r="S25">
        <v>41.285699999999999</v>
      </c>
      <c r="T25">
        <f>Table4[[#This Row],[CFNM]]/Table4[[#This Row],[CAREA]]</f>
        <v>0.57662478054830446</v>
      </c>
      <c r="U25">
        <v>2.75176</v>
      </c>
      <c r="V25">
        <f>-(Table5[[#This Row],[time]]-2)*2</f>
        <v>-1.50352</v>
      </c>
      <c r="W25">
        <v>78.160600000000002</v>
      </c>
      <c r="X25">
        <v>2.4743199999999999E-3</v>
      </c>
      <c r="Y25">
        <f>Table5[[#This Row],[CFNM]]/Table5[[#This Row],[CAREA]]</f>
        <v>3.1656870597206261E-5</v>
      </c>
      <c r="Z25">
        <v>2.75176</v>
      </c>
      <c r="AA25">
        <f>-(Table6[[#This Row],[time]]-2)*2</f>
        <v>-1.50352</v>
      </c>
      <c r="AB25">
        <v>72.358699999999999</v>
      </c>
      <c r="AC25">
        <v>41.188299999999998</v>
      </c>
      <c r="AD25">
        <f>Table6[[#This Row],[CFNM]]/Table6[[#This Row],[CAREA]]</f>
        <v>0.56922388047325334</v>
      </c>
      <c r="AE25">
        <v>2.75176</v>
      </c>
      <c r="AF25">
        <f>-(Table7[[#This Row],[time]]-2)*2</f>
        <v>-1.50352</v>
      </c>
      <c r="AG25">
        <v>74.295100000000005</v>
      </c>
      <c r="AH25">
        <v>1.2753300000000001</v>
      </c>
      <c r="AI25">
        <f>Table7[[#This Row],[CFNM]]/Table7[[#This Row],[CAREA]]</f>
        <v>1.7165735021555929E-2</v>
      </c>
      <c r="AJ25">
        <v>2.75176</v>
      </c>
      <c r="AK25">
        <f>-(Table8[[#This Row],[time]]-2)*2</f>
        <v>-1.50352</v>
      </c>
      <c r="AL25">
        <v>81.875500000000002</v>
      </c>
      <c r="AM25">
        <v>54.439</v>
      </c>
      <c r="AN25">
        <f>Table8[[#This Row],[CFNM]]/Table8[[#This Row],[CAREA]]</f>
        <v>0.66489975633736587</v>
      </c>
    </row>
    <row r="26" spans="1:40" x14ac:dyDescent="0.3">
      <c r="A26">
        <v>2.80444</v>
      </c>
      <c r="B26">
        <f>-(Table1[[#This Row],[time]]-2)*2</f>
        <v>-1.6088800000000001</v>
      </c>
      <c r="C26">
        <v>51.354300000000002</v>
      </c>
      <c r="D26">
        <v>1.4203499999999999E-3</v>
      </c>
      <c r="E26">
        <f>Table1[[#This Row],[CFNM]]/Table1[[#This Row],[CAREA]]</f>
        <v>2.7657859225030812E-5</v>
      </c>
      <c r="F26">
        <v>2.80444</v>
      </c>
      <c r="G26">
        <f>-(Table2[[#This Row],[time]]-2)*2</f>
        <v>-1.6088800000000001</v>
      </c>
      <c r="H26">
        <v>78.581000000000003</v>
      </c>
      <c r="I26">
        <v>40.307499999999997</v>
      </c>
      <c r="J26">
        <f>Table2[[#This Row],[CFNM]]/Table2[[#This Row],[CAREA]]</f>
        <v>0.51294205978544427</v>
      </c>
      <c r="K26">
        <v>2.80444</v>
      </c>
      <c r="L26">
        <f>-(Table3[[#This Row],[time]]-2)*2</f>
        <v>-1.6088800000000001</v>
      </c>
      <c r="M26">
        <v>42.302900000000001</v>
      </c>
      <c r="N26">
        <v>5.4723E-4</v>
      </c>
      <c r="O26">
        <f>Table3[[#This Row],[CFNM]]/Table3[[#This Row],[CAREA]]</f>
        <v>1.2935992567885417E-5</v>
      </c>
      <c r="P26">
        <v>2.80444</v>
      </c>
      <c r="Q26">
        <f>-(Table4[[#This Row],[time]]-2)*2</f>
        <v>-1.6088800000000001</v>
      </c>
      <c r="R26">
        <v>71.433599999999998</v>
      </c>
      <c r="S26">
        <v>41.713500000000003</v>
      </c>
      <c r="T26">
        <f>Table4[[#This Row],[CFNM]]/Table4[[#This Row],[CAREA]]</f>
        <v>0.5839478900685392</v>
      </c>
      <c r="U26">
        <v>2.80444</v>
      </c>
      <c r="V26">
        <f>-(Table5[[#This Row],[time]]-2)*2</f>
        <v>-1.6088800000000001</v>
      </c>
      <c r="W26">
        <v>78.031800000000004</v>
      </c>
      <c r="X26">
        <v>2.4286300000000002E-3</v>
      </c>
      <c r="Y26">
        <f>Table5[[#This Row],[CFNM]]/Table5[[#This Row],[CAREA]]</f>
        <v>3.1123593201745957E-5</v>
      </c>
      <c r="Z26">
        <v>2.80444</v>
      </c>
      <c r="AA26">
        <f>-(Table6[[#This Row],[time]]-2)*2</f>
        <v>-1.6088800000000001</v>
      </c>
      <c r="AB26">
        <v>72.246700000000004</v>
      </c>
      <c r="AC26">
        <v>41.701500000000003</v>
      </c>
      <c r="AD26">
        <f>Table6[[#This Row],[CFNM]]/Table6[[#This Row],[CAREA]]</f>
        <v>0.57720975490922077</v>
      </c>
      <c r="AE26">
        <v>2.80444</v>
      </c>
      <c r="AF26">
        <f>-(Table7[[#This Row],[time]]-2)*2</f>
        <v>-1.6088800000000001</v>
      </c>
      <c r="AG26">
        <v>74.146900000000002</v>
      </c>
      <c r="AH26">
        <v>1.1955100000000001</v>
      </c>
      <c r="AI26">
        <f>Table7[[#This Row],[CFNM]]/Table7[[#This Row],[CAREA]]</f>
        <v>1.6123533148385164E-2</v>
      </c>
      <c r="AJ26">
        <v>2.80444</v>
      </c>
      <c r="AK26">
        <f>-(Table8[[#This Row],[time]]-2)*2</f>
        <v>-1.6088800000000001</v>
      </c>
      <c r="AL26">
        <v>81.863699999999994</v>
      </c>
      <c r="AM26">
        <v>54.894799999999996</v>
      </c>
      <c r="AN26">
        <f>Table8[[#This Row],[CFNM]]/Table8[[#This Row],[CAREA]]</f>
        <v>0.67056338767976531</v>
      </c>
    </row>
    <row r="27" spans="1:40" x14ac:dyDescent="0.3">
      <c r="A27">
        <v>2.8583699999999999</v>
      </c>
      <c r="B27">
        <f>-(Table1[[#This Row],[time]]-2)*2</f>
        <v>-1.7167399999999997</v>
      </c>
      <c r="C27">
        <v>45.562199999999997</v>
      </c>
      <c r="D27">
        <v>1.28645E-3</v>
      </c>
      <c r="E27">
        <f>Table1[[#This Row],[CFNM]]/Table1[[#This Row],[CAREA]]</f>
        <v>2.8235028159307497E-5</v>
      </c>
      <c r="F27">
        <v>2.8583699999999999</v>
      </c>
      <c r="G27">
        <f>-(Table2[[#This Row],[time]]-2)*2</f>
        <v>-1.7167399999999997</v>
      </c>
      <c r="H27">
        <v>77.8446</v>
      </c>
      <c r="I27">
        <v>41.908700000000003</v>
      </c>
      <c r="J27">
        <f>Table2[[#This Row],[CFNM]]/Table2[[#This Row],[CAREA]]</f>
        <v>0.53836361160568624</v>
      </c>
      <c r="K27">
        <v>2.8583699999999999</v>
      </c>
      <c r="L27">
        <f>-(Table3[[#This Row],[time]]-2)*2</f>
        <v>-1.7167399999999997</v>
      </c>
      <c r="M27">
        <v>37.597299999999997</v>
      </c>
      <c r="N27">
        <v>4.5600600000000001E-4</v>
      </c>
      <c r="O27">
        <f>Table3[[#This Row],[CFNM]]/Table3[[#This Row],[CAREA]]</f>
        <v>1.212869009210768E-5</v>
      </c>
      <c r="P27">
        <v>2.8583699999999999</v>
      </c>
      <c r="Q27">
        <f>-(Table4[[#This Row],[time]]-2)*2</f>
        <v>-1.7167399999999997</v>
      </c>
      <c r="R27">
        <v>70.806700000000006</v>
      </c>
      <c r="S27">
        <v>43.395899999999997</v>
      </c>
      <c r="T27">
        <f>Table4[[#This Row],[CFNM]]/Table4[[#This Row],[CAREA]]</f>
        <v>0.61287844229430255</v>
      </c>
      <c r="U27">
        <v>2.8583699999999999</v>
      </c>
      <c r="V27">
        <f>-(Table5[[#This Row],[time]]-2)*2</f>
        <v>-1.7167399999999997</v>
      </c>
      <c r="W27">
        <v>76.590199999999996</v>
      </c>
      <c r="X27">
        <v>2.2516300000000001E-3</v>
      </c>
      <c r="Y27">
        <f>Table5[[#This Row],[CFNM]]/Table5[[#This Row],[CAREA]]</f>
        <v>2.9398408673694548E-5</v>
      </c>
      <c r="Z27">
        <v>2.8583699999999999</v>
      </c>
      <c r="AA27">
        <f>-(Table6[[#This Row],[time]]-2)*2</f>
        <v>-1.7167399999999997</v>
      </c>
      <c r="AB27">
        <v>71.105900000000005</v>
      </c>
      <c r="AC27">
        <v>43.749000000000002</v>
      </c>
      <c r="AD27">
        <f>Table6[[#This Row],[CFNM]]/Table6[[#This Row],[CAREA]]</f>
        <v>0.61526539991758766</v>
      </c>
      <c r="AE27">
        <v>2.8583699999999999</v>
      </c>
      <c r="AF27">
        <f>-(Table7[[#This Row],[time]]-2)*2</f>
        <v>-1.7167399999999997</v>
      </c>
      <c r="AG27">
        <v>73.570999999999998</v>
      </c>
      <c r="AH27">
        <v>0.88677399999999995</v>
      </c>
      <c r="AI27">
        <f>Table7[[#This Row],[CFNM]]/Table7[[#This Row],[CAREA]]</f>
        <v>1.2053309048402223E-2</v>
      </c>
      <c r="AJ27">
        <v>2.8583699999999999</v>
      </c>
      <c r="AK27">
        <f>-(Table8[[#This Row],[time]]-2)*2</f>
        <v>-1.7167399999999997</v>
      </c>
      <c r="AL27">
        <v>81.8459</v>
      </c>
      <c r="AM27">
        <v>56.708599999999997</v>
      </c>
      <c r="AN27">
        <f>Table8[[#This Row],[CFNM]]/Table8[[#This Row],[CAREA]]</f>
        <v>0.69287038202280138</v>
      </c>
    </row>
    <row r="28" spans="1:40" x14ac:dyDescent="0.3">
      <c r="A28">
        <v>2.9134199999999999</v>
      </c>
      <c r="B28">
        <f>-(Table1[[#This Row],[time]]-2)*2</f>
        <v>-1.8268399999999998</v>
      </c>
      <c r="C28">
        <v>42.708399999999997</v>
      </c>
      <c r="D28">
        <v>1.1861599999999999E-3</v>
      </c>
      <c r="E28">
        <f>Table1[[#This Row],[CFNM]]/Table1[[#This Row],[CAREA]]</f>
        <v>2.7773459085332158E-5</v>
      </c>
      <c r="F28">
        <v>2.9134199999999999</v>
      </c>
      <c r="G28">
        <f>-(Table2[[#This Row],[time]]-2)*2</f>
        <v>-1.8268399999999998</v>
      </c>
      <c r="H28">
        <v>77.230099999999993</v>
      </c>
      <c r="I28">
        <v>43.179699999999997</v>
      </c>
      <c r="J28">
        <f>Table2[[#This Row],[CFNM]]/Table2[[#This Row],[CAREA]]</f>
        <v>0.55910454602544868</v>
      </c>
      <c r="K28">
        <v>2.9134199999999999</v>
      </c>
      <c r="L28">
        <f>-(Table3[[#This Row],[time]]-2)*2</f>
        <v>-1.8268399999999998</v>
      </c>
      <c r="M28">
        <v>37.328400000000002</v>
      </c>
      <c r="N28">
        <v>3.8978299999999999E-4</v>
      </c>
      <c r="O28">
        <f>Table3[[#This Row],[CFNM]]/Table3[[#This Row],[CAREA]]</f>
        <v>1.0441995906601943E-5</v>
      </c>
      <c r="P28">
        <v>2.9134199999999999</v>
      </c>
      <c r="Q28">
        <f>-(Table4[[#This Row],[time]]-2)*2</f>
        <v>-1.8268399999999998</v>
      </c>
      <c r="R28">
        <v>70.301900000000003</v>
      </c>
      <c r="S28">
        <v>44.701799999999999</v>
      </c>
      <c r="T28">
        <f>Table4[[#This Row],[CFNM]]/Table4[[#This Row],[CAREA]]</f>
        <v>0.63585479197575023</v>
      </c>
      <c r="U28">
        <v>2.9134199999999999</v>
      </c>
      <c r="V28">
        <f>-(Table5[[#This Row],[time]]-2)*2</f>
        <v>-1.8268399999999998</v>
      </c>
      <c r="W28">
        <v>75.335599999999999</v>
      </c>
      <c r="X28">
        <v>2.1102E-3</v>
      </c>
      <c r="Y28">
        <f>Table5[[#This Row],[CFNM]]/Table5[[#This Row],[CAREA]]</f>
        <v>2.8010661626110366E-5</v>
      </c>
      <c r="Z28">
        <v>2.9134199999999999</v>
      </c>
      <c r="AA28">
        <f>-(Table6[[#This Row],[time]]-2)*2</f>
        <v>-1.8268399999999998</v>
      </c>
      <c r="AB28">
        <v>70.495400000000004</v>
      </c>
      <c r="AC28">
        <v>45.396900000000002</v>
      </c>
      <c r="AD28">
        <f>Table6[[#This Row],[CFNM]]/Table6[[#This Row],[CAREA]]</f>
        <v>0.64396967745413181</v>
      </c>
      <c r="AE28">
        <v>2.9134199999999999</v>
      </c>
      <c r="AF28">
        <f>-(Table7[[#This Row],[time]]-2)*2</f>
        <v>-1.8268399999999998</v>
      </c>
      <c r="AG28">
        <v>73.065600000000003</v>
      </c>
      <c r="AH28">
        <v>0.65165799999999996</v>
      </c>
      <c r="AI28">
        <f>Table7[[#This Row],[CFNM]]/Table7[[#This Row],[CAREA]]</f>
        <v>8.9188072088643624E-3</v>
      </c>
      <c r="AJ28">
        <v>2.9134199999999999</v>
      </c>
      <c r="AK28">
        <f>-(Table8[[#This Row],[time]]-2)*2</f>
        <v>-1.8268399999999998</v>
      </c>
      <c r="AL28">
        <v>81.864099999999993</v>
      </c>
      <c r="AM28">
        <v>58.154299999999999</v>
      </c>
      <c r="AN28">
        <f>Table8[[#This Row],[CFNM]]/Table8[[#This Row],[CAREA]]</f>
        <v>0.71037609892492559</v>
      </c>
    </row>
    <row r="29" spans="1:40" x14ac:dyDescent="0.3">
      <c r="A29">
        <v>2.9619599999999999</v>
      </c>
      <c r="B29">
        <f>-(Table1[[#This Row],[time]]-2)*2</f>
        <v>-1.9239199999999999</v>
      </c>
      <c r="C29">
        <v>37.326099999999997</v>
      </c>
      <c r="D29">
        <v>1.04046E-3</v>
      </c>
      <c r="E29">
        <f>Table1[[#This Row],[CFNM]]/Table1[[#This Row],[CAREA]]</f>
        <v>2.7874865040815947E-5</v>
      </c>
      <c r="F29">
        <v>2.9619599999999999</v>
      </c>
      <c r="G29">
        <f>-(Table2[[#This Row],[time]]-2)*2</f>
        <v>-1.9239199999999999</v>
      </c>
      <c r="H29">
        <v>76.248500000000007</v>
      </c>
      <c r="I29">
        <v>45.1798</v>
      </c>
      <c r="J29">
        <f>Table2[[#This Row],[CFNM]]/Table2[[#This Row],[CAREA]]</f>
        <v>0.59253362361226769</v>
      </c>
      <c r="K29">
        <v>2.9619599999999999</v>
      </c>
      <c r="L29">
        <f>-(Table3[[#This Row],[time]]-2)*2</f>
        <v>-1.9239199999999999</v>
      </c>
      <c r="M29">
        <v>29.671399999999998</v>
      </c>
      <c r="N29">
        <v>2.8912000000000002E-4</v>
      </c>
      <c r="O29">
        <f>Table3[[#This Row],[CFNM]]/Table3[[#This Row],[CAREA]]</f>
        <v>9.7440633067533063E-6</v>
      </c>
      <c r="P29">
        <v>2.9619599999999999</v>
      </c>
      <c r="Q29">
        <f>-(Table4[[#This Row],[time]]-2)*2</f>
        <v>-1.9239199999999999</v>
      </c>
      <c r="R29">
        <v>69.522000000000006</v>
      </c>
      <c r="S29">
        <v>46.725000000000001</v>
      </c>
      <c r="T29">
        <f>Table4[[#This Row],[CFNM]]/Table4[[#This Row],[CAREA]]</f>
        <v>0.67208941054630189</v>
      </c>
      <c r="U29">
        <v>2.9619599999999999</v>
      </c>
      <c r="V29">
        <f>-(Table5[[#This Row],[time]]-2)*2</f>
        <v>-1.9239199999999999</v>
      </c>
      <c r="W29">
        <v>73.639399999999995</v>
      </c>
      <c r="X29">
        <v>1.8868999999999999E-3</v>
      </c>
      <c r="Y29">
        <f>Table5[[#This Row],[CFNM]]/Table5[[#This Row],[CAREA]]</f>
        <v>2.5623511326816895E-5</v>
      </c>
      <c r="Z29">
        <v>2.9619599999999999</v>
      </c>
      <c r="AA29">
        <f>-(Table6[[#This Row],[time]]-2)*2</f>
        <v>-1.9239199999999999</v>
      </c>
      <c r="AB29">
        <v>69.854600000000005</v>
      </c>
      <c r="AC29">
        <v>48.0687</v>
      </c>
      <c r="AD29">
        <f>Table6[[#This Row],[CFNM]]/Table6[[#This Row],[CAREA]]</f>
        <v>0.68812504831464205</v>
      </c>
      <c r="AE29">
        <v>2.9619599999999999</v>
      </c>
      <c r="AF29">
        <f>-(Table7[[#This Row],[time]]-2)*2</f>
        <v>-1.9239199999999999</v>
      </c>
      <c r="AG29">
        <v>72.312100000000001</v>
      </c>
      <c r="AH29">
        <v>0.30652499999999999</v>
      </c>
      <c r="AI29">
        <f>Table7[[#This Row],[CFNM]]/Table7[[#This Row],[CAREA]]</f>
        <v>4.238917138348907E-3</v>
      </c>
      <c r="AJ29">
        <v>2.9619599999999999</v>
      </c>
      <c r="AK29">
        <f>-(Table8[[#This Row],[time]]-2)*2</f>
        <v>-1.9239199999999999</v>
      </c>
      <c r="AL29">
        <v>81.916200000000003</v>
      </c>
      <c r="AM29">
        <v>60.467199999999998</v>
      </c>
      <c r="AN29">
        <f>Table8[[#This Row],[CFNM]]/Table8[[#This Row],[CAREA]]</f>
        <v>0.73815924078509498</v>
      </c>
    </row>
    <row r="30" spans="1:40" x14ac:dyDescent="0.3">
      <c r="A30">
        <v>3</v>
      </c>
      <c r="B30">
        <f>-(Table1[[#This Row],[time]]-2)*2</f>
        <v>-2</v>
      </c>
      <c r="C30">
        <v>34.865000000000002</v>
      </c>
      <c r="D30">
        <v>9.7679499999999992E-4</v>
      </c>
      <c r="E30">
        <f>Table1[[#This Row],[CFNM]]/Table1[[#This Row],[CAREA]]</f>
        <v>2.8016492184138817E-5</v>
      </c>
      <c r="F30">
        <v>3</v>
      </c>
      <c r="G30">
        <f>-(Table2[[#This Row],[time]]-2)*2</f>
        <v>-2</v>
      </c>
      <c r="H30">
        <v>75.788700000000006</v>
      </c>
      <c r="I30">
        <v>46.145899999999997</v>
      </c>
      <c r="J30">
        <f>Table2[[#This Row],[CFNM]]/Table2[[#This Row],[CAREA]]</f>
        <v>0.60887572949529412</v>
      </c>
      <c r="K30">
        <v>3</v>
      </c>
      <c r="L30">
        <f>-(Table3[[#This Row],[time]]-2)*2</f>
        <v>-2</v>
      </c>
      <c r="M30">
        <v>25.638300000000001</v>
      </c>
      <c r="N30">
        <v>2.4647599999999998E-4</v>
      </c>
      <c r="O30">
        <f>Table3[[#This Row],[CFNM]]/Table3[[#This Row],[CAREA]]</f>
        <v>9.61358592418374E-6</v>
      </c>
      <c r="P30">
        <v>3</v>
      </c>
      <c r="Q30">
        <f>-(Table4[[#This Row],[time]]-2)*2</f>
        <v>-2</v>
      </c>
      <c r="R30">
        <v>69.146500000000003</v>
      </c>
      <c r="S30">
        <v>47.721200000000003</v>
      </c>
      <c r="T30">
        <f>Table4[[#This Row],[CFNM]]/Table4[[#This Row],[CAREA]]</f>
        <v>0.69014628361522279</v>
      </c>
      <c r="U30">
        <v>3</v>
      </c>
      <c r="V30">
        <f>-(Table5[[#This Row],[time]]-2)*2</f>
        <v>-2</v>
      </c>
      <c r="W30">
        <v>73.424499999999995</v>
      </c>
      <c r="X30">
        <v>1.78075E-3</v>
      </c>
      <c r="Y30">
        <f>Table5[[#This Row],[CFNM]]/Table5[[#This Row],[CAREA]]</f>
        <v>2.4252803900605387E-5</v>
      </c>
      <c r="Z30">
        <v>3</v>
      </c>
      <c r="AA30">
        <f>-(Table6[[#This Row],[time]]-2)*2</f>
        <v>-2</v>
      </c>
      <c r="AB30">
        <v>69.186099999999996</v>
      </c>
      <c r="AC30">
        <v>49.405999999999999</v>
      </c>
      <c r="AD30">
        <f>Table6[[#This Row],[CFNM]]/Table6[[#This Row],[CAREA]]</f>
        <v>0.714102977332152</v>
      </c>
      <c r="AE30">
        <v>3</v>
      </c>
      <c r="AF30">
        <f>-(Table7[[#This Row],[time]]-2)*2</f>
        <v>-2</v>
      </c>
      <c r="AG30">
        <v>71.927300000000002</v>
      </c>
      <c r="AH30">
        <v>0.213337</v>
      </c>
      <c r="AI30">
        <f>Table7[[#This Row],[CFNM]]/Table7[[#This Row],[CAREA]]</f>
        <v>2.9660087338187306E-3</v>
      </c>
      <c r="AJ30">
        <v>3</v>
      </c>
      <c r="AK30">
        <f>-(Table8[[#This Row],[time]]-2)*2</f>
        <v>-2</v>
      </c>
      <c r="AL30">
        <v>81.882800000000003</v>
      </c>
      <c r="AM30">
        <v>61.629600000000003</v>
      </c>
      <c r="AN30">
        <f>Table8[[#This Row],[CFNM]]/Table8[[#This Row],[CAREA]]</f>
        <v>0.75265623549756477</v>
      </c>
    </row>
    <row r="33" spans="1:40" x14ac:dyDescent="0.3">
      <c r="A33" t="s">
        <v>19</v>
      </c>
      <c r="E33" t="s">
        <v>0</v>
      </c>
    </row>
    <row r="34" spans="1:40" x14ac:dyDescent="0.3">
      <c r="A34" t="s">
        <v>18</v>
      </c>
      <c r="E34" t="s">
        <v>1</v>
      </c>
      <c r="F34" t="s">
        <v>2</v>
      </c>
    </row>
    <row r="36" spans="1:40" x14ac:dyDescent="0.3">
      <c r="A36" t="s">
        <v>3</v>
      </c>
      <c r="F36" t="s">
        <v>4</v>
      </c>
      <c r="K36" t="s">
        <v>5</v>
      </c>
      <c r="P36" t="s">
        <v>6</v>
      </c>
      <c r="U36" t="s">
        <v>7</v>
      </c>
      <c r="Z36" t="s">
        <v>8</v>
      </c>
      <c r="AE36" t="s">
        <v>9</v>
      </c>
      <c r="AJ36" t="s">
        <v>10</v>
      </c>
    </row>
    <row r="37" spans="1:40" x14ac:dyDescent="0.3">
      <c r="A37" t="s">
        <v>11</v>
      </c>
      <c r="B37" t="s">
        <v>12</v>
      </c>
      <c r="C37" t="s">
        <v>13</v>
      </c>
      <c r="D37" t="s">
        <v>14</v>
      </c>
      <c r="E37" t="s">
        <v>15</v>
      </c>
      <c r="F37" t="s">
        <v>11</v>
      </c>
      <c r="G37" t="s">
        <v>12</v>
      </c>
      <c r="H37" t="s">
        <v>13</v>
      </c>
      <c r="I37" t="s">
        <v>14</v>
      </c>
      <c r="J37" t="s">
        <v>15</v>
      </c>
      <c r="K37" t="s">
        <v>11</v>
      </c>
      <c r="L37" t="s">
        <v>12</v>
      </c>
      <c r="M37" t="s">
        <v>13</v>
      </c>
      <c r="N37" t="s">
        <v>14</v>
      </c>
      <c r="O37" t="s">
        <v>15</v>
      </c>
      <c r="P37" t="s">
        <v>11</v>
      </c>
      <c r="Q37" t="s">
        <v>12</v>
      </c>
      <c r="R37" t="s">
        <v>13</v>
      </c>
      <c r="S37" t="s">
        <v>14</v>
      </c>
      <c r="T37" t="s">
        <v>15</v>
      </c>
      <c r="U37" t="s">
        <v>11</v>
      </c>
      <c r="V37" t="s">
        <v>12</v>
      </c>
      <c r="W37" t="s">
        <v>13</v>
      </c>
      <c r="X37" t="s">
        <v>14</v>
      </c>
      <c r="Y37" t="s">
        <v>15</v>
      </c>
      <c r="Z37" t="s">
        <v>11</v>
      </c>
      <c r="AA37" t="s">
        <v>12</v>
      </c>
      <c r="AB37" t="s">
        <v>13</v>
      </c>
      <c r="AC37" t="s">
        <v>14</v>
      </c>
      <c r="AD37" t="s">
        <v>15</v>
      </c>
      <c r="AE37" t="s">
        <v>11</v>
      </c>
      <c r="AF37" t="s">
        <v>12</v>
      </c>
      <c r="AG37" t="s">
        <v>13</v>
      </c>
      <c r="AH37" t="s">
        <v>14</v>
      </c>
      <c r="AI37" t="s">
        <v>15</v>
      </c>
      <c r="AJ37" t="s">
        <v>11</v>
      </c>
      <c r="AK37" t="s">
        <v>12</v>
      </c>
      <c r="AL37" t="s">
        <v>13</v>
      </c>
      <c r="AM37" t="s">
        <v>14</v>
      </c>
      <c r="AN37" t="s">
        <v>15</v>
      </c>
    </row>
    <row r="38" spans="1:40" x14ac:dyDescent="0.3">
      <c r="A38">
        <v>2</v>
      </c>
      <c r="B38">
        <f>(Table110[[#This Row],[time]]-2)*2</f>
        <v>0</v>
      </c>
      <c r="C38">
        <v>89.938400000000001</v>
      </c>
      <c r="D38">
        <v>9.7723600000000008</v>
      </c>
      <c r="E38" s="1">
        <f>Table110[[#This Row],[CFNM]]/Table110[[#This Row],[CAREA]]</f>
        <v>0.10865614687386034</v>
      </c>
      <c r="F38">
        <v>2</v>
      </c>
      <c r="G38">
        <f>(Table211[[#This Row],[time]]-2)*2</f>
        <v>0</v>
      </c>
      <c r="H38">
        <v>94.646000000000001</v>
      </c>
      <c r="I38">
        <v>2.6699700000000002</v>
      </c>
      <c r="J38" s="1">
        <f>Table211[[#This Row],[CFNM]]/Table211[[#This Row],[CAREA]]</f>
        <v>2.8210066986454792E-2</v>
      </c>
      <c r="K38">
        <v>2</v>
      </c>
      <c r="L38">
        <f>(Table312[[#This Row],[time]]-2)*2</f>
        <v>0</v>
      </c>
      <c r="M38">
        <v>88.069500000000005</v>
      </c>
      <c r="N38">
        <v>3.05586</v>
      </c>
      <c r="O38">
        <f>Table312[[#This Row],[CFNM]]/Table312[[#This Row],[CAREA]]</f>
        <v>3.4698278064483161E-2</v>
      </c>
      <c r="P38">
        <v>2</v>
      </c>
      <c r="Q38">
        <f>(Table413[[#This Row],[time]]-2)*2</f>
        <v>0</v>
      </c>
      <c r="R38">
        <v>85.109300000000005</v>
      </c>
      <c r="S38">
        <v>5.3593999999999999</v>
      </c>
      <c r="T38">
        <f>Table413[[#This Row],[CFNM]]/Table413[[#This Row],[CAREA]]</f>
        <v>6.2970791676115301E-2</v>
      </c>
      <c r="U38">
        <v>2</v>
      </c>
      <c r="V38">
        <f>(Table514[[#This Row],[time]]-2)*2</f>
        <v>0</v>
      </c>
      <c r="W38">
        <v>82.472200000000001</v>
      </c>
      <c r="X38">
        <v>7.9013</v>
      </c>
      <c r="Y38">
        <f>Table514[[#This Row],[CFNM]]/Table514[[#This Row],[CAREA]]</f>
        <v>9.580561692303588E-2</v>
      </c>
      <c r="Z38">
        <v>2</v>
      </c>
      <c r="AA38">
        <f>(Table615[[#This Row],[time]]-2)*2</f>
        <v>0</v>
      </c>
      <c r="AB38">
        <v>88.875200000000007</v>
      </c>
      <c r="AC38">
        <v>14.234400000000001</v>
      </c>
      <c r="AD38">
        <f>Table615[[#This Row],[CFNM]]/Table615[[#This Row],[CAREA]]</f>
        <v>0.16016166489639405</v>
      </c>
      <c r="AE38">
        <v>2</v>
      </c>
      <c r="AF38">
        <f>(Table716[[#This Row],[time]]-2)*2</f>
        <v>0</v>
      </c>
      <c r="AG38">
        <v>77.929299999999998</v>
      </c>
      <c r="AH38">
        <v>21.065899999999999</v>
      </c>
      <c r="AI38">
        <f>Table716[[#This Row],[CFNM]]/Table716[[#This Row],[CAREA]]</f>
        <v>0.27032066244660224</v>
      </c>
      <c r="AJ38">
        <v>2</v>
      </c>
      <c r="AK38">
        <f>(Table817[[#This Row],[time]]-2)*2</f>
        <v>0</v>
      </c>
      <c r="AL38">
        <v>83.325199999999995</v>
      </c>
      <c r="AM38">
        <v>21.034700000000001</v>
      </c>
      <c r="AN38">
        <f>Table817[[#This Row],[CFNM]]/Table817[[#This Row],[CAREA]]</f>
        <v>0.25244103824533276</v>
      </c>
    </row>
    <row r="39" spans="1:40" x14ac:dyDescent="0.3">
      <c r="A39">
        <v>2.0512600000000001</v>
      </c>
      <c r="B39">
        <f>(Table110[[#This Row],[time]]-2)*2</f>
        <v>0.10252000000000017</v>
      </c>
      <c r="C39">
        <v>90.229900000000001</v>
      </c>
      <c r="D39">
        <v>10.454599999999999</v>
      </c>
      <c r="E39">
        <f>Table110[[#This Row],[CFNM]]/Table110[[#This Row],[CAREA]]</f>
        <v>0.11586624832788243</v>
      </c>
      <c r="F39">
        <v>2.0512600000000001</v>
      </c>
      <c r="G39">
        <f>(Table211[[#This Row],[time]]-2)*2</f>
        <v>0.10252000000000017</v>
      </c>
      <c r="H39">
        <v>94.586600000000004</v>
      </c>
      <c r="I39">
        <v>2.03383</v>
      </c>
      <c r="J39">
        <f>Table211[[#This Row],[CFNM]]/Table211[[#This Row],[CAREA]]</f>
        <v>2.1502305823446449E-2</v>
      </c>
      <c r="K39">
        <v>2.0512600000000001</v>
      </c>
      <c r="L39">
        <f>(Table312[[#This Row],[time]]-2)*2</f>
        <v>0.10252000000000017</v>
      </c>
      <c r="M39">
        <v>88.095399999999998</v>
      </c>
      <c r="N39">
        <v>4.0905699999999996</v>
      </c>
      <c r="O39">
        <f>Table312[[#This Row],[CFNM]]/Table312[[#This Row],[CAREA]]</f>
        <v>4.6433411960215852E-2</v>
      </c>
      <c r="P39">
        <v>2.0512600000000001</v>
      </c>
      <c r="Q39">
        <f>(Table413[[#This Row],[time]]-2)*2</f>
        <v>0.10252000000000017</v>
      </c>
      <c r="R39">
        <v>85.135199999999998</v>
      </c>
      <c r="S39">
        <v>4.5708700000000002</v>
      </c>
      <c r="T39">
        <f>Table413[[#This Row],[CFNM]]/Table413[[#This Row],[CAREA]]</f>
        <v>5.3689543220665485E-2</v>
      </c>
      <c r="U39">
        <v>2.0512600000000001</v>
      </c>
      <c r="V39">
        <f>(Table514[[#This Row],[time]]-2)*2</f>
        <v>0.10252000000000017</v>
      </c>
      <c r="W39">
        <v>82.791300000000007</v>
      </c>
      <c r="X39">
        <v>9.3407199999999992</v>
      </c>
      <c r="Y39">
        <f>Table514[[#This Row],[CFNM]]/Table514[[#This Row],[CAREA]]</f>
        <v>0.1128224825555342</v>
      </c>
      <c r="Z39">
        <v>2.0512600000000001</v>
      </c>
      <c r="AA39">
        <f>(Table615[[#This Row],[time]]-2)*2</f>
        <v>0.10252000000000017</v>
      </c>
      <c r="AB39">
        <v>88.777699999999996</v>
      </c>
      <c r="AC39">
        <v>13.923400000000001</v>
      </c>
      <c r="AD39">
        <f>Table615[[#This Row],[CFNM]]/Table615[[#This Row],[CAREA]]</f>
        <v>0.15683443026796146</v>
      </c>
      <c r="AE39">
        <v>2.0512600000000001</v>
      </c>
      <c r="AF39">
        <f>(Table716[[#This Row],[time]]-2)*2</f>
        <v>0.10252000000000017</v>
      </c>
      <c r="AG39">
        <v>77.823400000000007</v>
      </c>
      <c r="AH39">
        <v>22.965900000000001</v>
      </c>
      <c r="AI39">
        <f>Table716[[#This Row],[CFNM]]/Table716[[#This Row],[CAREA]]</f>
        <v>0.29510275829634786</v>
      </c>
      <c r="AJ39">
        <v>2.0512600000000001</v>
      </c>
      <c r="AK39">
        <f>(Table817[[#This Row],[time]]-2)*2</f>
        <v>0.10252000000000017</v>
      </c>
      <c r="AL39">
        <v>83.376099999999994</v>
      </c>
      <c r="AM39">
        <v>19.629899999999999</v>
      </c>
      <c r="AN39">
        <f>Table817[[#This Row],[CFNM]]/Table817[[#This Row],[CAREA]]</f>
        <v>0.23543797323213728</v>
      </c>
    </row>
    <row r="40" spans="1:40" x14ac:dyDescent="0.3">
      <c r="A40">
        <v>2.1153300000000002</v>
      </c>
      <c r="B40">
        <f>(Table110[[#This Row],[time]]-2)*2</f>
        <v>0.23066000000000031</v>
      </c>
      <c r="C40">
        <v>90.157499999999999</v>
      </c>
      <c r="D40">
        <v>12.410500000000001</v>
      </c>
      <c r="E40">
        <f>Table110[[#This Row],[CFNM]]/Table110[[#This Row],[CAREA]]</f>
        <v>0.13765355073066579</v>
      </c>
      <c r="F40">
        <v>2.1153300000000002</v>
      </c>
      <c r="G40">
        <f>(Table211[[#This Row],[time]]-2)*2</f>
        <v>0.23066000000000031</v>
      </c>
      <c r="H40">
        <v>94.188800000000001</v>
      </c>
      <c r="I40">
        <v>0.463868</v>
      </c>
      <c r="J40">
        <f>Table211[[#This Row],[CFNM]]/Table211[[#This Row],[CAREA]]</f>
        <v>4.9248742950329548E-3</v>
      </c>
      <c r="K40">
        <v>2.1153300000000002</v>
      </c>
      <c r="L40">
        <f>(Table312[[#This Row],[time]]-2)*2</f>
        <v>0.23066000000000031</v>
      </c>
      <c r="M40">
        <v>87.938599999999994</v>
      </c>
      <c r="N40">
        <v>6.4866599999999996</v>
      </c>
      <c r="O40">
        <f>Table312[[#This Row],[CFNM]]/Table312[[#This Row],[CAREA]]</f>
        <v>7.3763512268787537E-2</v>
      </c>
      <c r="P40">
        <v>2.1153300000000002</v>
      </c>
      <c r="Q40">
        <f>(Table413[[#This Row],[time]]-2)*2</f>
        <v>0.23066000000000031</v>
      </c>
      <c r="R40">
        <v>85.224800000000002</v>
      </c>
      <c r="S40">
        <v>2.6754199999999999</v>
      </c>
      <c r="T40">
        <f>Table413[[#This Row],[CFNM]]/Table413[[#This Row],[CAREA]]</f>
        <v>3.1392505467891976E-2</v>
      </c>
      <c r="U40">
        <v>2.1153300000000002</v>
      </c>
      <c r="V40">
        <f>(Table514[[#This Row],[time]]-2)*2</f>
        <v>0.23066000000000031</v>
      </c>
      <c r="W40">
        <v>82.9358</v>
      </c>
      <c r="X40">
        <v>12.073600000000001</v>
      </c>
      <c r="Y40">
        <f>Table514[[#This Row],[CFNM]]/Table514[[#This Row],[CAREA]]</f>
        <v>0.14557766368685177</v>
      </c>
      <c r="Z40">
        <v>2.1153300000000002</v>
      </c>
      <c r="AA40">
        <f>(Table615[[#This Row],[time]]-2)*2</f>
        <v>0.23066000000000031</v>
      </c>
      <c r="AB40">
        <v>89.165300000000002</v>
      </c>
      <c r="AC40">
        <v>13.6838</v>
      </c>
      <c r="AD40">
        <f>Table615[[#This Row],[CFNM]]/Table615[[#This Row],[CAREA]]</f>
        <v>0.1534655297520448</v>
      </c>
      <c r="AE40">
        <v>2.1153300000000002</v>
      </c>
      <c r="AF40">
        <f>(Table716[[#This Row],[time]]-2)*2</f>
        <v>0.23066000000000031</v>
      </c>
      <c r="AG40">
        <v>77.705399999999997</v>
      </c>
      <c r="AH40">
        <v>25.969000000000001</v>
      </c>
      <c r="AI40">
        <f>Table716[[#This Row],[CFNM]]/Table716[[#This Row],[CAREA]]</f>
        <v>0.33419813809593674</v>
      </c>
      <c r="AJ40">
        <v>2.1153300000000002</v>
      </c>
      <c r="AK40">
        <f>(Table817[[#This Row],[time]]-2)*2</f>
        <v>0.23066000000000031</v>
      </c>
      <c r="AL40">
        <v>83.285799999999995</v>
      </c>
      <c r="AM40">
        <v>17.5898</v>
      </c>
      <c r="AN40">
        <f>Table817[[#This Row],[CFNM]]/Table817[[#This Row],[CAREA]]</f>
        <v>0.21119806737763222</v>
      </c>
    </row>
    <row r="41" spans="1:40" x14ac:dyDescent="0.3">
      <c r="A41">
        <v>2.16533</v>
      </c>
      <c r="B41">
        <f>(Table110[[#This Row],[time]]-2)*2</f>
        <v>0.33065999999999995</v>
      </c>
      <c r="C41">
        <v>89.971699999999998</v>
      </c>
      <c r="D41">
        <v>14.138</v>
      </c>
      <c r="E41">
        <f>Table110[[#This Row],[CFNM]]/Table110[[#This Row],[CAREA]]</f>
        <v>0.15713830015438188</v>
      </c>
      <c r="F41">
        <v>2.16533</v>
      </c>
      <c r="G41">
        <f>(Table211[[#This Row],[time]]-2)*2</f>
        <v>0.33065999999999995</v>
      </c>
      <c r="H41">
        <v>93.813699999999997</v>
      </c>
      <c r="I41">
        <v>5.3082199999999998E-3</v>
      </c>
      <c r="J41">
        <f>Table211[[#This Row],[CFNM]]/Table211[[#This Row],[CAREA]]</f>
        <v>5.6582567364894468E-5</v>
      </c>
      <c r="K41">
        <v>2.16533</v>
      </c>
      <c r="L41">
        <f>(Table312[[#This Row],[time]]-2)*2</f>
        <v>0.33065999999999995</v>
      </c>
      <c r="M41">
        <v>87.569699999999997</v>
      </c>
      <c r="N41">
        <v>8.8977900000000005</v>
      </c>
      <c r="O41">
        <f>Table312[[#This Row],[CFNM]]/Table312[[#This Row],[CAREA]]</f>
        <v>0.10160809046964876</v>
      </c>
      <c r="P41">
        <v>2.16533</v>
      </c>
      <c r="Q41">
        <f>(Table413[[#This Row],[time]]-2)*2</f>
        <v>0.33065999999999995</v>
      </c>
      <c r="R41">
        <v>85.8001</v>
      </c>
      <c r="S41">
        <v>1.3641099999999999</v>
      </c>
      <c r="T41">
        <f>Table413[[#This Row],[CFNM]]/Table413[[#This Row],[CAREA]]</f>
        <v>1.5898699418765247E-2</v>
      </c>
      <c r="U41">
        <v>2.16533</v>
      </c>
      <c r="V41">
        <f>(Table514[[#This Row],[time]]-2)*2</f>
        <v>0.33065999999999995</v>
      </c>
      <c r="W41">
        <v>82.602000000000004</v>
      </c>
      <c r="X41">
        <v>14.309200000000001</v>
      </c>
      <c r="Y41">
        <f>Table514[[#This Row],[CFNM]]/Table514[[#This Row],[CAREA]]</f>
        <v>0.17323067238081402</v>
      </c>
      <c r="Z41">
        <v>2.16533</v>
      </c>
      <c r="AA41">
        <f>(Table615[[#This Row],[time]]-2)*2</f>
        <v>0.33065999999999995</v>
      </c>
      <c r="AB41">
        <v>88.523200000000003</v>
      </c>
      <c r="AC41">
        <v>13.5984</v>
      </c>
      <c r="AD41">
        <f>Table615[[#This Row],[CFNM]]/Table615[[#This Row],[CAREA]]</f>
        <v>0.15361396786379164</v>
      </c>
      <c r="AE41">
        <v>2.16533</v>
      </c>
      <c r="AF41">
        <f>(Table716[[#This Row],[time]]-2)*2</f>
        <v>0.33065999999999995</v>
      </c>
      <c r="AG41">
        <v>77.602699999999999</v>
      </c>
      <c r="AH41">
        <v>28.493500000000001</v>
      </c>
      <c r="AI41">
        <f>Table716[[#This Row],[CFNM]]/Table716[[#This Row],[CAREA]]</f>
        <v>0.36717150305337315</v>
      </c>
      <c r="AJ41">
        <v>2.16533</v>
      </c>
      <c r="AK41">
        <f>(Table817[[#This Row],[time]]-2)*2</f>
        <v>0.33065999999999995</v>
      </c>
      <c r="AL41">
        <v>83.463899999999995</v>
      </c>
      <c r="AM41">
        <v>16.224</v>
      </c>
      <c r="AN41">
        <f>Table817[[#This Row],[CFNM]]/Table817[[#This Row],[CAREA]]</f>
        <v>0.194383440026167</v>
      </c>
    </row>
    <row r="42" spans="1:40" x14ac:dyDescent="0.3">
      <c r="A42">
        <v>2.2246999999999999</v>
      </c>
      <c r="B42">
        <f>(Table110[[#This Row],[time]]-2)*2</f>
        <v>0.4493999999999998</v>
      </c>
      <c r="C42">
        <v>89.745800000000003</v>
      </c>
      <c r="D42">
        <v>16.0139</v>
      </c>
      <c r="E42">
        <f>Table110[[#This Row],[CFNM]]/Table110[[#This Row],[CAREA]]</f>
        <v>0.17843620537117055</v>
      </c>
      <c r="F42">
        <v>2.2246999999999999</v>
      </c>
      <c r="G42">
        <f>(Table211[[#This Row],[time]]-2)*2</f>
        <v>0.4493999999999998</v>
      </c>
      <c r="H42">
        <v>92.979900000000001</v>
      </c>
      <c r="I42">
        <v>4.5737699999999996E-3</v>
      </c>
      <c r="J42">
        <f>Table211[[#This Row],[CFNM]]/Table211[[#This Row],[CAREA]]</f>
        <v>4.9190954173966627E-5</v>
      </c>
      <c r="K42">
        <v>2.2246999999999999</v>
      </c>
      <c r="L42">
        <f>(Table312[[#This Row],[time]]-2)*2</f>
        <v>0.4493999999999998</v>
      </c>
      <c r="M42">
        <v>87.423000000000002</v>
      </c>
      <c r="N42">
        <v>11.632899999999999</v>
      </c>
      <c r="O42">
        <f>Table312[[#This Row],[CFNM]]/Table312[[#This Row],[CAREA]]</f>
        <v>0.13306452535373986</v>
      </c>
      <c r="P42">
        <v>2.2246999999999999</v>
      </c>
      <c r="Q42">
        <f>(Table413[[#This Row],[time]]-2)*2</f>
        <v>0.4493999999999998</v>
      </c>
      <c r="R42">
        <v>86.302199999999999</v>
      </c>
      <c r="S42">
        <v>0.46016000000000001</v>
      </c>
      <c r="T42">
        <f>Table413[[#This Row],[CFNM]]/Table413[[#This Row],[CAREA]]</f>
        <v>5.3319614100219926E-3</v>
      </c>
      <c r="U42">
        <v>2.2246999999999999</v>
      </c>
      <c r="V42">
        <f>(Table514[[#This Row],[time]]-2)*2</f>
        <v>0.4493999999999998</v>
      </c>
      <c r="W42">
        <v>81.603899999999996</v>
      </c>
      <c r="X42">
        <v>16.709499999999998</v>
      </c>
      <c r="Y42">
        <f>Table514[[#This Row],[CFNM]]/Table514[[#This Row],[CAREA]]</f>
        <v>0.2047634978230207</v>
      </c>
      <c r="Z42">
        <v>2.2246999999999999</v>
      </c>
      <c r="AA42">
        <f>(Table615[[#This Row],[time]]-2)*2</f>
        <v>0.4493999999999998</v>
      </c>
      <c r="AB42">
        <v>89.236000000000004</v>
      </c>
      <c r="AC42">
        <v>13.3325</v>
      </c>
      <c r="AD42">
        <f>Table615[[#This Row],[CFNM]]/Table615[[#This Row],[CAREA]]</f>
        <v>0.14940718992334931</v>
      </c>
      <c r="AE42">
        <v>2.2246999999999999</v>
      </c>
      <c r="AF42">
        <f>(Table716[[#This Row],[time]]-2)*2</f>
        <v>0.4493999999999998</v>
      </c>
      <c r="AG42">
        <v>77.685500000000005</v>
      </c>
      <c r="AH42">
        <v>31.071899999999999</v>
      </c>
      <c r="AI42">
        <f>Table716[[#This Row],[CFNM]]/Table716[[#This Row],[CAREA]]</f>
        <v>0.39997039344536622</v>
      </c>
      <c r="AJ42">
        <v>2.2246999999999999</v>
      </c>
      <c r="AK42">
        <f>(Table817[[#This Row],[time]]-2)*2</f>
        <v>0.4493999999999998</v>
      </c>
      <c r="AL42">
        <v>83.343999999999994</v>
      </c>
      <c r="AM42">
        <v>15.1296</v>
      </c>
      <c r="AN42">
        <f>Table817[[#This Row],[CFNM]]/Table817[[#This Row],[CAREA]]</f>
        <v>0.1815319639086197</v>
      </c>
    </row>
    <row r="43" spans="1:40" x14ac:dyDescent="0.3">
      <c r="A43">
        <v>2.2668900000000001</v>
      </c>
      <c r="B43">
        <f>(Table110[[#This Row],[time]]-2)*2</f>
        <v>0.53378000000000014</v>
      </c>
      <c r="C43">
        <v>89.5989</v>
      </c>
      <c r="D43">
        <v>17.6614</v>
      </c>
      <c r="E43">
        <f>Table110[[#This Row],[CFNM]]/Table110[[#This Row],[CAREA]]</f>
        <v>0.19711625923978979</v>
      </c>
      <c r="F43">
        <v>2.2668900000000001</v>
      </c>
      <c r="G43">
        <f>(Table211[[#This Row],[time]]-2)*2</f>
        <v>0.53378000000000014</v>
      </c>
      <c r="H43">
        <v>91.391000000000005</v>
      </c>
      <c r="I43">
        <v>4.0674500000000002E-3</v>
      </c>
      <c r="J43">
        <f>Table211[[#This Row],[CFNM]]/Table211[[#This Row],[CAREA]]</f>
        <v>4.450602356906041E-5</v>
      </c>
      <c r="K43">
        <v>2.2668900000000001</v>
      </c>
      <c r="L43">
        <f>(Table312[[#This Row],[time]]-2)*2</f>
        <v>0.53378000000000014</v>
      </c>
      <c r="M43">
        <v>86.968100000000007</v>
      </c>
      <c r="N43">
        <v>13.9061</v>
      </c>
      <c r="O43">
        <f>Table312[[#This Row],[CFNM]]/Table312[[#This Row],[CAREA]]</f>
        <v>0.15989885946686197</v>
      </c>
      <c r="P43">
        <v>2.2668900000000001</v>
      </c>
      <c r="Q43">
        <f>(Table413[[#This Row],[time]]-2)*2</f>
        <v>0.53378000000000014</v>
      </c>
      <c r="R43">
        <v>86.365600000000001</v>
      </c>
      <c r="S43">
        <v>5.2955900000000002E-3</v>
      </c>
      <c r="T43">
        <f>Table413[[#This Row],[CFNM]]/Table413[[#This Row],[CAREA]]</f>
        <v>6.1315963763350218E-5</v>
      </c>
      <c r="U43">
        <v>2.2668900000000001</v>
      </c>
      <c r="V43">
        <f>(Table514[[#This Row],[time]]-2)*2</f>
        <v>0.53378000000000014</v>
      </c>
      <c r="W43">
        <v>81.060599999999994</v>
      </c>
      <c r="X43">
        <v>18.703600000000002</v>
      </c>
      <c r="Y43">
        <f>Table514[[#This Row],[CFNM]]/Table514[[#This Row],[CAREA]]</f>
        <v>0.23073601725129106</v>
      </c>
      <c r="Z43">
        <v>2.2668900000000001</v>
      </c>
      <c r="AA43">
        <f>(Table615[[#This Row],[time]]-2)*2</f>
        <v>0.53378000000000014</v>
      </c>
      <c r="AB43">
        <v>90.960599999999999</v>
      </c>
      <c r="AC43">
        <v>12.9442</v>
      </c>
      <c r="AD43">
        <f>Table615[[#This Row],[CFNM]]/Table615[[#This Row],[CAREA]]</f>
        <v>0.14230556966422825</v>
      </c>
      <c r="AE43">
        <v>2.2668900000000001</v>
      </c>
      <c r="AF43">
        <f>(Table716[[#This Row],[time]]-2)*2</f>
        <v>0.53378000000000014</v>
      </c>
      <c r="AG43">
        <v>77.681899999999999</v>
      </c>
      <c r="AH43">
        <v>33.100900000000003</v>
      </c>
      <c r="AI43">
        <f>Table716[[#This Row],[CFNM]]/Table716[[#This Row],[CAREA]]</f>
        <v>0.42610826975138355</v>
      </c>
      <c r="AJ43">
        <v>2.2668900000000001</v>
      </c>
      <c r="AK43">
        <f>(Table817[[#This Row],[time]]-2)*2</f>
        <v>0.53378000000000014</v>
      </c>
      <c r="AL43">
        <v>83.2273</v>
      </c>
      <c r="AM43">
        <v>14.3985</v>
      </c>
      <c r="AN43">
        <f>Table817[[#This Row],[CFNM]]/Table817[[#This Row],[CAREA]]</f>
        <v>0.17300212790754957</v>
      </c>
    </row>
    <row r="44" spans="1:40" x14ac:dyDescent="0.3">
      <c r="A44">
        <v>2.3262700000000001</v>
      </c>
      <c r="B44">
        <f>(Table110[[#This Row],[time]]-2)*2</f>
        <v>0.65254000000000012</v>
      </c>
      <c r="C44">
        <v>89.251599999999996</v>
      </c>
      <c r="D44">
        <v>20.263000000000002</v>
      </c>
      <c r="E44">
        <f>Table110[[#This Row],[CFNM]]/Table110[[#This Row],[CAREA]]</f>
        <v>0.22703234451819354</v>
      </c>
      <c r="F44">
        <v>2.3262700000000001</v>
      </c>
      <c r="G44">
        <f>(Table211[[#This Row],[time]]-2)*2</f>
        <v>0.65254000000000012</v>
      </c>
      <c r="H44">
        <v>89.166600000000003</v>
      </c>
      <c r="I44">
        <v>3.43546E-3</v>
      </c>
      <c r="J44">
        <f>Table211[[#This Row],[CFNM]]/Table211[[#This Row],[CAREA]]</f>
        <v>3.8528552170880126E-5</v>
      </c>
      <c r="K44">
        <v>2.3262700000000001</v>
      </c>
      <c r="L44">
        <f>(Table312[[#This Row],[time]]-2)*2</f>
        <v>0.65254000000000012</v>
      </c>
      <c r="M44">
        <v>85.987499999999997</v>
      </c>
      <c r="N44">
        <v>17.7498</v>
      </c>
      <c r="O44">
        <f>Table312[[#This Row],[CFNM]]/Table312[[#This Row],[CAREA]]</f>
        <v>0.2064230266027039</v>
      </c>
      <c r="P44">
        <v>2.3262700000000001</v>
      </c>
      <c r="Q44">
        <f>(Table413[[#This Row],[time]]-2)*2</f>
        <v>0.65254000000000012</v>
      </c>
      <c r="R44">
        <v>86.093100000000007</v>
      </c>
      <c r="S44">
        <v>4.2261299999999998E-3</v>
      </c>
      <c r="T44">
        <f>Table413[[#This Row],[CFNM]]/Table413[[#This Row],[CAREA]]</f>
        <v>4.9087905999435488E-5</v>
      </c>
      <c r="U44">
        <v>2.3262700000000001</v>
      </c>
      <c r="V44">
        <f>(Table514[[#This Row],[time]]-2)*2</f>
        <v>0.65254000000000012</v>
      </c>
      <c r="W44">
        <v>77.886600000000001</v>
      </c>
      <c r="X44">
        <v>21.749700000000001</v>
      </c>
      <c r="Y44">
        <f>Table514[[#This Row],[CFNM]]/Table514[[#This Row],[CAREA]]</f>
        <v>0.27924829174723254</v>
      </c>
      <c r="Z44">
        <v>2.3262700000000001</v>
      </c>
      <c r="AA44">
        <f>(Table615[[#This Row],[time]]-2)*2</f>
        <v>0.65254000000000012</v>
      </c>
      <c r="AB44">
        <v>91.468699999999998</v>
      </c>
      <c r="AC44">
        <v>11.869400000000001</v>
      </c>
      <c r="AD44">
        <f>Table615[[#This Row],[CFNM]]/Table615[[#This Row],[CAREA]]</f>
        <v>0.12976460800251891</v>
      </c>
      <c r="AE44">
        <v>2.3262700000000001</v>
      </c>
      <c r="AF44">
        <f>(Table716[[#This Row],[time]]-2)*2</f>
        <v>0.65254000000000012</v>
      </c>
      <c r="AG44">
        <v>77.656700000000001</v>
      </c>
      <c r="AH44">
        <v>36.081400000000002</v>
      </c>
      <c r="AI44">
        <f>Table716[[#This Row],[CFNM]]/Table716[[#This Row],[CAREA]]</f>
        <v>0.46462700578314559</v>
      </c>
      <c r="AJ44">
        <v>2.3262700000000001</v>
      </c>
      <c r="AK44">
        <f>(Table817[[#This Row],[time]]-2)*2</f>
        <v>0.65254000000000012</v>
      </c>
      <c r="AL44">
        <v>82.992699999999999</v>
      </c>
      <c r="AM44">
        <v>13.4398</v>
      </c>
      <c r="AN44">
        <f>Table817[[#This Row],[CFNM]]/Table817[[#This Row],[CAREA]]</f>
        <v>0.16193954408038297</v>
      </c>
    </row>
    <row r="45" spans="1:40" x14ac:dyDescent="0.3">
      <c r="A45">
        <v>2.3684599999999998</v>
      </c>
      <c r="B45">
        <f>(Table110[[#This Row],[time]]-2)*2</f>
        <v>0.73691999999999958</v>
      </c>
      <c r="C45">
        <v>88.961600000000004</v>
      </c>
      <c r="D45">
        <v>22.715299999999999</v>
      </c>
      <c r="E45">
        <f>Table110[[#This Row],[CFNM]]/Table110[[#This Row],[CAREA]]</f>
        <v>0.25533825830470674</v>
      </c>
      <c r="F45">
        <v>2.3684599999999998</v>
      </c>
      <c r="G45">
        <f>(Table211[[#This Row],[time]]-2)*2</f>
        <v>0.73691999999999958</v>
      </c>
      <c r="H45">
        <v>85.453400000000002</v>
      </c>
      <c r="I45">
        <v>2.84732E-3</v>
      </c>
      <c r="J45">
        <f>Table211[[#This Row],[CFNM]]/Table211[[#This Row],[CAREA]]</f>
        <v>3.3320148759440814E-5</v>
      </c>
      <c r="K45">
        <v>2.3684599999999998</v>
      </c>
      <c r="L45">
        <f>(Table312[[#This Row],[time]]-2)*2</f>
        <v>0.73691999999999958</v>
      </c>
      <c r="M45">
        <v>85.082899999999995</v>
      </c>
      <c r="N45">
        <v>21.259</v>
      </c>
      <c r="O45">
        <f>Table312[[#This Row],[CFNM]]/Table312[[#This Row],[CAREA]]</f>
        <v>0.2498621932256658</v>
      </c>
      <c r="P45">
        <v>2.3684599999999998</v>
      </c>
      <c r="Q45">
        <f>(Table413[[#This Row],[time]]-2)*2</f>
        <v>0.73691999999999958</v>
      </c>
      <c r="R45">
        <v>85.749099999999999</v>
      </c>
      <c r="S45">
        <v>3.4557899999999998E-3</v>
      </c>
      <c r="T45">
        <f>Table413[[#This Row],[CFNM]]/Table413[[#This Row],[CAREA]]</f>
        <v>4.0301181003649019E-5</v>
      </c>
      <c r="U45">
        <v>2.3684599999999998</v>
      </c>
      <c r="V45">
        <f>(Table514[[#This Row],[time]]-2)*2</f>
        <v>0.73691999999999958</v>
      </c>
      <c r="W45">
        <v>76.236099999999993</v>
      </c>
      <c r="X45">
        <v>24.345400000000001</v>
      </c>
      <c r="Y45">
        <f>Table514[[#This Row],[CFNM]]/Table514[[#This Row],[CAREA]]</f>
        <v>0.31934214892944424</v>
      </c>
      <c r="Z45">
        <v>2.3684599999999998</v>
      </c>
      <c r="AA45">
        <f>(Table615[[#This Row],[time]]-2)*2</f>
        <v>0.73691999999999958</v>
      </c>
      <c r="AB45">
        <v>91.069000000000003</v>
      </c>
      <c r="AC45">
        <v>10.487</v>
      </c>
      <c r="AD45">
        <f>Table615[[#This Row],[CFNM]]/Table615[[#This Row],[CAREA]]</f>
        <v>0.11515444333417518</v>
      </c>
      <c r="AE45">
        <v>2.3684599999999998</v>
      </c>
      <c r="AF45">
        <f>(Table716[[#This Row],[time]]-2)*2</f>
        <v>0.73691999999999958</v>
      </c>
      <c r="AG45">
        <v>77.615600000000001</v>
      </c>
      <c r="AH45">
        <v>38.753100000000003</v>
      </c>
      <c r="AI45">
        <f>Table716[[#This Row],[CFNM]]/Table716[[#This Row],[CAREA]]</f>
        <v>0.49929524477038123</v>
      </c>
      <c r="AJ45">
        <v>2.3684599999999998</v>
      </c>
      <c r="AK45">
        <f>(Table817[[#This Row],[time]]-2)*2</f>
        <v>0.73691999999999958</v>
      </c>
      <c r="AL45">
        <v>82.527199999999993</v>
      </c>
      <c r="AM45">
        <v>12.6576</v>
      </c>
      <c r="AN45">
        <f>Table817[[#This Row],[CFNM]]/Table817[[#This Row],[CAREA]]</f>
        <v>0.15337488730988089</v>
      </c>
    </row>
    <row r="46" spans="1:40" x14ac:dyDescent="0.3">
      <c r="A46">
        <v>2.4278300000000002</v>
      </c>
      <c r="B46">
        <f>(Table110[[#This Row],[time]]-2)*2</f>
        <v>0.85566000000000031</v>
      </c>
      <c r="C46">
        <v>88.4</v>
      </c>
      <c r="D46">
        <v>25.850999999999999</v>
      </c>
      <c r="E46">
        <f>Table110[[#This Row],[CFNM]]/Table110[[#This Row],[CAREA]]</f>
        <v>0.29243212669683255</v>
      </c>
      <c r="F46">
        <v>2.4278300000000002</v>
      </c>
      <c r="G46">
        <f>(Table211[[#This Row],[time]]-2)*2</f>
        <v>0.85566000000000031</v>
      </c>
      <c r="H46">
        <v>69.489599999999996</v>
      </c>
      <c r="I46">
        <v>2.1599700000000002E-3</v>
      </c>
      <c r="J46">
        <f>Table211[[#This Row],[CFNM]]/Table211[[#This Row],[CAREA]]</f>
        <v>3.1083356358361541E-5</v>
      </c>
      <c r="K46">
        <v>2.4278300000000002</v>
      </c>
      <c r="L46">
        <f>(Table312[[#This Row],[time]]-2)*2</f>
        <v>0.85566000000000031</v>
      </c>
      <c r="M46">
        <v>84.279799999999994</v>
      </c>
      <c r="N46">
        <v>25.079000000000001</v>
      </c>
      <c r="O46">
        <f>Table312[[#This Row],[CFNM]]/Table312[[#This Row],[CAREA]]</f>
        <v>0.29756833784607939</v>
      </c>
      <c r="P46">
        <v>2.4278300000000002</v>
      </c>
      <c r="Q46">
        <f>(Table413[[#This Row],[time]]-2)*2</f>
        <v>0.85566000000000031</v>
      </c>
      <c r="R46">
        <v>84.285799999999995</v>
      </c>
      <c r="S46">
        <v>2.7802E-3</v>
      </c>
      <c r="T46">
        <f>Table413[[#This Row],[CFNM]]/Table413[[#This Row],[CAREA]]</f>
        <v>3.2985390184348966E-5</v>
      </c>
      <c r="U46">
        <v>2.4278300000000002</v>
      </c>
      <c r="V46">
        <f>(Table514[[#This Row],[time]]-2)*2</f>
        <v>0.85566000000000031</v>
      </c>
      <c r="W46">
        <v>74.355500000000006</v>
      </c>
      <c r="X46">
        <v>27.824000000000002</v>
      </c>
      <c r="Y46">
        <f>Table514[[#This Row],[CFNM]]/Table514[[#This Row],[CAREA]]</f>
        <v>0.37420231186664066</v>
      </c>
      <c r="Z46">
        <v>2.4278300000000002</v>
      </c>
      <c r="AA46">
        <f>(Table615[[#This Row],[time]]-2)*2</f>
        <v>0.85566000000000031</v>
      </c>
      <c r="AB46">
        <v>91.938999999999993</v>
      </c>
      <c r="AC46">
        <v>8.6501800000000006</v>
      </c>
      <c r="AD46">
        <f>Table615[[#This Row],[CFNM]]/Table615[[#This Row],[CAREA]]</f>
        <v>9.4086078813126112E-2</v>
      </c>
      <c r="AE46">
        <v>2.4278300000000002</v>
      </c>
      <c r="AF46">
        <f>(Table716[[#This Row],[time]]-2)*2</f>
        <v>0.85566000000000031</v>
      </c>
      <c r="AG46">
        <v>77.474599999999995</v>
      </c>
      <c r="AH46">
        <v>42.085999999999999</v>
      </c>
      <c r="AI46">
        <f>Table716[[#This Row],[CFNM]]/Table716[[#This Row],[CAREA]]</f>
        <v>0.54322319831273735</v>
      </c>
      <c r="AJ46">
        <v>2.4278300000000002</v>
      </c>
      <c r="AK46">
        <f>(Table817[[#This Row],[time]]-2)*2</f>
        <v>0.85566000000000031</v>
      </c>
      <c r="AL46">
        <v>81.771699999999996</v>
      </c>
      <c r="AM46">
        <v>11.7882</v>
      </c>
      <c r="AN46">
        <f>Table817[[#This Row],[CFNM]]/Table817[[#This Row],[CAREA]]</f>
        <v>0.14415989884030783</v>
      </c>
    </row>
    <row r="47" spans="1:40" x14ac:dyDescent="0.3">
      <c r="A47">
        <v>2.4542000000000002</v>
      </c>
      <c r="B47">
        <f>(Table110[[#This Row],[time]]-2)*2</f>
        <v>0.90840000000000032</v>
      </c>
      <c r="C47">
        <v>87.640699999999995</v>
      </c>
      <c r="D47">
        <v>29.063600000000001</v>
      </c>
      <c r="E47">
        <f>Table110[[#This Row],[CFNM]]/Table110[[#This Row],[CAREA]]</f>
        <v>0.33162218010581845</v>
      </c>
      <c r="F47">
        <v>2.4542000000000002</v>
      </c>
      <c r="G47">
        <f>(Table211[[#This Row],[time]]-2)*2</f>
        <v>0.90840000000000032</v>
      </c>
      <c r="H47">
        <v>61.704599999999999</v>
      </c>
      <c r="I47">
        <v>1.7059200000000001E-3</v>
      </c>
      <c r="J47">
        <f>Table211[[#This Row],[CFNM]]/Table211[[#This Row],[CAREA]]</f>
        <v>2.7646561196409994E-5</v>
      </c>
      <c r="K47">
        <v>2.4542000000000002</v>
      </c>
      <c r="L47">
        <f>(Table312[[#This Row],[time]]-2)*2</f>
        <v>0.90840000000000032</v>
      </c>
      <c r="M47">
        <v>83.679599999999994</v>
      </c>
      <c r="N47">
        <v>28.018599999999999</v>
      </c>
      <c r="O47">
        <f>Table312[[#This Row],[CFNM]]/Table312[[#This Row],[CAREA]]</f>
        <v>0.33483190646226801</v>
      </c>
      <c r="P47">
        <v>2.4542000000000002</v>
      </c>
      <c r="Q47">
        <f>(Table413[[#This Row],[time]]-2)*2</f>
        <v>0.90840000000000032</v>
      </c>
      <c r="R47">
        <v>83.488200000000006</v>
      </c>
      <c r="S47">
        <v>2.2992799999999999E-3</v>
      </c>
      <c r="T47">
        <f>Table413[[#This Row],[CFNM]]/Table413[[#This Row],[CAREA]]</f>
        <v>2.7540179330731763E-5</v>
      </c>
      <c r="U47">
        <v>2.4542000000000002</v>
      </c>
      <c r="V47">
        <f>(Table514[[#This Row],[time]]-2)*2</f>
        <v>0.90840000000000032</v>
      </c>
      <c r="W47">
        <v>72.869200000000006</v>
      </c>
      <c r="X47">
        <v>30.805800000000001</v>
      </c>
      <c r="Y47">
        <f>Table514[[#This Row],[CFNM]]/Table514[[#This Row],[CAREA]]</f>
        <v>0.42275474411685593</v>
      </c>
      <c r="Z47">
        <v>2.4542000000000002</v>
      </c>
      <c r="AA47">
        <f>(Table615[[#This Row],[time]]-2)*2</f>
        <v>0.90840000000000032</v>
      </c>
      <c r="AB47">
        <v>92.170100000000005</v>
      </c>
      <c r="AC47">
        <v>7.2125500000000002</v>
      </c>
      <c r="AD47">
        <f>Table615[[#This Row],[CFNM]]/Table615[[#This Row],[CAREA]]</f>
        <v>7.8252600355212809E-2</v>
      </c>
      <c r="AE47">
        <v>2.4542000000000002</v>
      </c>
      <c r="AF47">
        <f>(Table716[[#This Row],[time]]-2)*2</f>
        <v>0.90840000000000032</v>
      </c>
      <c r="AG47">
        <v>77.186300000000003</v>
      </c>
      <c r="AH47">
        <v>44.9786</v>
      </c>
      <c r="AI47">
        <f>Table716[[#This Row],[CFNM]]/Table716[[#This Row],[CAREA]]</f>
        <v>0.58272776386483094</v>
      </c>
      <c r="AJ47">
        <v>2.4542000000000002</v>
      </c>
      <c r="AK47">
        <f>(Table817[[#This Row],[time]]-2)*2</f>
        <v>0.90840000000000032</v>
      </c>
      <c r="AL47">
        <v>81.1738</v>
      </c>
      <c r="AM47">
        <v>11.0184</v>
      </c>
      <c r="AN47">
        <f>Table817[[#This Row],[CFNM]]/Table817[[#This Row],[CAREA]]</f>
        <v>0.13573837863941321</v>
      </c>
    </row>
    <row r="48" spans="1:40" x14ac:dyDescent="0.3">
      <c r="A48">
        <v>2.5061499999999999</v>
      </c>
      <c r="B48">
        <f>(Table110[[#This Row],[time]]-2)*2</f>
        <v>1.0122999999999998</v>
      </c>
      <c r="C48">
        <v>86.721800000000002</v>
      </c>
      <c r="D48">
        <v>32.401400000000002</v>
      </c>
      <c r="E48">
        <f>Table110[[#This Row],[CFNM]]/Table110[[#This Row],[CAREA]]</f>
        <v>0.37362462495012788</v>
      </c>
      <c r="F48">
        <v>2.5061499999999999</v>
      </c>
      <c r="G48">
        <f>(Table211[[#This Row],[time]]-2)*2</f>
        <v>1.0122999999999998</v>
      </c>
      <c r="H48">
        <v>55.486600000000003</v>
      </c>
      <c r="I48">
        <v>1.3513100000000001E-3</v>
      </c>
      <c r="J48">
        <f>Table211[[#This Row],[CFNM]]/Table211[[#This Row],[CAREA]]</f>
        <v>2.4353807946423102E-5</v>
      </c>
      <c r="K48">
        <v>2.5061499999999999</v>
      </c>
      <c r="L48">
        <f>(Table312[[#This Row],[time]]-2)*2</f>
        <v>1.0122999999999998</v>
      </c>
      <c r="M48">
        <v>83.044499999999999</v>
      </c>
      <c r="N48">
        <v>30.842700000000001</v>
      </c>
      <c r="O48">
        <f>Table312[[#This Row],[CFNM]]/Table312[[#This Row],[CAREA]]</f>
        <v>0.3713996712605892</v>
      </c>
      <c r="P48">
        <v>2.5061499999999999</v>
      </c>
      <c r="Q48">
        <f>(Table413[[#This Row],[time]]-2)*2</f>
        <v>1.0122999999999998</v>
      </c>
      <c r="R48">
        <v>76.550399999999996</v>
      </c>
      <c r="S48">
        <v>1.87024E-3</v>
      </c>
      <c r="T48">
        <f>Table413[[#This Row],[CFNM]]/Table413[[#This Row],[CAREA]]</f>
        <v>2.443148566173397E-5</v>
      </c>
      <c r="U48">
        <v>2.5061499999999999</v>
      </c>
      <c r="V48">
        <f>(Table514[[#This Row],[time]]-2)*2</f>
        <v>1.0122999999999998</v>
      </c>
      <c r="W48">
        <v>70.767499999999998</v>
      </c>
      <c r="X48">
        <v>33.880000000000003</v>
      </c>
      <c r="Y48">
        <f>Table514[[#This Row],[CFNM]]/Table514[[#This Row],[CAREA]]</f>
        <v>0.47875083901508464</v>
      </c>
      <c r="Z48">
        <v>2.5061499999999999</v>
      </c>
      <c r="AA48">
        <f>(Table615[[#This Row],[time]]-2)*2</f>
        <v>1.0122999999999998</v>
      </c>
      <c r="AB48">
        <v>91.488799999999998</v>
      </c>
      <c r="AC48">
        <v>6.0441500000000001</v>
      </c>
      <c r="AD48">
        <f>Table615[[#This Row],[CFNM]]/Table615[[#This Row],[CAREA]]</f>
        <v>6.6064370720787691E-2</v>
      </c>
      <c r="AE48">
        <v>2.5061499999999999</v>
      </c>
      <c r="AF48">
        <f>(Table716[[#This Row],[time]]-2)*2</f>
        <v>1.0122999999999998</v>
      </c>
      <c r="AG48">
        <v>77.092399999999998</v>
      </c>
      <c r="AH48">
        <v>47.840800000000002</v>
      </c>
      <c r="AI48">
        <f>Table716[[#This Row],[CFNM]]/Table716[[#This Row],[CAREA]]</f>
        <v>0.62056441361275561</v>
      </c>
      <c r="AJ48">
        <v>2.5061499999999999</v>
      </c>
      <c r="AK48">
        <f>(Table817[[#This Row],[time]]-2)*2</f>
        <v>1.0122999999999998</v>
      </c>
      <c r="AL48">
        <v>81.089399999999998</v>
      </c>
      <c r="AM48">
        <v>10.3194</v>
      </c>
      <c r="AN48">
        <f>Table817[[#This Row],[CFNM]]/Table817[[#This Row],[CAREA]]</f>
        <v>0.12725954317087068</v>
      </c>
    </row>
    <row r="49" spans="1:40" x14ac:dyDescent="0.3">
      <c r="A49">
        <v>2.5507599999999999</v>
      </c>
      <c r="B49">
        <f>(Table110[[#This Row],[time]]-2)*2</f>
        <v>1.1015199999999998</v>
      </c>
      <c r="C49">
        <v>85.231099999999998</v>
      </c>
      <c r="D49">
        <v>35.202300000000001</v>
      </c>
      <c r="E49">
        <f>Table110[[#This Row],[CFNM]]/Table110[[#This Row],[CAREA]]</f>
        <v>0.41302177256893319</v>
      </c>
      <c r="F49">
        <v>2.5507599999999999</v>
      </c>
      <c r="G49">
        <f>(Table211[[#This Row],[time]]-2)*2</f>
        <v>1.1015199999999998</v>
      </c>
      <c r="H49">
        <v>49.8825</v>
      </c>
      <c r="I49">
        <v>1.1017399999999999E-3</v>
      </c>
      <c r="J49">
        <f>Table211[[#This Row],[CFNM]]/Table211[[#This Row],[CAREA]]</f>
        <v>2.2086703753821479E-5</v>
      </c>
      <c r="K49">
        <v>2.5507599999999999</v>
      </c>
      <c r="L49">
        <f>(Table312[[#This Row],[time]]-2)*2</f>
        <v>1.1015199999999998</v>
      </c>
      <c r="M49">
        <v>82.283299999999997</v>
      </c>
      <c r="N49">
        <v>33.0107</v>
      </c>
      <c r="O49">
        <f>Table312[[#This Row],[CFNM]]/Table312[[#This Row],[CAREA]]</f>
        <v>0.40118347222340378</v>
      </c>
      <c r="P49">
        <v>2.5507599999999999</v>
      </c>
      <c r="Q49">
        <f>(Table413[[#This Row],[time]]-2)*2</f>
        <v>1.1015199999999998</v>
      </c>
      <c r="R49">
        <v>69.413600000000002</v>
      </c>
      <c r="S49">
        <v>1.5578499999999999E-3</v>
      </c>
      <c r="T49">
        <f>Table413[[#This Row],[CFNM]]/Table413[[#This Row],[CAREA]]</f>
        <v>2.2443008286560557E-5</v>
      </c>
      <c r="U49">
        <v>2.5507599999999999</v>
      </c>
      <c r="V49">
        <f>(Table514[[#This Row],[time]]-2)*2</f>
        <v>1.1015199999999998</v>
      </c>
      <c r="W49">
        <v>69.518299999999996</v>
      </c>
      <c r="X49">
        <v>36.385599999999997</v>
      </c>
      <c r="Y49">
        <f>Table514[[#This Row],[CFNM]]/Table514[[#This Row],[CAREA]]</f>
        <v>0.5233959978883258</v>
      </c>
      <c r="Z49">
        <v>2.5507599999999999</v>
      </c>
      <c r="AA49">
        <f>(Table615[[#This Row],[time]]-2)*2</f>
        <v>1.1015199999999998</v>
      </c>
      <c r="AB49">
        <v>91.830200000000005</v>
      </c>
      <c r="AC49">
        <v>5.2734199999999998</v>
      </c>
      <c r="AD49">
        <f>Table615[[#This Row],[CFNM]]/Table615[[#This Row],[CAREA]]</f>
        <v>5.7425770607055192E-2</v>
      </c>
      <c r="AE49">
        <v>2.5507599999999999</v>
      </c>
      <c r="AF49">
        <f>(Table716[[#This Row],[time]]-2)*2</f>
        <v>1.1015199999999998</v>
      </c>
      <c r="AG49">
        <v>77.063199999999995</v>
      </c>
      <c r="AH49">
        <v>50.197400000000002</v>
      </c>
      <c r="AI49">
        <f>Table716[[#This Row],[CFNM]]/Table716[[#This Row],[CAREA]]</f>
        <v>0.65137964683532479</v>
      </c>
      <c r="AJ49">
        <v>2.5507599999999999</v>
      </c>
      <c r="AK49">
        <f>(Table817[[#This Row],[time]]-2)*2</f>
        <v>1.1015199999999998</v>
      </c>
      <c r="AL49">
        <v>80.713200000000001</v>
      </c>
      <c r="AM49">
        <v>9.7559199999999997</v>
      </c>
      <c r="AN49">
        <f>Table817[[#This Row],[CFNM]]/Table817[[#This Row],[CAREA]]</f>
        <v>0.12087143119093283</v>
      </c>
    </row>
    <row r="50" spans="1:40" x14ac:dyDescent="0.3">
      <c r="A50">
        <v>2.60453</v>
      </c>
      <c r="B50">
        <f>(Table110[[#This Row],[time]]-2)*2</f>
        <v>1.20906</v>
      </c>
      <c r="C50">
        <v>84.096400000000003</v>
      </c>
      <c r="D50">
        <v>38.557400000000001</v>
      </c>
      <c r="E50">
        <f>Table110[[#This Row],[CFNM]]/Table110[[#This Row],[CAREA]]</f>
        <v>0.45849049424232191</v>
      </c>
      <c r="F50">
        <v>2.60453</v>
      </c>
      <c r="G50">
        <f>(Table211[[#This Row],[time]]-2)*2</f>
        <v>1.20906</v>
      </c>
      <c r="H50">
        <v>45.228999999999999</v>
      </c>
      <c r="I50">
        <v>8.4797799999999999E-4</v>
      </c>
      <c r="J50">
        <f>Table211[[#This Row],[CFNM]]/Table211[[#This Row],[CAREA]]</f>
        <v>1.874854628667448E-5</v>
      </c>
      <c r="K50">
        <v>2.60453</v>
      </c>
      <c r="L50">
        <f>(Table312[[#This Row],[time]]-2)*2</f>
        <v>1.20906</v>
      </c>
      <c r="M50">
        <v>81.758600000000001</v>
      </c>
      <c r="N50">
        <v>35.592199999999998</v>
      </c>
      <c r="O50">
        <f>Table312[[#This Row],[CFNM]]/Table312[[#This Row],[CAREA]]</f>
        <v>0.43533279679446563</v>
      </c>
      <c r="P50">
        <v>2.60453</v>
      </c>
      <c r="Q50">
        <f>(Table413[[#This Row],[time]]-2)*2</f>
        <v>1.20906</v>
      </c>
      <c r="R50">
        <v>62.439100000000003</v>
      </c>
      <c r="S50">
        <v>1.2873699999999999E-3</v>
      </c>
      <c r="T50">
        <f>Table413[[#This Row],[CFNM]]/Table413[[#This Row],[CAREA]]</f>
        <v>2.0618010189128283E-5</v>
      </c>
      <c r="U50">
        <v>2.60453</v>
      </c>
      <c r="V50">
        <f>(Table514[[#This Row],[time]]-2)*2</f>
        <v>1.20906</v>
      </c>
      <c r="W50">
        <v>68.756200000000007</v>
      </c>
      <c r="X50">
        <v>39.4285</v>
      </c>
      <c r="Y50">
        <f>Table514[[#This Row],[CFNM]]/Table514[[#This Row],[CAREA]]</f>
        <v>0.57345373944458822</v>
      </c>
      <c r="Z50">
        <v>2.60453</v>
      </c>
      <c r="AA50">
        <f>(Table615[[#This Row],[time]]-2)*2</f>
        <v>1.20906</v>
      </c>
      <c r="AB50">
        <v>91.035899999999998</v>
      </c>
      <c r="AC50">
        <v>4.5478800000000001</v>
      </c>
      <c r="AD50">
        <f>Table615[[#This Row],[CFNM]]/Table615[[#This Row],[CAREA]]</f>
        <v>4.9956994987691669E-2</v>
      </c>
      <c r="AE50">
        <v>2.60453</v>
      </c>
      <c r="AF50">
        <f>(Table716[[#This Row],[time]]-2)*2</f>
        <v>1.20906</v>
      </c>
      <c r="AG50">
        <v>76.925899999999999</v>
      </c>
      <c r="AH50">
        <v>53.009500000000003</v>
      </c>
      <c r="AI50">
        <f>Table716[[#This Row],[CFNM]]/Table716[[#This Row],[CAREA]]</f>
        <v>0.6890982100956895</v>
      </c>
      <c r="AJ50">
        <v>2.60453</v>
      </c>
      <c r="AK50">
        <f>(Table817[[#This Row],[time]]-2)*2</f>
        <v>1.20906</v>
      </c>
      <c r="AL50">
        <v>80.080600000000004</v>
      </c>
      <c r="AM50">
        <v>9.0998199999999994</v>
      </c>
      <c r="AN50">
        <f>Table817[[#This Row],[CFNM]]/Table817[[#This Row],[CAREA]]</f>
        <v>0.11363326448603031</v>
      </c>
    </row>
    <row r="51" spans="1:40" x14ac:dyDescent="0.3">
      <c r="A51">
        <v>2.65273</v>
      </c>
      <c r="B51">
        <f>(Table110[[#This Row],[time]]-2)*2</f>
        <v>1.3054600000000001</v>
      </c>
      <c r="C51">
        <v>83.141900000000007</v>
      </c>
      <c r="D51">
        <v>40.944299999999998</v>
      </c>
      <c r="E51">
        <f>Table110[[#This Row],[CFNM]]/Table110[[#This Row],[CAREA]]</f>
        <v>0.49246288574112446</v>
      </c>
      <c r="F51">
        <v>2.65273</v>
      </c>
      <c r="G51">
        <f>(Table211[[#This Row],[time]]-2)*2</f>
        <v>1.3054600000000001</v>
      </c>
      <c r="H51">
        <v>39.527200000000001</v>
      </c>
      <c r="I51">
        <v>6.9746700000000001E-4</v>
      </c>
      <c r="J51">
        <f>Table211[[#This Row],[CFNM]]/Table211[[#This Row],[CAREA]]</f>
        <v>1.7645241757574532E-5</v>
      </c>
      <c r="K51">
        <v>2.65273</v>
      </c>
      <c r="L51">
        <f>(Table312[[#This Row],[time]]-2)*2</f>
        <v>1.3054600000000001</v>
      </c>
      <c r="M51">
        <v>81.355999999999995</v>
      </c>
      <c r="N51">
        <v>37.412399999999998</v>
      </c>
      <c r="O51">
        <f>Table312[[#This Row],[CFNM]]/Table312[[#This Row],[CAREA]]</f>
        <v>0.45986036678302766</v>
      </c>
      <c r="P51">
        <v>2.65273</v>
      </c>
      <c r="Q51">
        <f>(Table413[[#This Row],[time]]-2)*2</f>
        <v>1.3054600000000001</v>
      </c>
      <c r="R51">
        <v>59.494</v>
      </c>
      <c r="S51">
        <v>1.13009E-3</v>
      </c>
      <c r="T51">
        <f>Table413[[#This Row],[CFNM]]/Table413[[#This Row],[CAREA]]</f>
        <v>1.8995024708373955E-5</v>
      </c>
      <c r="U51">
        <v>2.65273</v>
      </c>
      <c r="V51">
        <f>(Table514[[#This Row],[time]]-2)*2</f>
        <v>1.3054600000000001</v>
      </c>
      <c r="W51">
        <v>67.932100000000005</v>
      </c>
      <c r="X51">
        <v>41.585999999999999</v>
      </c>
      <c r="Y51">
        <f>Table514[[#This Row],[CFNM]]/Table514[[#This Row],[CAREA]]</f>
        <v>0.61217009337264705</v>
      </c>
      <c r="Z51">
        <v>2.65273</v>
      </c>
      <c r="AA51">
        <f>(Table615[[#This Row],[time]]-2)*2</f>
        <v>1.3054600000000001</v>
      </c>
      <c r="AB51">
        <v>91.315700000000007</v>
      </c>
      <c r="AC51">
        <v>4.0806899999999997</v>
      </c>
      <c r="AD51">
        <f>Table615[[#This Row],[CFNM]]/Table615[[#This Row],[CAREA]]</f>
        <v>4.4687715255974599E-2</v>
      </c>
      <c r="AE51">
        <v>2.65273</v>
      </c>
      <c r="AF51">
        <f>(Table716[[#This Row],[time]]-2)*2</f>
        <v>1.3054600000000001</v>
      </c>
      <c r="AG51">
        <v>76.816699999999997</v>
      </c>
      <c r="AH51">
        <v>55.042099999999998</v>
      </c>
      <c r="AI51">
        <f>Table716[[#This Row],[CFNM]]/Table716[[#This Row],[CAREA]]</f>
        <v>0.71653820067771723</v>
      </c>
      <c r="AJ51">
        <v>2.65273</v>
      </c>
      <c r="AK51">
        <f>(Table817[[#This Row],[time]]-2)*2</f>
        <v>1.3054600000000001</v>
      </c>
      <c r="AL51">
        <v>79.606399999999994</v>
      </c>
      <c r="AM51">
        <v>8.6591699999999996</v>
      </c>
      <c r="AN51">
        <f>Table817[[#This Row],[CFNM]]/Table817[[#This Row],[CAREA]]</f>
        <v>0.10877479700124613</v>
      </c>
    </row>
    <row r="52" spans="1:40" x14ac:dyDescent="0.3">
      <c r="A52">
        <v>2.7006199999999998</v>
      </c>
      <c r="B52">
        <f>(Table110[[#This Row],[time]]-2)*2</f>
        <v>1.4012399999999996</v>
      </c>
      <c r="C52">
        <v>81.505499999999998</v>
      </c>
      <c r="D52">
        <v>45.277099999999997</v>
      </c>
      <c r="E52">
        <f>Table110[[#This Row],[CFNM]]/Table110[[#This Row],[CAREA]]</f>
        <v>0.55550975087570775</v>
      </c>
      <c r="F52">
        <v>2.7006199999999998</v>
      </c>
      <c r="G52">
        <f>(Table211[[#This Row],[time]]-2)*2</f>
        <v>1.4012399999999996</v>
      </c>
      <c r="H52">
        <v>33.683100000000003</v>
      </c>
      <c r="I52">
        <v>4.8722300000000001E-4</v>
      </c>
      <c r="J52">
        <f>Table211[[#This Row],[CFNM]]/Table211[[#This Row],[CAREA]]</f>
        <v>1.4464909702491753E-5</v>
      </c>
      <c r="K52">
        <v>2.7006199999999998</v>
      </c>
      <c r="L52">
        <f>(Table312[[#This Row],[time]]-2)*2</f>
        <v>1.4012399999999996</v>
      </c>
      <c r="M52">
        <v>80.436400000000006</v>
      </c>
      <c r="N52">
        <v>40.399799999999999</v>
      </c>
      <c r="O52">
        <f>Table312[[#This Row],[CFNM]]/Table312[[#This Row],[CAREA]]</f>
        <v>0.50225768433196905</v>
      </c>
      <c r="P52">
        <v>2.7006199999999998</v>
      </c>
      <c r="Q52">
        <f>(Table413[[#This Row],[time]]-2)*2</f>
        <v>1.4012399999999996</v>
      </c>
      <c r="R52">
        <v>50.217300000000002</v>
      </c>
      <c r="S52">
        <v>8.8597399999999998E-4</v>
      </c>
      <c r="T52">
        <f>Table413[[#This Row],[CFNM]]/Table413[[#This Row],[CAREA]]</f>
        <v>1.7642804372198424E-5</v>
      </c>
      <c r="U52">
        <v>2.7006199999999998</v>
      </c>
      <c r="V52">
        <f>(Table514[[#This Row],[time]]-2)*2</f>
        <v>1.4012399999999996</v>
      </c>
      <c r="W52">
        <v>66.586399999999998</v>
      </c>
      <c r="X52">
        <v>45.354300000000002</v>
      </c>
      <c r="Y52">
        <f>Table514[[#This Row],[CFNM]]/Table514[[#This Row],[CAREA]]</f>
        <v>0.68113458604159416</v>
      </c>
      <c r="Z52">
        <v>2.7006199999999998</v>
      </c>
      <c r="AA52">
        <f>(Table615[[#This Row],[time]]-2)*2</f>
        <v>1.4012399999999996</v>
      </c>
      <c r="AB52">
        <v>90.582599999999999</v>
      </c>
      <c r="AC52">
        <v>3.2120299999999999</v>
      </c>
      <c r="AD52">
        <f>Table615[[#This Row],[CFNM]]/Table615[[#This Row],[CAREA]]</f>
        <v>3.5459679894372646E-2</v>
      </c>
      <c r="AE52">
        <v>2.7006199999999998</v>
      </c>
      <c r="AF52">
        <f>(Table716[[#This Row],[time]]-2)*2</f>
        <v>1.4012399999999996</v>
      </c>
      <c r="AG52">
        <v>75.931399999999996</v>
      </c>
      <c r="AH52">
        <v>58.836799999999997</v>
      </c>
      <c r="AI52">
        <f>Table716[[#This Row],[CFNM]]/Table716[[#This Row],[CAREA]]</f>
        <v>0.77486784123564167</v>
      </c>
      <c r="AJ52">
        <v>2.7006199999999998</v>
      </c>
      <c r="AK52">
        <f>(Table817[[#This Row],[time]]-2)*2</f>
        <v>1.4012399999999996</v>
      </c>
      <c r="AL52">
        <v>78.792400000000001</v>
      </c>
      <c r="AM52">
        <v>7.8259600000000002</v>
      </c>
      <c r="AN52">
        <f>Table817[[#This Row],[CFNM]]/Table817[[#This Row],[CAREA]]</f>
        <v>9.9323792650052548E-2</v>
      </c>
    </row>
    <row r="53" spans="1:40" x14ac:dyDescent="0.3">
      <c r="A53">
        <v>2.75176</v>
      </c>
      <c r="B53">
        <f>(Table110[[#This Row],[time]]-2)*2</f>
        <v>1.50352</v>
      </c>
      <c r="C53">
        <v>80.887900000000002</v>
      </c>
      <c r="D53">
        <v>46.842399999999998</v>
      </c>
      <c r="E53">
        <f>Table110[[#This Row],[CFNM]]/Table110[[#This Row],[CAREA]]</f>
        <v>0.57910268408501142</v>
      </c>
      <c r="F53">
        <v>2.75176</v>
      </c>
      <c r="G53">
        <f>(Table211[[#This Row],[time]]-2)*2</f>
        <v>1.50352</v>
      </c>
      <c r="H53">
        <v>30.1663</v>
      </c>
      <c r="I53">
        <v>4.2150400000000001E-4</v>
      </c>
      <c r="J53">
        <f>Table211[[#This Row],[CFNM]]/Table211[[#This Row],[CAREA]]</f>
        <v>1.3972678120949536E-5</v>
      </c>
      <c r="K53">
        <v>2.75176</v>
      </c>
      <c r="L53">
        <f>(Table312[[#This Row],[time]]-2)*2</f>
        <v>1.50352</v>
      </c>
      <c r="M53">
        <v>80.137600000000006</v>
      </c>
      <c r="N53">
        <v>41.408700000000003</v>
      </c>
      <c r="O53">
        <f>Table312[[#This Row],[CFNM]]/Table312[[#This Row],[CAREA]]</f>
        <v>0.51671999161442317</v>
      </c>
      <c r="P53">
        <v>2.75176</v>
      </c>
      <c r="Q53">
        <f>(Table413[[#This Row],[time]]-2)*2</f>
        <v>1.50352</v>
      </c>
      <c r="R53">
        <v>46.402500000000003</v>
      </c>
      <c r="S53">
        <v>8.0404499999999998E-4</v>
      </c>
      <c r="T53">
        <f>Table413[[#This Row],[CFNM]]/Table413[[#This Row],[CAREA]]</f>
        <v>1.7327622434136092E-5</v>
      </c>
      <c r="U53">
        <v>2.75176</v>
      </c>
      <c r="V53">
        <f>(Table514[[#This Row],[time]]-2)*2</f>
        <v>1.50352</v>
      </c>
      <c r="W53">
        <v>66.077200000000005</v>
      </c>
      <c r="X53">
        <v>46.748699999999999</v>
      </c>
      <c r="Y53">
        <f>Table514[[#This Row],[CFNM]]/Table514[[#This Row],[CAREA]]</f>
        <v>0.70748609202569113</v>
      </c>
      <c r="Z53">
        <v>2.75176</v>
      </c>
      <c r="AA53">
        <f>(Table615[[#This Row],[time]]-2)*2</f>
        <v>1.50352</v>
      </c>
      <c r="AB53">
        <v>90.267799999999994</v>
      </c>
      <c r="AC53">
        <v>2.9280900000000001</v>
      </c>
      <c r="AD53">
        <f>Table615[[#This Row],[CFNM]]/Table615[[#This Row],[CAREA]]</f>
        <v>3.243781281918913E-2</v>
      </c>
      <c r="AE53">
        <v>2.75176</v>
      </c>
      <c r="AF53">
        <f>(Table716[[#This Row],[time]]-2)*2</f>
        <v>1.50352</v>
      </c>
      <c r="AG53">
        <v>75.764099999999999</v>
      </c>
      <c r="AH53">
        <v>60.255400000000002</v>
      </c>
      <c r="AI53">
        <f>Table716[[#This Row],[CFNM]]/Table716[[#This Row],[CAREA]]</f>
        <v>0.79530278852385239</v>
      </c>
      <c r="AJ53">
        <v>2.75176</v>
      </c>
      <c r="AK53">
        <f>(Table817[[#This Row],[time]]-2)*2</f>
        <v>1.50352</v>
      </c>
      <c r="AL53">
        <v>78.401399999999995</v>
      </c>
      <c r="AM53">
        <v>7.4819199999999997</v>
      </c>
      <c r="AN53">
        <f>Table817[[#This Row],[CFNM]]/Table817[[#This Row],[CAREA]]</f>
        <v>9.5430948937136328E-2</v>
      </c>
    </row>
    <row r="54" spans="1:40" x14ac:dyDescent="0.3">
      <c r="A54">
        <v>2.80444</v>
      </c>
      <c r="B54">
        <f>(Table110[[#This Row],[time]]-2)*2</f>
        <v>1.6088800000000001</v>
      </c>
      <c r="C54">
        <v>78.492000000000004</v>
      </c>
      <c r="D54">
        <v>49.457299999999996</v>
      </c>
      <c r="E54">
        <f>Table110[[#This Row],[CFNM]]/Table110[[#This Row],[CAREA]]</f>
        <v>0.63009351271467151</v>
      </c>
      <c r="F54">
        <v>2.80444</v>
      </c>
      <c r="G54">
        <f>(Table211[[#This Row],[time]]-2)*2</f>
        <v>1.6088800000000001</v>
      </c>
      <c r="H54">
        <v>24.770700000000001</v>
      </c>
      <c r="I54">
        <v>3.3045200000000001E-4</v>
      </c>
      <c r="J54">
        <f>Table211[[#This Row],[CFNM]]/Table211[[#This Row],[CAREA]]</f>
        <v>1.3340438501939791E-5</v>
      </c>
      <c r="K54">
        <v>2.80444</v>
      </c>
      <c r="L54">
        <f>(Table312[[#This Row],[time]]-2)*2</f>
        <v>1.6088800000000001</v>
      </c>
      <c r="M54">
        <v>79.737300000000005</v>
      </c>
      <c r="N54">
        <v>43.100900000000003</v>
      </c>
      <c r="O54">
        <f>Table312[[#This Row],[CFNM]]/Table312[[#This Row],[CAREA]]</f>
        <v>0.54053623586452015</v>
      </c>
      <c r="P54">
        <v>2.80444</v>
      </c>
      <c r="Q54">
        <f>(Table413[[#This Row],[time]]-2)*2</f>
        <v>1.6088800000000001</v>
      </c>
      <c r="R54">
        <v>39.340499999999999</v>
      </c>
      <c r="S54">
        <v>6.8819200000000001E-4</v>
      </c>
      <c r="T54">
        <f>Table413[[#This Row],[CFNM]]/Table413[[#This Row],[CAREA]]</f>
        <v>1.7493219455777125E-5</v>
      </c>
      <c r="U54">
        <v>2.80444</v>
      </c>
      <c r="V54">
        <f>(Table514[[#This Row],[time]]-2)*2</f>
        <v>1.6088800000000001</v>
      </c>
      <c r="W54">
        <v>64.077699999999993</v>
      </c>
      <c r="X54">
        <v>49.203699999999998</v>
      </c>
      <c r="Y54">
        <f>Table514[[#This Row],[CFNM]]/Table514[[#This Row],[CAREA]]</f>
        <v>0.76787556357359898</v>
      </c>
      <c r="Z54">
        <v>2.80444</v>
      </c>
      <c r="AA54">
        <f>(Table615[[#This Row],[time]]-2)*2</f>
        <v>1.6088800000000001</v>
      </c>
      <c r="AB54">
        <v>89.601799999999997</v>
      </c>
      <c r="AC54">
        <v>2.4623200000000001</v>
      </c>
      <c r="AD54">
        <f>Table615[[#This Row],[CFNM]]/Table615[[#This Row],[CAREA]]</f>
        <v>2.7480697932407608E-2</v>
      </c>
      <c r="AE54">
        <v>2.80444</v>
      </c>
      <c r="AF54">
        <f>(Table716[[#This Row],[time]]-2)*2</f>
        <v>1.6088800000000001</v>
      </c>
      <c r="AG54">
        <v>75.022800000000004</v>
      </c>
      <c r="AH54">
        <v>62.7453</v>
      </c>
      <c r="AI54">
        <f>Table716[[#This Row],[CFNM]]/Table716[[#This Row],[CAREA]]</f>
        <v>0.83634974967609843</v>
      </c>
      <c r="AJ54">
        <v>2.80444</v>
      </c>
      <c r="AK54">
        <f>(Table817[[#This Row],[time]]-2)*2</f>
        <v>1.6088800000000001</v>
      </c>
      <c r="AL54">
        <v>77.7577</v>
      </c>
      <c r="AM54">
        <v>6.8347600000000002</v>
      </c>
      <c r="AN54">
        <f>Table817[[#This Row],[CFNM]]/Table817[[#This Row],[CAREA]]</f>
        <v>8.7898176000576145E-2</v>
      </c>
    </row>
    <row r="55" spans="1:40" x14ac:dyDescent="0.3">
      <c r="A55">
        <v>2.8583699999999999</v>
      </c>
      <c r="B55">
        <f>(Table110[[#This Row],[time]]-2)*2</f>
        <v>1.7167399999999997</v>
      </c>
      <c r="C55">
        <v>77.772000000000006</v>
      </c>
      <c r="D55">
        <v>50.892499999999998</v>
      </c>
      <c r="E55">
        <f>Table110[[#This Row],[CFNM]]/Table110[[#This Row],[CAREA]]</f>
        <v>0.65438075399886841</v>
      </c>
      <c r="F55">
        <v>2.8583699999999999</v>
      </c>
      <c r="G55">
        <f>(Table211[[#This Row],[time]]-2)*2</f>
        <v>1.7167399999999997</v>
      </c>
      <c r="H55">
        <v>21.9848</v>
      </c>
      <c r="I55">
        <v>2.8405900000000003E-4</v>
      </c>
      <c r="J55">
        <f>Table211[[#This Row],[CFNM]]/Table211[[#This Row],[CAREA]]</f>
        <v>1.2920699756195191E-5</v>
      </c>
      <c r="K55">
        <v>2.8583699999999999</v>
      </c>
      <c r="L55">
        <f>(Table312[[#This Row],[time]]-2)*2</f>
        <v>1.7167399999999997</v>
      </c>
      <c r="M55">
        <v>79.487899999999996</v>
      </c>
      <c r="N55">
        <v>44.039099999999998</v>
      </c>
      <c r="O55">
        <f>Table312[[#This Row],[CFNM]]/Table312[[#This Row],[CAREA]]</f>
        <v>0.55403526826095539</v>
      </c>
      <c r="P55">
        <v>2.8583699999999999</v>
      </c>
      <c r="Q55">
        <f>(Table413[[#This Row],[time]]-2)*2</f>
        <v>1.7167399999999997</v>
      </c>
      <c r="R55">
        <v>37.280700000000003</v>
      </c>
      <c r="S55">
        <v>6.2962300000000005E-4</v>
      </c>
      <c r="T55">
        <f>Table413[[#This Row],[CFNM]]/Table413[[#This Row],[CAREA]]</f>
        <v>1.6888711853586441E-5</v>
      </c>
      <c r="U55">
        <v>2.8583699999999999</v>
      </c>
      <c r="V55">
        <f>(Table514[[#This Row],[time]]-2)*2</f>
        <v>1.7167399999999997</v>
      </c>
      <c r="W55">
        <v>63.542400000000001</v>
      </c>
      <c r="X55">
        <v>50.632399999999997</v>
      </c>
      <c r="Y55">
        <f>Table514[[#This Row],[CFNM]]/Table514[[#This Row],[CAREA]]</f>
        <v>0.79682857430628995</v>
      </c>
      <c r="Z55">
        <v>2.8583699999999999</v>
      </c>
      <c r="AA55">
        <f>(Table615[[#This Row],[time]]-2)*2</f>
        <v>1.7167399999999997</v>
      </c>
      <c r="AB55">
        <v>89.655900000000003</v>
      </c>
      <c r="AC55">
        <v>2.1909800000000001</v>
      </c>
      <c r="AD55">
        <f>Table615[[#This Row],[CFNM]]/Table615[[#This Row],[CAREA]]</f>
        <v>2.4437655525180162E-2</v>
      </c>
      <c r="AE55">
        <v>2.8583699999999999</v>
      </c>
      <c r="AF55">
        <f>(Table716[[#This Row],[time]]-2)*2</f>
        <v>1.7167399999999997</v>
      </c>
      <c r="AG55">
        <v>74.822000000000003</v>
      </c>
      <c r="AH55">
        <v>64.237200000000001</v>
      </c>
      <c r="AI55">
        <f>Table716[[#This Row],[CFNM]]/Table716[[#This Row],[CAREA]]</f>
        <v>0.85853358637833788</v>
      </c>
      <c r="AJ55">
        <v>2.8583699999999999</v>
      </c>
      <c r="AK55">
        <f>(Table817[[#This Row],[time]]-2)*2</f>
        <v>1.7167399999999997</v>
      </c>
      <c r="AL55">
        <v>77.336699999999993</v>
      </c>
      <c r="AM55">
        <v>6.4582499999999996</v>
      </c>
      <c r="AN55">
        <f>Table817[[#This Row],[CFNM]]/Table817[[#This Row],[CAREA]]</f>
        <v>8.3508217961200823E-2</v>
      </c>
    </row>
    <row r="56" spans="1:40" x14ac:dyDescent="0.3">
      <c r="A56">
        <v>2.9134199999999999</v>
      </c>
      <c r="B56">
        <f>(Table110[[#This Row],[time]]-2)*2</f>
        <v>1.8268399999999998</v>
      </c>
      <c r="C56">
        <v>76.445800000000006</v>
      </c>
      <c r="D56">
        <v>52.979599999999998</v>
      </c>
      <c r="E56">
        <f>Table110[[#This Row],[CFNM]]/Table110[[#This Row],[CAREA]]</f>
        <v>0.69303480374330562</v>
      </c>
      <c r="F56">
        <v>2.9134199999999999</v>
      </c>
      <c r="G56">
        <f>(Table211[[#This Row],[time]]-2)*2</f>
        <v>1.8268399999999998</v>
      </c>
      <c r="H56">
        <v>17.787700000000001</v>
      </c>
      <c r="I56">
        <v>2.2100200000000001E-4</v>
      </c>
      <c r="J56">
        <f>Table211[[#This Row],[CFNM]]/Table211[[#This Row],[CAREA]]</f>
        <v>1.2424428116057724E-5</v>
      </c>
      <c r="K56">
        <v>2.9134199999999999</v>
      </c>
      <c r="L56">
        <f>(Table312[[#This Row],[time]]-2)*2</f>
        <v>1.8268399999999998</v>
      </c>
      <c r="M56">
        <v>78.916899999999998</v>
      </c>
      <c r="N56">
        <v>45.371400000000001</v>
      </c>
      <c r="O56">
        <f>Table312[[#This Row],[CFNM]]/Table312[[#This Row],[CAREA]]</f>
        <v>0.57492628321690287</v>
      </c>
      <c r="P56">
        <v>2.9134199999999999</v>
      </c>
      <c r="Q56">
        <f>(Table413[[#This Row],[time]]-2)*2</f>
        <v>1.8268399999999998</v>
      </c>
      <c r="R56">
        <v>33.834200000000003</v>
      </c>
      <c r="S56">
        <v>5.4694900000000002E-4</v>
      </c>
      <c r="T56">
        <f>Table413[[#This Row],[CFNM]]/Table413[[#This Row],[CAREA]]</f>
        <v>1.6165566202245064E-5</v>
      </c>
      <c r="U56">
        <v>2.9134199999999999</v>
      </c>
      <c r="V56">
        <f>(Table514[[#This Row],[time]]-2)*2</f>
        <v>1.8268399999999998</v>
      </c>
      <c r="W56">
        <v>62.354900000000001</v>
      </c>
      <c r="X56">
        <v>52.925699999999999</v>
      </c>
      <c r="Y56">
        <f>Table514[[#This Row],[CFNM]]/Table514[[#This Row],[CAREA]]</f>
        <v>0.848781731668241</v>
      </c>
      <c r="Z56">
        <v>2.9134199999999999</v>
      </c>
      <c r="AA56">
        <f>(Table615[[#This Row],[time]]-2)*2</f>
        <v>1.8268399999999998</v>
      </c>
      <c r="AB56">
        <v>88.626499999999993</v>
      </c>
      <c r="AC56">
        <v>1.80067</v>
      </c>
      <c r="AD56">
        <f>Table615[[#This Row],[CFNM]]/Table615[[#This Row],[CAREA]]</f>
        <v>2.0317512256492136E-2</v>
      </c>
      <c r="AE56">
        <v>2.9134199999999999</v>
      </c>
      <c r="AF56">
        <f>(Table716[[#This Row],[time]]-2)*2</f>
        <v>1.8268399999999998</v>
      </c>
      <c r="AG56">
        <v>74.432500000000005</v>
      </c>
      <c r="AH56">
        <v>66.705500000000001</v>
      </c>
      <c r="AI56">
        <f>Table716[[#This Row],[CFNM]]/Table716[[#This Row],[CAREA]]</f>
        <v>0.89618782118026397</v>
      </c>
      <c r="AJ56">
        <v>2.9134199999999999</v>
      </c>
      <c r="AK56">
        <f>(Table817[[#This Row],[time]]-2)*2</f>
        <v>1.8268399999999998</v>
      </c>
      <c r="AL56">
        <v>76.790400000000005</v>
      </c>
      <c r="AM56">
        <v>5.9192900000000002</v>
      </c>
      <c r="AN56">
        <f>Table817[[#This Row],[CFNM]]/Table817[[#This Row],[CAREA]]</f>
        <v>7.7083724007167564E-2</v>
      </c>
    </row>
    <row r="57" spans="1:40" x14ac:dyDescent="0.3">
      <c r="A57">
        <v>2.9619599999999999</v>
      </c>
      <c r="B57">
        <f>(Table110[[#This Row],[time]]-2)*2</f>
        <v>1.9239199999999999</v>
      </c>
      <c r="C57">
        <v>75.693700000000007</v>
      </c>
      <c r="D57">
        <v>54.313000000000002</v>
      </c>
      <c r="E57">
        <f>Table110[[#This Row],[CFNM]]/Table110[[#This Row],[CAREA]]</f>
        <v>0.717536598158103</v>
      </c>
      <c r="F57">
        <v>2.9619599999999999</v>
      </c>
      <c r="G57">
        <f>(Table211[[#This Row],[time]]-2)*2</f>
        <v>1.9239199999999999</v>
      </c>
      <c r="H57">
        <v>15.299200000000001</v>
      </c>
      <c r="I57">
        <v>1.8525E-4</v>
      </c>
      <c r="J57">
        <f>Table211[[#This Row],[CFNM]]/Table211[[#This Row],[CAREA]]</f>
        <v>1.2108476260196611E-5</v>
      </c>
      <c r="K57">
        <v>2.9619599999999999</v>
      </c>
      <c r="L57">
        <f>(Table312[[#This Row],[time]]-2)*2</f>
        <v>1.9239199999999999</v>
      </c>
      <c r="M57">
        <v>78.499700000000004</v>
      </c>
      <c r="N57">
        <v>46.234999999999999</v>
      </c>
      <c r="O57">
        <f>Table312[[#This Row],[CFNM]]/Table312[[#This Row],[CAREA]]</f>
        <v>0.58898314261073603</v>
      </c>
      <c r="P57">
        <v>2.9619599999999999</v>
      </c>
      <c r="Q57">
        <f>(Table413[[#This Row],[time]]-2)*2</f>
        <v>1.9239199999999999</v>
      </c>
      <c r="R57">
        <v>32.816099999999999</v>
      </c>
      <c r="S57">
        <v>4.9140700000000002E-4</v>
      </c>
      <c r="T57">
        <f>Table413[[#This Row],[CFNM]]/Table413[[#This Row],[CAREA]]</f>
        <v>1.4974570409037028E-5</v>
      </c>
      <c r="U57">
        <v>2.9619599999999999</v>
      </c>
      <c r="V57">
        <f>(Table514[[#This Row],[time]]-2)*2</f>
        <v>1.9239199999999999</v>
      </c>
      <c r="W57">
        <v>61.6783</v>
      </c>
      <c r="X57">
        <v>54.575299999999999</v>
      </c>
      <c r="Y57">
        <f>Table514[[#This Row],[CFNM]]/Table514[[#This Row],[CAREA]]</f>
        <v>0.88483794138294991</v>
      </c>
      <c r="Z57">
        <v>2.9619599999999999</v>
      </c>
      <c r="AA57">
        <f>(Table615[[#This Row],[time]]-2)*2</f>
        <v>1.9239199999999999</v>
      </c>
      <c r="AB57">
        <v>88.320800000000006</v>
      </c>
      <c r="AC57">
        <v>1.55064</v>
      </c>
      <c r="AD57">
        <f>Table615[[#This Row],[CFNM]]/Table615[[#This Row],[CAREA]]</f>
        <v>1.7556906187443953E-2</v>
      </c>
      <c r="AE57">
        <v>2.9619599999999999</v>
      </c>
      <c r="AF57">
        <f>(Table716[[#This Row],[time]]-2)*2</f>
        <v>1.9239199999999999</v>
      </c>
      <c r="AG57">
        <v>74.063400000000001</v>
      </c>
      <c r="AH57">
        <v>68.515799999999999</v>
      </c>
      <c r="AI57">
        <f>Table716[[#This Row],[CFNM]]/Table716[[#This Row],[CAREA]]</f>
        <v>0.92509660642098523</v>
      </c>
      <c r="AJ57">
        <v>2.9619599999999999</v>
      </c>
      <c r="AK57">
        <f>(Table817[[#This Row],[time]]-2)*2</f>
        <v>1.9239199999999999</v>
      </c>
      <c r="AL57">
        <v>76.244100000000003</v>
      </c>
      <c r="AM57">
        <v>5.5379899999999997</v>
      </c>
      <c r="AN57">
        <f>Table817[[#This Row],[CFNM]]/Table817[[#This Row],[CAREA]]</f>
        <v>7.2634997330941017E-2</v>
      </c>
    </row>
    <row r="58" spans="1:40" x14ac:dyDescent="0.3">
      <c r="A58">
        <v>3</v>
      </c>
      <c r="B58">
        <f>(Table110[[#This Row],[time]]-2)*2</f>
        <v>2</v>
      </c>
      <c r="C58">
        <v>74.531400000000005</v>
      </c>
      <c r="D58">
        <v>55.603400000000001</v>
      </c>
      <c r="E58">
        <f>Table110[[#This Row],[CFNM]]/Table110[[#This Row],[CAREA]]</f>
        <v>0.74603992411252162</v>
      </c>
      <c r="F58">
        <v>3</v>
      </c>
      <c r="G58">
        <f>(Table211[[#This Row],[time]]-2)*2</f>
        <v>2</v>
      </c>
      <c r="H58">
        <v>11.520099999999999</v>
      </c>
      <c r="I58">
        <v>1.5445699999999999E-4</v>
      </c>
      <c r="J58">
        <f>Table211[[#This Row],[CFNM]]/Table211[[#This Row],[CAREA]]</f>
        <v>1.3407609308946971E-5</v>
      </c>
      <c r="K58">
        <v>3</v>
      </c>
      <c r="L58">
        <f>(Table312[[#This Row],[time]]-2)*2</f>
        <v>2</v>
      </c>
      <c r="M58">
        <v>78.048900000000003</v>
      </c>
      <c r="N58">
        <v>47.111499999999999</v>
      </c>
      <c r="O58">
        <f>Table312[[#This Row],[CFNM]]/Table312[[#This Row],[CAREA]]</f>
        <v>0.60361516946427174</v>
      </c>
      <c r="P58">
        <v>3</v>
      </c>
      <c r="Q58">
        <f>(Table413[[#This Row],[time]]-2)*2</f>
        <v>2</v>
      </c>
      <c r="R58">
        <v>30.238199999999999</v>
      </c>
      <c r="S58">
        <v>4.4118E-4</v>
      </c>
      <c r="T58">
        <f>Table413[[#This Row],[CFNM]]/Table413[[#This Row],[CAREA]]</f>
        <v>1.4590154175843801E-5</v>
      </c>
      <c r="U58">
        <v>3</v>
      </c>
      <c r="V58">
        <f>(Table514[[#This Row],[time]]-2)*2</f>
        <v>2</v>
      </c>
      <c r="W58">
        <v>61.076999999999998</v>
      </c>
      <c r="X58">
        <v>56.270699999999998</v>
      </c>
      <c r="Y58">
        <f>Table514[[#This Row],[CFNM]]/Table514[[#This Row],[CAREA]]</f>
        <v>0.92130752983938302</v>
      </c>
      <c r="Z58">
        <v>3</v>
      </c>
      <c r="AA58">
        <f>(Table615[[#This Row],[time]]-2)*2</f>
        <v>2</v>
      </c>
      <c r="AB58">
        <v>87.955500000000001</v>
      </c>
      <c r="AC58">
        <v>1.34754</v>
      </c>
      <c r="AD58">
        <f>Table615[[#This Row],[CFNM]]/Table615[[#This Row],[CAREA]]</f>
        <v>1.5320701945870355E-2</v>
      </c>
      <c r="AE58">
        <v>3</v>
      </c>
      <c r="AF58">
        <f>(Table716[[#This Row],[time]]-2)*2</f>
        <v>2</v>
      </c>
      <c r="AG58">
        <v>73.4041</v>
      </c>
      <c r="AH58">
        <v>70.346299999999999</v>
      </c>
      <c r="AI58">
        <f>Table716[[#This Row],[CFNM]]/Table716[[#This Row],[CAREA]]</f>
        <v>0.95834292634880069</v>
      </c>
      <c r="AJ58">
        <v>3</v>
      </c>
      <c r="AK58">
        <f>(Table817[[#This Row],[time]]-2)*2</f>
        <v>2</v>
      </c>
      <c r="AL58">
        <v>75.730900000000005</v>
      </c>
      <c r="AM58">
        <v>5.1281499999999998</v>
      </c>
      <c r="AN58">
        <f>Table817[[#This Row],[CFNM]]/Table817[[#This Row],[CAREA]]</f>
        <v>6.7715423955083051E-2</v>
      </c>
    </row>
  </sheetData>
  <pageMargins left="0.7" right="0.7" top="0.75" bottom="0.75" header="0.3" footer="0.3"/>
  <tableParts count="16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D5683967DB5AE41860A7407BF7B93BB" ma:contentTypeVersion="12" ma:contentTypeDescription="Create a new document." ma:contentTypeScope="" ma:versionID="32914b1e93c1b795c4bbc78d8c5b99d5">
  <xsd:schema xmlns:xsd="http://www.w3.org/2001/XMLSchema" xmlns:xs="http://www.w3.org/2001/XMLSchema" xmlns:p="http://schemas.microsoft.com/office/2006/metadata/properties" xmlns:ns3="f46330e8-2dd1-40f0-b204-735adb595018" xmlns:ns4="fc18049f-9f74-4861-8203-09942736864f" targetNamespace="http://schemas.microsoft.com/office/2006/metadata/properties" ma:root="true" ma:fieldsID="0ffc79af79dd16ac86f1e2e504811020" ns3:_="" ns4:_="">
    <xsd:import namespace="f46330e8-2dd1-40f0-b204-735adb595018"/>
    <xsd:import namespace="fc18049f-9f74-4861-8203-09942736864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AutoKeyPoints" minOccurs="0"/>
                <xsd:element ref="ns3:MediaServiceKeyPoints" minOccurs="0"/>
                <xsd:element ref="ns3:MediaServiceGenerationTime" minOccurs="0"/>
                <xsd:element ref="ns3:MediaServiceEventHashCode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46330e8-2dd1-40f0-b204-735adb59501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18049f-9f74-4861-8203-09942736864f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031F1B1-3CE7-4DF5-A993-469D57C4E7F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46330e8-2dd1-40f0-b204-735adb595018"/>
    <ds:schemaRef ds:uri="fc18049f-9f74-4861-8203-09942736864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F852B8E-4CCD-4584-8D43-C724A58FBB3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ECB15F2-C8AD-4E1C-A116-84C66AD753F4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2020-12-19T18:23:56Z</dcterms:created>
  <dcterms:modified xsi:type="dcterms:W3CDTF">2020-12-19T18:59:39Z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0x0101003D5683967DB5AE41860A7407BF7B93BB</vt:lpwstr>
  </property>
</Properties>
</file>