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turner.FORTLEWIS\OneDrive - Fort Lewis College\Disc\FCMS results\Intact\"/>
    </mc:Choice>
  </mc:AlternateContent>
  <xr:revisionPtr revIDLastSave="53" documentId="13_ncr:1_{21C67043-71A1-47DD-AA22-68FE188BDC7F}" xr6:coauthVersionLast="45" xr6:coauthVersionMax="45" xr10:uidLastSave="{65CDAD62-F583-4A51-9AE1-DD7381B4FC9A}"/>
  <bookViews>
    <workbookView xWindow="1416" yWindow="1836" windowWidth="17280" windowHeight="9024" xr2:uid="{883F8E4D-12D7-400B-BA47-4E9A513566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4" i="1" l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7" i="1"/>
  <c r="AK37" i="1"/>
  <c r="AI37" i="1"/>
  <c r="AF37" i="1"/>
  <c r="AD37" i="1"/>
  <c r="AA37" i="1"/>
  <c r="Y37" i="1"/>
  <c r="V37" i="1"/>
  <c r="T37" i="1"/>
  <c r="Q37" i="1"/>
  <c r="O37" i="1"/>
  <c r="L37" i="1"/>
  <c r="J37" i="1"/>
  <c r="G37" i="1"/>
  <c r="E37" i="1"/>
  <c r="B37" i="1"/>
  <c r="AN36" i="1"/>
  <c r="AK36" i="1"/>
  <c r="AI36" i="1"/>
  <c r="AF36" i="1"/>
  <c r="AD36" i="1"/>
  <c r="AA36" i="1"/>
  <c r="Y36" i="1"/>
  <c r="V36" i="1"/>
  <c r="T36" i="1"/>
  <c r="Q36" i="1"/>
  <c r="O36" i="1"/>
  <c r="L36" i="1"/>
  <c r="J36" i="1"/>
  <c r="G36" i="1"/>
  <c r="E36" i="1"/>
  <c r="B36" i="1"/>
  <c r="AN35" i="1"/>
  <c r="AK35" i="1"/>
  <c r="AI35" i="1"/>
  <c r="AF35" i="1"/>
  <c r="AD35" i="1"/>
  <c r="AA35" i="1"/>
  <c r="Y35" i="1"/>
  <c r="V35" i="1"/>
  <c r="T35" i="1"/>
  <c r="Q35" i="1"/>
  <c r="O35" i="1"/>
  <c r="L35" i="1"/>
  <c r="J35" i="1"/>
  <c r="G35" i="1"/>
  <c r="E35" i="1"/>
  <c r="B35" i="1"/>
  <c r="AN34" i="1"/>
  <c r="AK34" i="1"/>
  <c r="AI34" i="1"/>
  <c r="AF34" i="1"/>
  <c r="AD34" i="1"/>
  <c r="AA34" i="1"/>
  <c r="Y34" i="1"/>
  <c r="V34" i="1"/>
  <c r="T34" i="1"/>
  <c r="Q34" i="1"/>
  <c r="O34" i="1"/>
  <c r="L34" i="1"/>
  <c r="J34" i="1"/>
  <c r="G34" i="1"/>
  <c r="E34" i="1"/>
  <c r="B34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  <c r="AN9" i="1"/>
  <c r="AK9" i="1"/>
  <c r="AI9" i="1"/>
  <c r="AF9" i="1"/>
  <c r="AD9" i="1"/>
  <c r="AA9" i="1"/>
  <c r="Y9" i="1"/>
  <c r="V9" i="1"/>
  <c r="T9" i="1"/>
  <c r="Q9" i="1"/>
  <c r="O9" i="1"/>
  <c r="L9" i="1"/>
  <c r="J9" i="1"/>
  <c r="G9" i="1"/>
  <c r="E9" i="1"/>
  <c r="B9" i="1"/>
  <c r="AN8" i="1"/>
  <c r="AK8" i="1"/>
  <c r="AI8" i="1"/>
  <c r="AF8" i="1"/>
  <c r="AD8" i="1"/>
  <c r="AA8" i="1"/>
  <c r="Y8" i="1"/>
  <c r="V8" i="1"/>
  <c r="T8" i="1"/>
  <c r="Q8" i="1"/>
  <c r="O8" i="1"/>
  <c r="L8" i="1"/>
  <c r="J8" i="1"/>
  <c r="G8" i="1"/>
  <c r="E8" i="1"/>
  <c r="B8" i="1"/>
  <c r="AN7" i="1"/>
  <c r="AK7" i="1"/>
  <c r="AI7" i="1"/>
  <c r="AF7" i="1"/>
  <c r="AD7" i="1"/>
  <c r="AA7" i="1"/>
  <c r="Y7" i="1"/>
  <c r="V7" i="1"/>
  <c r="T7" i="1"/>
  <c r="Q7" i="1"/>
  <c r="O7" i="1"/>
  <c r="L7" i="1"/>
  <c r="J7" i="1"/>
  <c r="G7" i="1"/>
  <c r="E7" i="1"/>
  <c r="B7" i="1"/>
  <c r="AN6" i="1"/>
  <c r="AK6" i="1"/>
  <c r="AI6" i="1"/>
  <c r="AF6" i="1"/>
  <c r="AD6" i="1"/>
  <c r="AA6" i="1"/>
  <c r="Y6" i="1"/>
  <c r="V6" i="1"/>
  <c r="T6" i="1"/>
  <c r="Q6" i="1"/>
  <c r="O6" i="1"/>
  <c r="L6" i="1"/>
  <c r="J6" i="1"/>
  <c r="G6" i="1"/>
  <c r="E6" i="1"/>
  <c r="B6" i="1"/>
</calcChain>
</file>

<file path=xl/sharedStrings.xml><?xml version="1.0" encoding="utf-8"?>
<sst xmlns="http://schemas.openxmlformats.org/spreadsheetml/2006/main" count="106" uniqueCount="20">
  <si>
    <t>time</t>
  </si>
  <si>
    <t>moment</t>
  </si>
  <si>
    <t>CFNM</t>
  </si>
  <si>
    <t>CFNM/Total area contact</t>
  </si>
  <si>
    <t>CAREA</t>
  </si>
  <si>
    <t>facet stress = facet contact force magnitude/facet contact area</t>
  </si>
  <si>
    <t>units=</t>
  </si>
  <si>
    <t>(N/mm^2)=MPa</t>
  </si>
  <si>
    <t xml:space="preserve">5P intact 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</si>
  <si>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</si>
  <si>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</si>
  <si>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</si>
  <si>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</si>
  <si>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</si>
  <si>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</si>
  <si>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</si>
  <si>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</si>
  <si>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TLC_5P_1-26.odb</t>
  </si>
  <si>
    <t>TLC_5N_1-26.odb</t>
  </si>
  <si>
    <t xml:space="preserve">5N intact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</si>
</sst>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932246D-1867-4AFD-A526-F9A113ED8DDF}" name="Table1" displayName="Table1" ref="A5:E26" totalsRowShown="0">
  <autoFilter ref="A5:E26" xr:uid="{A033868E-4016-4F33-9D3D-25FDC1DF89BA}"/>
  <tableColumns count="5">
    <tableColumn id="1" xr3:uid="{A566C904-2089-4AAB-A75F-32DFEB453F44}" name="time"/>
    <tableColumn id="2" xr3:uid="{0B5F4F84-7A2F-4AC2-B5F9-8AEE313D9FF5}" name="moment" dataDxfId="31">
      <calculatedColumnFormula>-(Table1[[#This Row],[time]]-2)*2</calculatedColumnFormula>
    </tableColumn>
    <tableColumn id="3" xr3:uid="{E848EF96-3322-4E3F-9206-55E61ED78F1D}" name="CAREA"/>
    <tableColumn id="4" xr3:uid="{D1E87517-5FD1-4279-B740-9AF8CE98A3D1}" name="CFNM"/>
    <tableColumn id="5" xr3:uid="{211F32F4-A239-4651-89F2-75A3DD06D202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393C14C-12F8-472C-A740-FAB511FCAF90}" name="Table211" displayName="Table211" ref="F33:J54" totalsRowShown="0">
  <autoFilter ref="F33:J54" xr:uid="{94E600FA-2EB5-46CA-9F71-87F6D9B14EE6}"/>
  <tableColumns count="5">
    <tableColumn id="1" xr3:uid="{660AA76F-07DE-4DE6-9478-BA5336B60FB1}" name="time"/>
    <tableColumn id="2" xr3:uid="{83749347-406B-4951-B9D9-37AEAF7C7D46}" name="moment" dataDxfId="13">
      <calculatedColumnFormula>(Table211[[#This Row],[time]]-2)*2</calculatedColumnFormula>
    </tableColumn>
    <tableColumn id="3" xr3:uid="{2AE33ADC-1110-48F8-9185-1EDE718B1C4D}" name="CAREA"/>
    <tableColumn id="4" xr3:uid="{1E947AD8-D22D-476E-A93E-7EFD47E09FED}" name="CFNM"/>
    <tableColumn id="5" xr3:uid="{EEEB31BA-E341-46A8-B195-B0B35E233795}" name="CFNM/Total area contact" dataDxfId="12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E79C78C-F0AB-48FF-8838-A71E5A14EBFB}" name="Table312" displayName="Table312" ref="K33:O54" totalsRowShown="0">
  <autoFilter ref="K33:O54" xr:uid="{229B73E4-8AC8-4C5F-8A1C-A9F53D3D112F}"/>
  <tableColumns count="5">
    <tableColumn id="1" xr3:uid="{DF3F24D0-3BCB-4C47-9B5D-CB0FE3891498}" name="time"/>
    <tableColumn id="2" xr3:uid="{3234FEB6-3D18-4D59-9681-7D8D5F7CB9A6}" name="moment" dataDxfId="11">
      <calculatedColumnFormula>(Table312[[#This Row],[time]]-2)*2</calculatedColumnFormula>
    </tableColumn>
    <tableColumn id="3" xr3:uid="{F96009C7-5292-4C4C-86AB-6D9D2CE68597}" name="CAREA"/>
    <tableColumn id="4" xr3:uid="{8AF311D1-8BF2-430E-A411-34656832EE74}" name="CFNM"/>
    <tableColumn id="5" xr3:uid="{44B05F6E-A46F-49E4-BB49-1B5DBCD3C3EA}" name="CFNM/Total area contact" dataDxfId="10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209811D-1436-4ECF-8CE1-FBB32B38C27C}" name="Table413" displayName="Table413" ref="P33:T54" totalsRowShown="0">
  <autoFilter ref="P33:T54" xr:uid="{72CB6003-3BF2-4522-9D9E-7FD095122F3B}"/>
  <tableColumns count="5">
    <tableColumn id="1" xr3:uid="{9D76B6D9-C24A-4AF1-829D-989B352FBF32}" name="time"/>
    <tableColumn id="2" xr3:uid="{1EC8AAD6-B9F4-4F02-9EB8-3AAFF9982348}" name="moment" dataDxfId="9">
      <calculatedColumnFormula>(Table413[[#This Row],[time]]-2)*2</calculatedColumnFormula>
    </tableColumn>
    <tableColumn id="3" xr3:uid="{3A0BEEB1-4982-45A9-BC0A-29B474ADAC2F}" name="CAREA"/>
    <tableColumn id="4" xr3:uid="{C32D8168-039B-4BCF-B955-DA152D9ECA8D}" name="CFNM"/>
    <tableColumn id="5" xr3:uid="{3C1C97D5-74A0-4AD6-8C89-D36525697BD0}" name="CFNM/Total area contact" dataDxfId="8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4E5B295-FBCC-4E05-910F-5AB7DAC05BDA}" name="Table514" displayName="Table514" ref="U33:Y54" totalsRowShown="0">
  <autoFilter ref="U33:Y54" xr:uid="{6CC7DCF4-2433-455D-96DF-798E5ECA86AD}"/>
  <tableColumns count="5">
    <tableColumn id="1" xr3:uid="{70438428-8E9B-444A-9AA6-6BF98C0FF989}" name="time"/>
    <tableColumn id="2" xr3:uid="{EF2F9298-B61B-44A7-A3DE-9FB612DF4EEF}" name="moment" dataDxfId="7">
      <calculatedColumnFormula>(Table514[[#This Row],[time]]-2)*2</calculatedColumnFormula>
    </tableColumn>
    <tableColumn id="3" xr3:uid="{37E9797C-D01F-42B4-8332-D2E2DF0E9256}" name="CAREA"/>
    <tableColumn id="4" xr3:uid="{3FBFBBAE-40C6-4E3C-AAE6-DD363803EB33}" name="CFNM"/>
    <tableColumn id="5" xr3:uid="{428E94FC-AD57-4DE0-80DE-3ADBF925BFD3}" name="CFNM/Total area contact" dataDxfId="6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CF57E97-FCED-46AC-AD73-C05E9C018E8C}" name="Table615" displayName="Table615" ref="Z33:AD54" totalsRowShown="0">
  <autoFilter ref="Z33:AD54" xr:uid="{0CC03147-3B06-423D-846B-8A2057F4ED2F}"/>
  <tableColumns count="5">
    <tableColumn id="1" xr3:uid="{015AE179-4567-4595-95B5-BB1D78FABF33}" name="time"/>
    <tableColumn id="2" xr3:uid="{CCCC6AD3-7E5D-4108-87D4-C11C36F79DB0}" name="moment" dataDxfId="5">
      <calculatedColumnFormula>(Table615[[#This Row],[time]]-2)*2</calculatedColumnFormula>
    </tableColumn>
    <tableColumn id="3" xr3:uid="{59ECB8D6-DD50-422E-AE99-3A093D780F4D}" name="CAREA"/>
    <tableColumn id="4" xr3:uid="{FBA86792-88C4-418F-A5AC-542410A1573F}" name="CFNM"/>
    <tableColumn id="5" xr3:uid="{87B7ED73-FE5F-4045-B6E0-231DBF060FD3}" name="CFNM/Total area contact" dataDxfId="4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1CEA83A-AA44-480C-881E-1147476828C5}" name="Table716" displayName="Table716" ref="AE33:AI54" totalsRowShown="0">
  <autoFilter ref="AE33:AI54" xr:uid="{17EC6026-0E28-464A-B73C-3610650DFB4D}"/>
  <tableColumns count="5">
    <tableColumn id="1" xr3:uid="{28E6A39E-FA91-4BA3-8E15-0DB36EEDE0ED}" name="time"/>
    <tableColumn id="2" xr3:uid="{FCB6C8F9-2928-4ACA-BAB0-B24D2765FC9F}" name="moment" dataDxfId="3">
      <calculatedColumnFormula>(Table716[[#This Row],[time]]-2)*2</calculatedColumnFormula>
    </tableColumn>
    <tableColumn id="3" xr3:uid="{5076D2FB-7FD0-4B97-8353-7501C3659CAB}" name="CAREA"/>
    <tableColumn id="4" xr3:uid="{532825F9-405D-4AEC-82D5-7EF871B045D6}" name="CFNM"/>
    <tableColumn id="5" xr3:uid="{D13FBDA3-35F0-41B7-826E-4A616E26EC80}" name="CFNM/Total area contact" dataDxfId="2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695B07D-10DA-480C-9190-2C189B3A1C43}" name="Table817" displayName="Table817" ref="AJ33:AN54" totalsRowShown="0">
  <autoFilter ref="AJ33:AN54" xr:uid="{7AF31493-2658-4401-81EE-BA4DF4918F23}"/>
  <tableColumns count="5">
    <tableColumn id="1" xr3:uid="{A324E1DD-BC5A-4856-9919-1137DA1DD5BD}" name="time"/>
    <tableColumn id="2" xr3:uid="{C56FE6E2-7BBF-47B6-B961-926784CB679C}" name="moment" dataDxfId="1">
      <calculatedColumnFormula>(Table817[[#This Row],[time]]-2)*2</calculatedColumnFormula>
    </tableColumn>
    <tableColumn id="3" xr3:uid="{88FA132D-D29E-4671-8B18-1FDB67292A87}" name="CAREA"/>
    <tableColumn id="4" xr3:uid="{D4B67E49-887F-40BE-B099-CE284EFC38AB}" name="CFNM"/>
    <tableColumn id="5" xr3:uid="{4C7B7D7A-9CF8-4CD3-9295-F9CD70FF7231}" name="CFNM/Total area contact" dataDxfId="0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DC80BB8-1E1E-4C3F-BB79-FE1B601F2B47}" name="Table2" displayName="Table2" ref="F5:J26" totalsRowShown="0">
  <autoFilter ref="F5:J26" xr:uid="{EB6A6576-C445-4CDD-8AE9-41A4A97CE84C}"/>
  <tableColumns count="5">
    <tableColumn id="1" xr3:uid="{A240EE03-CD7B-49F9-80B0-4AC9AE890B65}" name="time"/>
    <tableColumn id="2" xr3:uid="{928148B7-0C6A-49D3-A0EA-7099C9316A1B}" name="moment" dataDxfId="29">
      <calculatedColumnFormula>-(Table2[[#This Row],[time]]-2)*2</calculatedColumnFormula>
    </tableColumn>
    <tableColumn id="3" xr3:uid="{2C23D16B-F41E-4925-BBF8-1FA395AEA96F}" name="CAREA"/>
    <tableColumn id="4" xr3:uid="{675A617B-002E-4CE2-A33B-9D469109A4E9}" name="CFNM"/>
    <tableColumn id="5" xr3:uid="{F5D636F2-2FE4-4C91-8D5E-7C27C5B85D0D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43341D6-38C7-4929-8FA1-E65D6C694D51}" name="Table3" displayName="Table3" ref="K5:O26" totalsRowShown="0">
  <autoFilter ref="K5:O26" xr:uid="{73192F54-8209-43E1-BA0D-82C1EDC2A2C5}"/>
  <tableColumns count="5">
    <tableColumn id="1" xr3:uid="{B3B10E76-66E7-4174-838D-32125B8045A2}" name="time"/>
    <tableColumn id="2" xr3:uid="{5724E56E-856B-42CD-9B56-BD7287A1F64E}" name="moment" dataDxfId="27">
      <calculatedColumnFormula>-(Table3[[#This Row],[time]]-2)*2</calculatedColumnFormula>
    </tableColumn>
    <tableColumn id="3" xr3:uid="{5BDD740E-77F8-47CD-8AB2-3972647F3825}" name="CAREA"/>
    <tableColumn id="4" xr3:uid="{D64864BA-C9A7-4FA1-A28A-678D3FB92BDB}" name="CFNM"/>
    <tableColumn id="5" xr3:uid="{6A8A8A87-3588-408B-AD7D-808CE97598A1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A9CAFA0-42AD-4D42-8AFE-CD74FC8DD3F9}" name="Table4" displayName="Table4" ref="P5:T26" totalsRowShown="0">
  <autoFilter ref="P5:T26" xr:uid="{43523610-1E43-4CE3-8A50-970C401BAE15}"/>
  <tableColumns count="5">
    <tableColumn id="1" xr3:uid="{1E01F4F0-039F-4255-BA65-2A005B79FCB4}" name="time"/>
    <tableColumn id="2" xr3:uid="{8FFC7A24-CFA1-4D53-943B-52751F65E34B}" name="moment" dataDxfId="25">
      <calculatedColumnFormula>-(Table4[[#This Row],[time]]-2)*2</calculatedColumnFormula>
    </tableColumn>
    <tableColumn id="3" xr3:uid="{2B4B2BDC-F30B-4407-9B31-3C387E82FECF}" name="CAREA"/>
    <tableColumn id="4" xr3:uid="{F648BACB-CF61-47CE-B38B-8151F949B37E}" name="CFNM"/>
    <tableColumn id="5" xr3:uid="{F88BE860-80D2-44C0-B84F-C860F1AF51F0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80E7766-CC0F-45CC-9C1C-B1ECD3BDC053}" name="Table5" displayName="Table5" ref="U5:Y26" totalsRowShown="0">
  <autoFilter ref="U5:Y26" xr:uid="{7AE67355-6A96-4C77-BB39-AC6FDB4BD9D6}"/>
  <tableColumns count="5">
    <tableColumn id="1" xr3:uid="{06288452-7257-474C-922E-61B4542F8DC0}" name="time"/>
    <tableColumn id="2" xr3:uid="{68C074BA-0FD1-4B12-AA26-722518CBD841}" name="moment" dataDxfId="23">
      <calculatedColumnFormula>-(Table5[[#This Row],[time]]-2)*2</calculatedColumnFormula>
    </tableColumn>
    <tableColumn id="3" xr3:uid="{64CD7B36-BC7B-44CC-9DB6-D5CD2C789E70}" name="CAREA"/>
    <tableColumn id="4" xr3:uid="{DCD9E59B-BA68-4C0E-97B6-869B4EED6969}" name="CFNM"/>
    <tableColumn id="5" xr3:uid="{303FBBB3-46D7-4DA7-B1C7-088770F9A465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143CB8A-8E19-4203-8E50-BFA8968113E9}" name="Table6" displayName="Table6" ref="Z5:AD26" totalsRowShown="0">
  <autoFilter ref="Z5:AD26" xr:uid="{76ACE82E-4871-48CE-A840-46FC813EA36D}"/>
  <tableColumns count="5">
    <tableColumn id="1" xr3:uid="{23F96612-52EB-4741-AD97-E575E12EE160}" name="time"/>
    <tableColumn id="2" xr3:uid="{424EECCD-0E50-49F1-80D2-98F75B2B6D34}" name="moment" dataDxfId="21">
      <calculatedColumnFormula>-(Table6[[#This Row],[time]]-2)*2</calculatedColumnFormula>
    </tableColumn>
    <tableColumn id="3" xr3:uid="{54AC9327-C588-4634-8878-3C0904246D40}" name="CAREA"/>
    <tableColumn id="4" xr3:uid="{CEC0EA52-1AF1-4A96-854A-2E8193CB6290}" name="CFNM"/>
    <tableColumn id="5" xr3:uid="{62A31E31-2BCC-4D1D-A632-62E665ECF15F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847967B-6108-467D-85F5-E3BC5BB0BB99}" name="Table7" displayName="Table7" ref="AE5:AI26" totalsRowShown="0">
  <autoFilter ref="AE5:AI26" xr:uid="{0A5C2ADC-E941-4772-8CCA-7FA19A6E49BD}"/>
  <tableColumns count="5">
    <tableColumn id="1" xr3:uid="{6F74AFB7-7A5A-4BDA-9FF6-D4F1812A3DCE}" name="time"/>
    <tableColumn id="2" xr3:uid="{28FD1D41-C90D-4D88-86FD-79C3BF07785B}" name="moment" dataDxfId="19">
      <calculatedColumnFormula>-(Table7[[#This Row],[time]]-2)*2</calculatedColumnFormula>
    </tableColumn>
    <tableColumn id="3" xr3:uid="{54910FAC-400B-4512-9AF8-83E8E7302BA2}" name="CAREA"/>
    <tableColumn id="4" xr3:uid="{8B71CC96-75DF-4033-8659-83FF06BA45BC}" name="CFNM"/>
    <tableColumn id="5" xr3:uid="{1B2182DF-434B-4CC6-B652-D85801A49C24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4050ACE-D436-4724-81E2-E5B471528567}" name="Table8" displayName="Table8" ref="AJ5:AN26" totalsRowShown="0">
  <autoFilter ref="AJ5:AN26" xr:uid="{90113E61-1B92-4150-B9EB-1FBF92768ABE}"/>
  <tableColumns count="5">
    <tableColumn id="1" xr3:uid="{5CCB8582-F0FC-4DDB-ACB1-D897A6453AE2}" name="time"/>
    <tableColumn id="2" xr3:uid="{B11562B3-DE2A-44E6-A224-91AD15276509}" name="moment" dataDxfId="17">
      <calculatedColumnFormula>-(Table8[[#This Row],[time]]-2)*2</calculatedColumnFormula>
    </tableColumn>
    <tableColumn id="3" xr3:uid="{EA2F5BE1-C31E-4B73-AF93-A82C804D507B}" name="CAREA"/>
    <tableColumn id="4" xr3:uid="{A0AA3745-F20C-4513-8A55-521648CEC79D}" name="CFNM"/>
    <tableColumn id="5" xr3:uid="{451973AC-A8D4-48EC-9EDC-EDF519296E26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038B17E-00D3-481C-AB6D-BD6BCE5DB15F}" name="Table110" displayName="Table110" ref="A33:E54" totalsRowShown="0">
  <autoFilter ref="A33:E54" xr:uid="{1BA6285D-B724-4064-BCD6-702D36DBE3EF}"/>
  <tableColumns count="5">
    <tableColumn id="1" xr3:uid="{5B991DF9-22A6-4B5D-9E44-64D1C95D8B50}" name="time"/>
    <tableColumn id="2" xr3:uid="{8DC8F680-3B20-4F22-A066-F4340354C3FD}" name="moment" dataDxfId="15">
      <calculatedColumnFormula>(Table110[[#This Row],[time]]-2)*2</calculatedColumnFormula>
    </tableColumn>
    <tableColumn id="3" xr3:uid="{23F8609C-F8DC-41D0-99C9-612505EE6EF0}" name="CAREA"/>
    <tableColumn id="4" xr3:uid="{873A965B-DA35-47E1-AAAB-59B1EEE5EA0B}" name="CFNM"/>
    <tableColumn id="5" xr3:uid="{9760E63A-3A57-4256-8BAC-432F1C34BAD7}" name="CFNM/Total area contact" dataDxfId="14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F9D4-0A14-40D2-B283-A945D8B4BC2C}">
  <dimension ref="A1:AN54"/>
  <sheetViews>
    <sheetView tabSelected="1" topLeftCell="AE28" workbookViewId="0">
      <selection activeCell="AG45" sqref="AG45"/>
    </sheetView>
  </sheetViews>
  <sheetFormatPr defaultRowHeight="14.4" x14ac:dyDescent="0.3"/>
  <sheetData>
    <row r="1" spans="1:40" x14ac:dyDescent="0.3">
      <c r="A1" t="s">
        <v>19</v>
      </c>
      <c r="D1" t="s">
        <v>5</v>
      </c>
    </row>
    <row r="2" spans="1:40" x14ac:dyDescent="0.3">
      <c r="A2" t="s">
        <v>18</v>
      </c>
      <c r="D2" t="s">
        <v>6</v>
      </c>
      <c r="E2" t="s">
        <v>7</v>
      </c>
    </row>
    <row r="4" spans="1:40" x14ac:dyDescent="0.3">
      <c r="A4" t="s">
        <v>9</v>
      </c>
      <c r="F4" t="s">
        <v>10</v>
      </c>
      <c r="K4" t="s">
        <v>11</v>
      </c>
      <c r="P4" t="s">
        <v>12</v>
      </c>
      <c r="U4" t="s">
        <v>13</v>
      </c>
      <c r="Z4" t="s">
        <v>14</v>
      </c>
      <c r="AE4" t="s">
        <v>15</v>
      </c>
      <c r="AJ4" t="s">
        <v>16</v>
      </c>
    </row>
    <row r="5" spans="1:40" x14ac:dyDescent="0.3">
      <c r="A5" t="s">
        <v>0</v>
      </c>
      <c r="B5" t="s">
        <v>1</v>
      </c>
      <c r="C5" t="s">
        <v>4</v>
      </c>
      <c r="D5" t="s">
        <v>2</v>
      </c>
      <c r="E5" t="s">
        <v>3</v>
      </c>
      <c r="F5" t="s">
        <v>0</v>
      </c>
      <c r="G5" t="s">
        <v>1</v>
      </c>
      <c r="H5" t="s">
        <v>4</v>
      </c>
      <c r="I5" t="s">
        <v>2</v>
      </c>
      <c r="J5" t="s">
        <v>3</v>
      </c>
      <c r="K5" t="s">
        <v>0</v>
      </c>
      <c r="L5" t="s">
        <v>1</v>
      </c>
      <c r="M5" t="s">
        <v>4</v>
      </c>
      <c r="N5" t="s">
        <v>2</v>
      </c>
      <c r="O5" t="s">
        <v>3</v>
      </c>
      <c r="P5" t="s">
        <v>0</v>
      </c>
      <c r="Q5" t="s">
        <v>1</v>
      </c>
      <c r="R5" t="s">
        <v>4</v>
      </c>
      <c r="S5" t="s">
        <v>2</v>
      </c>
      <c r="T5" t="s">
        <v>3</v>
      </c>
      <c r="U5" t="s">
        <v>0</v>
      </c>
      <c r="V5" t="s">
        <v>1</v>
      </c>
      <c r="W5" t="s">
        <v>4</v>
      </c>
      <c r="X5" t="s">
        <v>2</v>
      </c>
      <c r="Y5" t="s">
        <v>3</v>
      </c>
      <c r="Z5" t="s">
        <v>0</v>
      </c>
      <c r="AA5" t="s">
        <v>1</v>
      </c>
      <c r="AB5" t="s">
        <v>4</v>
      </c>
      <c r="AC5" t="s">
        <v>2</v>
      </c>
      <c r="AD5" t="s">
        <v>3</v>
      </c>
      <c r="AE5" t="s">
        <v>0</v>
      </c>
      <c r="AF5" t="s">
        <v>1</v>
      </c>
      <c r="AG5" t="s">
        <v>4</v>
      </c>
      <c r="AH5" t="s">
        <v>2</v>
      </c>
      <c r="AI5" t="s">
        <v>3</v>
      </c>
      <c r="AJ5" t="s">
        <v>0</v>
      </c>
      <c r="AK5" t="s">
        <v>1</v>
      </c>
      <c r="AL5" t="s">
        <v>4</v>
      </c>
      <c r="AM5" t="s">
        <v>2</v>
      </c>
      <c r="AN5" t="s">
        <v>3</v>
      </c>
    </row>
    <row r="6" spans="1:40" x14ac:dyDescent="0.3">
      <c r="A6">
        <v>2</v>
      </c>
      <c r="B6">
        <f>-(Table1[[#This Row],[time]]-2)*2</f>
        <v>0</v>
      </c>
      <c r="C6">
        <v>88.6922</v>
      </c>
      <c r="D6">
        <v>9.7512600000000003</v>
      </c>
      <c r="E6" s="1">
        <f>Table1[[#This Row],[CFNM]]/Table1[[#This Row],[CAREA]]</f>
        <v>0.10994495570072679</v>
      </c>
      <c r="F6">
        <v>2</v>
      </c>
      <c r="G6">
        <f>-(Table2[[#This Row],[time]]-2)*2</f>
        <v>0</v>
      </c>
      <c r="H6">
        <v>94.576599999999999</v>
      </c>
      <c r="I6">
        <v>2.6341000000000001</v>
      </c>
      <c r="J6" s="1">
        <f>Table2[[#This Row],[CFNM]]/Table2[[#This Row],[CAREA]]</f>
        <v>2.7851498150705357E-2</v>
      </c>
      <c r="K6">
        <v>2</v>
      </c>
      <c r="L6">
        <f>-(Table3[[#This Row],[time]]-2)*2</f>
        <v>0</v>
      </c>
      <c r="M6">
        <v>87.261099999999999</v>
      </c>
      <c r="N6">
        <v>2.43161</v>
      </c>
      <c r="O6">
        <f>Table3[[#This Row],[CFNM]]/Table3[[#This Row],[CAREA]]</f>
        <v>2.7865910468696822E-2</v>
      </c>
      <c r="P6">
        <v>2</v>
      </c>
      <c r="Q6">
        <f>-(Table4[[#This Row],[time]]-2)*2</f>
        <v>0</v>
      </c>
      <c r="R6">
        <v>85.187899999999999</v>
      </c>
      <c r="S6">
        <v>5.1691200000000004</v>
      </c>
      <c r="T6">
        <f>Table4[[#This Row],[CFNM]]/Table4[[#This Row],[CAREA]]</f>
        <v>6.0679040098417736E-2</v>
      </c>
      <c r="U6">
        <v>2</v>
      </c>
      <c r="V6">
        <f>-(Table5[[#This Row],[time]]-2)*2</f>
        <v>0</v>
      </c>
      <c r="W6">
        <v>83.090100000000007</v>
      </c>
      <c r="X6">
        <v>4.71889</v>
      </c>
      <c r="Y6">
        <f>Table5[[#This Row],[CFNM]]/Table5[[#This Row],[CAREA]]</f>
        <v>5.679244579077411E-2</v>
      </c>
      <c r="Z6">
        <v>2</v>
      </c>
      <c r="AA6">
        <f>-(Table6[[#This Row],[time]]-2)*2</f>
        <v>0</v>
      </c>
      <c r="AB6">
        <v>85.801400000000001</v>
      </c>
      <c r="AC6">
        <v>12.0952</v>
      </c>
      <c r="AD6">
        <f>Table6[[#This Row],[CFNM]]/Table6[[#This Row],[CAREA]]</f>
        <v>0.14096739680238318</v>
      </c>
      <c r="AE6">
        <v>2</v>
      </c>
      <c r="AF6">
        <f>-(Table7[[#This Row],[time]]-2)*2</f>
        <v>0</v>
      </c>
      <c r="AG6">
        <v>77.901899999999998</v>
      </c>
      <c r="AH6">
        <v>21.17</v>
      </c>
      <c r="AI6">
        <f>Table7[[#This Row],[CFNM]]/Table7[[#This Row],[CAREA]]</f>
        <v>0.2717520368566107</v>
      </c>
      <c r="AJ6">
        <v>2</v>
      </c>
      <c r="AK6">
        <f>-(Table8[[#This Row],[time]]-2)*2</f>
        <v>0</v>
      </c>
      <c r="AL6">
        <v>83.325999999999993</v>
      </c>
      <c r="AM6">
        <v>21.1831</v>
      </c>
      <c r="AN6">
        <f>Table8[[#This Row],[CFNM]]/Table8[[#This Row],[CAREA]]</f>
        <v>0.25421957132227635</v>
      </c>
    </row>
    <row r="7" spans="1:40" x14ac:dyDescent="0.3">
      <c r="A7">
        <v>2.0512600000000001</v>
      </c>
      <c r="B7">
        <f>-(Table1[[#This Row],[time]]-2)*2</f>
        <v>-0.10252000000000017</v>
      </c>
      <c r="C7">
        <v>88.808000000000007</v>
      </c>
      <c r="D7">
        <v>10.3399</v>
      </c>
      <c r="E7">
        <f>Table1[[#This Row],[CFNM]]/Table1[[#This Row],[CAREA]]</f>
        <v>0.11642982614178903</v>
      </c>
      <c r="F7">
        <v>2.0512600000000001</v>
      </c>
      <c r="G7">
        <f>-(Table2[[#This Row],[time]]-2)*2</f>
        <v>-0.10252000000000017</v>
      </c>
      <c r="H7">
        <v>93.471699999999998</v>
      </c>
      <c r="I7">
        <v>1.55976</v>
      </c>
      <c r="J7">
        <f>Table2[[#This Row],[CFNM]]/Table2[[#This Row],[CAREA]]</f>
        <v>1.6686975844025519E-2</v>
      </c>
      <c r="K7">
        <v>2.0512600000000001</v>
      </c>
      <c r="L7">
        <f>-(Table3[[#This Row],[time]]-2)*2</f>
        <v>-0.10252000000000017</v>
      </c>
      <c r="M7">
        <v>88.7714</v>
      </c>
      <c r="N7">
        <v>2.8451300000000002</v>
      </c>
      <c r="O7">
        <f>Table3[[#This Row],[CFNM]]/Table3[[#This Row],[CAREA]]</f>
        <v>3.2050074686216505E-2</v>
      </c>
      <c r="P7">
        <v>2.0512600000000001</v>
      </c>
      <c r="Q7">
        <f>-(Table4[[#This Row],[time]]-2)*2</f>
        <v>-0.10252000000000017</v>
      </c>
      <c r="R7">
        <v>83.333399999999997</v>
      </c>
      <c r="S7">
        <v>4.0019600000000004</v>
      </c>
      <c r="T7">
        <f>Table4[[#This Row],[CFNM]]/Table4[[#This Row],[CAREA]]</f>
        <v>4.8023481581214743E-2</v>
      </c>
      <c r="U7">
        <v>2.0512600000000001</v>
      </c>
      <c r="V7">
        <f>-(Table5[[#This Row],[time]]-2)*2</f>
        <v>-0.10252000000000017</v>
      </c>
      <c r="W7">
        <v>83.033100000000005</v>
      </c>
      <c r="X7">
        <v>6.7820299999999998</v>
      </c>
      <c r="Y7">
        <f>Table5[[#This Row],[CFNM]]/Table5[[#This Row],[CAREA]]</f>
        <v>8.1678631774557364E-2</v>
      </c>
      <c r="Z7">
        <v>2.0512600000000001</v>
      </c>
      <c r="AA7">
        <f>-(Table6[[#This Row],[time]]-2)*2</f>
        <v>-0.10252000000000017</v>
      </c>
      <c r="AB7">
        <v>84.700199999999995</v>
      </c>
      <c r="AC7">
        <v>10.1402</v>
      </c>
      <c r="AD7">
        <f>Table6[[#This Row],[CFNM]]/Table6[[#This Row],[CAREA]]</f>
        <v>0.11971872557561848</v>
      </c>
      <c r="AE7">
        <v>2.0512600000000001</v>
      </c>
      <c r="AF7">
        <f>-(Table7[[#This Row],[time]]-2)*2</f>
        <v>-0.10252000000000017</v>
      </c>
      <c r="AG7">
        <v>78.802899999999994</v>
      </c>
      <c r="AH7">
        <v>22.1173</v>
      </c>
      <c r="AI7">
        <f>Table7[[#This Row],[CFNM]]/Table7[[#This Row],[CAREA]]</f>
        <v>0.2806660668579456</v>
      </c>
      <c r="AJ7">
        <v>2.0512600000000001</v>
      </c>
      <c r="AK7">
        <f>-(Table8[[#This Row],[time]]-2)*2</f>
        <v>-0.10252000000000017</v>
      </c>
      <c r="AL7">
        <v>82.906999999999996</v>
      </c>
      <c r="AM7">
        <v>19.8992</v>
      </c>
      <c r="AN7">
        <f>Table8[[#This Row],[CFNM]]/Table8[[#This Row],[CAREA]]</f>
        <v>0.24001833379569881</v>
      </c>
    </row>
    <row r="8" spans="1:40" x14ac:dyDescent="0.3">
      <c r="A8">
        <v>2.1153300000000002</v>
      </c>
      <c r="B8">
        <f>-(Table1[[#This Row],[time]]-2)*2</f>
        <v>-0.23066000000000031</v>
      </c>
      <c r="C8">
        <v>89.890299999999996</v>
      </c>
      <c r="D8">
        <v>10.598800000000001</v>
      </c>
      <c r="E8">
        <f>Table1[[#This Row],[CFNM]]/Table1[[#This Row],[CAREA]]</f>
        <v>0.11790816139227482</v>
      </c>
      <c r="F8">
        <v>2.1153300000000002</v>
      </c>
      <c r="G8">
        <f>-(Table2[[#This Row],[time]]-2)*2</f>
        <v>-0.23066000000000031</v>
      </c>
      <c r="H8">
        <v>92.514799999999994</v>
      </c>
      <c r="I8">
        <v>1.2297100000000001</v>
      </c>
      <c r="J8">
        <f>Table2[[#This Row],[CFNM]]/Table2[[#This Row],[CAREA]]</f>
        <v>1.3292035436492326E-2</v>
      </c>
      <c r="K8">
        <v>2.1153300000000002</v>
      </c>
      <c r="L8">
        <f>-(Table3[[#This Row],[time]]-2)*2</f>
        <v>-0.23066000000000031</v>
      </c>
      <c r="M8">
        <v>89.444800000000001</v>
      </c>
      <c r="N8">
        <v>3.4905400000000002</v>
      </c>
      <c r="O8">
        <f>Table3[[#This Row],[CFNM]]/Table3[[#This Row],[CAREA]]</f>
        <v>3.902451567894389E-2</v>
      </c>
      <c r="P8">
        <v>2.1153300000000002</v>
      </c>
      <c r="Q8">
        <f>-(Table4[[#This Row],[time]]-2)*2</f>
        <v>-0.23066000000000031</v>
      </c>
      <c r="R8">
        <v>81.843299999999999</v>
      </c>
      <c r="S8">
        <v>3.5148600000000001</v>
      </c>
      <c r="T8">
        <f>Table4[[#This Row],[CFNM]]/Table4[[#This Row],[CAREA]]</f>
        <v>4.2946215511837867E-2</v>
      </c>
      <c r="U8">
        <v>2.1153300000000002</v>
      </c>
      <c r="V8">
        <f>-(Table5[[#This Row],[time]]-2)*2</f>
        <v>-0.23066000000000031</v>
      </c>
      <c r="W8">
        <v>83.8887</v>
      </c>
      <c r="X8">
        <v>8.22987</v>
      </c>
      <c r="Y8">
        <f>Table5[[#This Row],[CFNM]]/Table5[[#This Row],[CAREA]]</f>
        <v>9.8104631493872232E-2</v>
      </c>
      <c r="Z8">
        <v>2.1153300000000002</v>
      </c>
      <c r="AA8">
        <f>-(Table6[[#This Row],[time]]-2)*2</f>
        <v>-0.23066000000000031</v>
      </c>
      <c r="AB8">
        <v>83.571899999999999</v>
      </c>
      <c r="AC8">
        <v>9.2526799999999998</v>
      </c>
      <c r="AD8">
        <f>Table6[[#This Row],[CFNM]]/Table6[[#This Row],[CAREA]]</f>
        <v>0.11071520451252155</v>
      </c>
      <c r="AE8">
        <v>2.1153300000000002</v>
      </c>
      <c r="AF8">
        <f>-(Table7[[#This Row],[time]]-2)*2</f>
        <v>-0.23066000000000031</v>
      </c>
      <c r="AG8">
        <v>79.255600000000001</v>
      </c>
      <c r="AH8">
        <v>22.7028</v>
      </c>
      <c r="AI8">
        <f>Table7[[#This Row],[CFNM]]/Table7[[#This Row],[CAREA]]</f>
        <v>0.28645042116897734</v>
      </c>
      <c r="AJ8">
        <v>2.1153300000000002</v>
      </c>
      <c r="AK8">
        <f>-(Table8[[#This Row],[time]]-2)*2</f>
        <v>-0.23066000000000031</v>
      </c>
      <c r="AL8">
        <v>82.835400000000007</v>
      </c>
      <c r="AM8">
        <v>19.197700000000001</v>
      </c>
      <c r="AN8">
        <f>Table8[[#This Row],[CFNM]]/Table8[[#This Row],[CAREA]]</f>
        <v>0.23175719559511995</v>
      </c>
    </row>
    <row r="9" spans="1:40" x14ac:dyDescent="0.3">
      <c r="A9">
        <v>2.16533</v>
      </c>
      <c r="B9">
        <f>-(Table1[[#This Row],[time]]-2)*2</f>
        <v>-0.33065999999999995</v>
      </c>
      <c r="C9">
        <v>90.8446</v>
      </c>
      <c r="D9">
        <v>11.591200000000001</v>
      </c>
      <c r="E9">
        <f>Table1[[#This Row],[CFNM]]/Table1[[#This Row],[CAREA]]</f>
        <v>0.12759371498140781</v>
      </c>
      <c r="F9">
        <v>2.16533</v>
      </c>
      <c r="G9">
        <f>-(Table2[[#This Row],[time]]-2)*2</f>
        <v>-0.33065999999999995</v>
      </c>
      <c r="H9">
        <v>90.500900000000001</v>
      </c>
      <c r="I9">
        <v>1.0453699999999999</v>
      </c>
      <c r="J9">
        <f>Table2[[#This Row],[CFNM]]/Table2[[#This Row],[CAREA]]</f>
        <v>1.1550934852581575E-2</v>
      </c>
      <c r="K9">
        <v>2.16533</v>
      </c>
      <c r="L9">
        <f>-(Table3[[#This Row],[time]]-2)*2</f>
        <v>-0.33065999999999995</v>
      </c>
      <c r="M9">
        <v>90.256699999999995</v>
      </c>
      <c r="N9">
        <v>5.80016</v>
      </c>
      <c r="O9">
        <f>Table3[[#This Row],[CFNM]]/Table3[[#This Row],[CAREA]]</f>
        <v>6.4262930065025647E-2</v>
      </c>
      <c r="P9">
        <v>2.16533</v>
      </c>
      <c r="Q9">
        <f>-(Table4[[#This Row],[time]]-2)*2</f>
        <v>-0.33065999999999995</v>
      </c>
      <c r="R9">
        <v>80.586200000000005</v>
      </c>
      <c r="S9">
        <v>3.7720099999999999</v>
      </c>
      <c r="T9">
        <f>Table4[[#This Row],[CFNM]]/Table4[[#This Row],[CAREA]]</f>
        <v>4.6807145640320548E-2</v>
      </c>
      <c r="U9">
        <v>2.16533</v>
      </c>
      <c r="V9">
        <f>-(Table5[[#This Row],[time]]-2)*2</f>
        <v>-0.33065999999999995</v>
      </c>
      <c r="W9">
        <v>83.655100000000004</v>
      </c>
      <c r="X9">
        <v>11.0968</v>
      </c>
      <c r="Y9">
        <f>Table5[[#This Row],[CFNM]]/Table5[[#This Row],[CAREA]]</f>
        <v>0.13264941408234524</v>
      </c>
      <c r="Z9">
        <v>2.16533</v>
      </c>
      <c r="AA9">
        <f>-(Table6[[#This Row],[time]]-2)*2</f>
        <v>-0.33065999999999995</v>
      </c>
      <c r="AB9">
        <v>83.4375</v>
      </c>
      <c r="AC9">
        <v>7.8473199999999999</v>
      </c>
      <c r="AD9">
        <f>Table6[[#This Row],[CFNM]]/Table6[[#This Row],[CAREA]]</f>
        <v>9.4050277153558057E-2</v>
      </c>
      <c r="AE9">
        <v>2.16533</v>
      </c>
      <c r="AF9">
        <f>-(Table7[[#This Row],[time]]-2)*2</f>
        <v>-0.33065999999999995</v>
      </c>
      <c r="AG9">
        <v>79.982699999999994</v>
      </c>
      <c r="AH9">
        <v>24.038399999999999</v>
      </c>
      <c r="AI9">
        <f>Table7[[#This Row],[CFNM]]/Table7[[#This Row],[CAREA]]</f>
        <v>0.30054499285470482</v>
      </c>
      <c r="AJ9">
        <v>2.16533</v>
      </c>
      <c r="AK9">
        <f>-(Table8[[#This Row],[time]]-2)*2</f>
        <v>-0.33065999999999995</v>
      </c>
      <c r="AL9">
        <v>82.691199999999995</v>
      </c>
      <c r="AM9">
        <v>18.064</v>
      </c>
      <c r="AN9">
        <f>Table8[[#This Row],[CFNM]]/Table8[[#This Row],[CAREA]]</f>
        <v>0.21845129832436827</v>
      </c>
    </row>
    <row r="10" spans="1:40" x14ac:dyDescent="0.3">
      <c r="A10">
        <v>2.2246999999999999</v>
      </c>
      <c r="B10">
        <f>-(Table1[[#This Row],[time]]-2)*2</f>
        <v>-0.4493999999999998</v>
      </c>
      <c r="C10">
        <v>92.442099999999996</v>
      </c>
      <c r="D10">
        <v>13.3035</v>
      </c>
      <c r="E10">
        <f>Table1[[#This Row],[CFNM]]/Table1[[#This Row],[CAREA]]</f>
        <v>0.14391170256841851</v>
      </c>
      <c r="F10">
        <v>2.2246999999999999</v>
      </c>
      <c r="G10">
        <f>-(Table2[[#This Row],[time]]-2)*2</f>
        <v>-0.4493999999999998</v>
      </c>
      <c r="H10">
        <v>89.371600000000001</v>
      </c>
      <c r="I10">
        <v>0.76539699999999999</v>
      </c>
      <c r="J10">
        <f>Table2[[#This Row],[CFNM]]/Table2[[#This Row],[CAREA]]</f>
        <v>8.5642083167359658E-3</v>
      </c>
      <c r="K10">
        <v>2.2246999999999999</v>
      </c>
      <c r="L10">
        <f>-(Table3[[#This Row],[time]]-2)*2</f>
        <v>-0.4493999999999998</v>
      </c>
      <c r="M10">
        <v>90.686800000000005</v>
      </c>
      <c r="N10">
        <v>8.3138400000000008</v>
      </c>
      <c r="O10">
        <f>Table3[[#This Row],[CFNM]]/Table3[[#This Row],[CAREA]]</f>
        <v>9.1676407150765055E-2</v>
      </c>
      <c r="P10">
        <v>2.2246999999999999</v>
      </c>
      <c r="Q10">
        <f>-(Table4[[#This Row],[time]]-2)*2</f>
        <v>-0.4493999999999998</v>
      </c>
      <c r="R10">
        <v>79.413799999999995</v>
      </c>
      <c r="S10">
        <v>3.97512</v>
      </c>
      <c r="T10">
        <f>Table4[[#This Row],[CFNM]]/Table4[[#This Row],[CAREA]]</f>
        <v>5.0055783755468194E-2</v>
      </c>
      <c r="U10">
        <v>2.2246999999999999</v>
      </c>
      <c r="V10">
        <f>-(Table5[[#This Row],[time]]-2)*2</f>
        <v>-0.4493999999999998</v>
      </c>
      <c r="W10">
        <v>84.278499999999994</v>
      </c>
      <c r="X10">
        <v>14.1684</v>
      </c>
      <c r="Y10">
        <f>Table5[[#This Row],[CFNM]]/Table5[[#This Row],[CAREA]]</f>
        <v>0.16811405043991054</v>
      </c>
      <c r="Z10">
        <v>2.2246999999999999</v>
      </c>
      <c r="AA10">
        <f>-(Table6[[#This Row],[time]]-2)*2</f>
        <v>-0.4493999999999998</v>
      </c>
      <c r="AB10">
        <v>83.073400000000007</v>
      </c>
      <c r="AC10">
        <v>6.79305</v>
      </c>
      <c r="AD10">
        <f>Table6[[#This Row],[CFNM]]/Table6[[#This Row],[CAREA]]</f>
        <v>8.1771662168636405E-2</v>
      </c>
      <c r="AE10">
        <v>2.2246999999999999</v>
      </c>
      <c r="AF10">
        <f>-(Table7[[#This Row],[time]]-2)*2</f>
        <v>-0.4493999999999998</v>
      </c>
      <c r="AG10">
        <v>80.503500000000003</v>
      </c>
      <c r="AH10">
        <v>25.747199999999999</v>
      </c>
      <c r="AI10">
        <f>Table7[[#This Row],[CFNM]]/Table7[[#This Row],[CAREA]]</f>
        <v>0.31982708826324319</v>
      </c>
      <c r="AJ10">
        <v>2.2246999999999999</v>
      </c>
      <c r="AK10">
        <f>-(Table8[[#This Row],[time]]-2)*2</f>
        <v>-0.4493999999999998</v>
      </c>
      <c r="AL10">
        <v>82.372699999999995</v>
      </c>
      <c r="AM10">
        <v>16.9436</v>
      </c>
      <c r="AN10">
        <f>Table8[[#This Row],[CFNM]]/Table8[[#This Row],[CAREA]]</f>
        <v>0.20569436233120927</v>
      </c>
    </row>
    <row r="11" spans="1:40" x14ac:dyDescent="0.3">
      <c r="A11">
        <v>2.2668900000000001</v>
      </c>
      <c r="B11">
        <f>-(Table1[[#This Row],[time]]-2)*2</f>
        <v>-0.53378000000000014</v>
      </c>
      <c r="C11">
        <v>95.223699999999994</v>
      </c>
      <c r="D11">
        <v>15.2743</v>
      </c>
      <c r="E11">
        <f>Table1[[#This Row],[CFNM]]/Table1[[#This Row],[CAREA]]</f>
        <v>0.16040439512432306</v>
      </c>
      <c r="F11">
        <v>2.2668900000000001</v>
      </c>
      <c r="G11">
        <f>-(Table2[[#This Row],[time]]-2)*2</f>
        <v>-0.53378000000000014</v>
      </c>
      <c r="H11">
        <v>88.122799999999998</v>
      </c>
      <c r="I11">
        <v>0.501054</v>
      </c>
      <c r="J11">
        <f>Table2[[#This Row],[CFNM]]/Table2[[#This Row],[CAREA]]</f>
        <v>5.6858610938372361E-3</v>
      </c>
      <c r="K11">
        <v>2.2668900000000001</v>
      </c>
      <c r="L11">
        <f>-(Table3[[#This Row],[time]]-2)*2</f>
        <v>-0.53378000000000014</v>
      </c>
      <c r="M11">
        <v>90.563999999999993</v>
      </c>
      <c r="N11">
        <v>10.6036</v>
      </c>
      <c r="O11">
        <f>Table3[[#This Row],[CFNM]]/Table3[[#This Row],[CAREA]]</f>
        <v>0.11708405105781548</v>
      </c>
      <c r="P11">
        <v>2.2668900000000001</v>
      </c>
      <c r="Q11">
        <f>-(Table4[[#This Row],[time]]-2)*2</f>
        <v>-0.53378000000000014</v>
      </c>
      <c r="R11">
        <v>78.330299999999994</v>
      </c>
      <c r="S11">
        <v>4.1359599999999999</v>
      </c>
      <c r="T11">
        <f>Table4[[#This Row],[CFNM]]/Table4[[#This Row],[CAREA]]</f>
        <v>5.2801534016849165E-2</v>
      </c>
      <c r="U11">
        <v>2.2668900000000001</v>
      </c>
      <c r="V11">
        <f>-(Table5[[#This Row],[time]]-2)*2</f>
        <v>-0.53378000000000014</v>
      </c>
      <c r="W11">
        <v>84.576999999999998</v>
      </c>
      <c r="X11">
        <v>17.0627</v>
      </c>
      <c r="Y11">
        <f>Table5[[#This Row],[CFNM]]/Table5[[#This Row],[CAREA]]</f>
        <v>0.20174160823864645</v>
      </c>
      <c r="Z11">
        <v>2.2668900000000001</v>
      </c>
      <c r="AA11">
        <f>-(Table6[[#This Row],[time]]-2)*2</f>
        <v>-0.53378000000000014</v>
      </c>
      <c r="AB11">
        <v>82.435500000000005</v>
      </c>
      <c r="AC11">
        <v>5.9482699999999999</v>
      </c>
      <c r="AD11">
        <f>Table6[[#This Row],[CFNM]]/Table6[[#This Row],[CAREA]]</f>
        <v>7.2156655809693632E-2</v>
      </c>
      <c r="AE11">
        <v>2.2668900000000001</v>
      </c>
      <c r="AF11">
        <f>-(Table7[[#This Row],[time]]-2)*2</f>
        <v>-0.53378000000000014</v>
      </c>
      <c r="AG11">
        <v>80.392700000000005</v>
      </c>
      <c r="AH11">
        <v>27.658300000000001</v>
      </c>
      <c r="AI11">
        <f>Table7[[#This Row],[CFNM]]/Table7[[#This Row],[CAREA]]</f>
        <v>0.34403994392525689</v>
      </c>
      <c r="AJ11">
        <v>2.2668900000000001</v>
      </c>
      <c r="AK11">
        <f>-(Table8[[#This Row],[time]]-2)*2</f>
        <v>-0.53378000000000014</v>
      </c>
      <c r="AL11">
        <v>82.541799999999995</v>
      </c>
      <c r="AM11">
        <v>16.099900000000002</v>
      </c>
      <c r="AN11">
        <f>Table8[[#This Row],[CFNM]]/Table8[[#This Row],[CAREA]]</f>
        <v>0.19505147694864908</v>
      </c>
    </row>
    <row r="12" spans="1:40" x14ac:dyDescent="0.3">
      <c r="A12">
        <v>2.3262700000000001</v>
      </c>
      <c r="B12">
        <f>-(Table1[[#This Row],[time]]-2)*2</f>
        <v>-0.65254000000000012</v>
      </c>
      <c r="C12">
        <v>97.147199999999998</v>
      </c>
      <c r="D12">
        <v>17.258199999999999</v>
      </c>
      <c r="E12">
        <f>Table1[[#This Row],[CFNM]]/Table1[[#This Row],[CAREA]]</f>
        <v>0.17764999917650739</v>
      </c>
      <c r="F12">
        <v>2.3262700000000001</v>
      </c>
      <c r="G12">
        <f>-(Table2[[#This Row],[time]]-2)*2</f>
        <v>-0.65254000000000012</v>
      </c>
      <c r="H12">
        <v>87.171999999999997</v>
      </c>
      <c r="I12">
        <v>0.35734199999999999</v>
      </c>
      <c r="J12">
        <f>Table2[[#This Row],[CFNM]]/Table2[[#This Row],[CAREA]]</f>
        <v>4.0992749965585284E-3</v>
      </c>
      <c r="K12">
        <v>2.3262700000000001</v>
      </c>
      <c r="L12">
        <f>-(Table3[[#This Row],[time]]-2)*2</f>
        <v>-0.65254000000000012</v>
      </c>
      <c r="M12">
        <v>90.242900000000006</v>
      </c>
      <c r="N12">
        <v>12.565899999999999</v>
      </c>
      <c r="O12">
        <f>Table3[[#This Row],[CFNM]]/Table3[[#This Row],[CAREA]]</f>
        <v>0.13924530350864167</v>
      </c>
      <c r="P12">
        <v>2.3262700000000001</v>
      </c>
      <c r="Q12">
        <f>-(Table4[[#This Row],[time]]-2)*2</f>
        <v>-0.65254000000000012</v>
      </c>
      <c r="R12">
        <v>77.400899999999993</v>
      </c>
      <c r="S12">
        <v>4.24742</v>
      </c>
      <c r="T12">
        <f>Table4[[#This Row],[CFNM]]/Table4[[#This Row],[CAREA]]</f>
        <v>5.4875589301933189E-2</v>
      </c>
      <c r="U12">
        <v>2.3262700000000001</v>
      </c>
      <c r="V12">
        <f>-(Table5[[#This Row],[time]]-2)*2</f>
        <v>-0.65254000000000012</v>
      </c>
      <c r="W12">
        <v>84.568200000000004</v>
      </c>
      <c r="X12">
        <v>19.591799999999999</v>
      </c>
      <c r="Y12">
        <f>Table5[[#This Row],[CFNM]]/Table5[[#This Row],[CAREA]]</f>
        <v>0.23166864140421575</v>
      </c>
      <c r="Z12">
        <v>2.3262700000000001</v>
      </c>
      <c r="AA12">
        <f>-(Table6[[#This Row],[time]]-2)*2</f>
        <v>-0.65254000000000012</v>
      </c>
      <c r="AB12">
        <v>82.208200000000005</v>
      </c>
      <c r="AC12">
        <v>5.2571399999999997</v>
      </c>
      <c r="AD12">
        <f>Table6[[#This Row],[CFNM]]/Table6[[#This Row],[CAREA]]</f>
        <v>6.394909510243503E-2</v>
      </c>
      <c r="AE12">
        <v>2.3262700000000001</v>
      </c>
      <c r="AF12">
        <f>-(Table7[[#This Row],[time]]-2)*2</f>
        <v>-0.65254000000000012</v>
      </c>
      <c r="AG12">
        <v>79.939400000000006</v>
      </c>
      <c r="AH12">
        <v>29.6374</v>
      </c>
      <c r="AI12">
        <f>Table7[[#This Row],[CFNM]]/Table7[[#This Row],[CAREA]]</f>
        <v>0.37074834186896571</v>
      </c>
      <c r="AJ12">
        <v>2.3262700000000001</v>
      </c>
      <c r="AK12">
        <f>-(Table8[[#This Row],[time]]-2)*2</f>
        <v>-0.65254000000000012</v>
      </c>
      <c r="AL12">
        <v>82.582599999999999</v>
      </c>
      <c r="AM12">
        <v>15.494400000000001</v>
      </c>
      <c r="AN12">
        <f>Table8[[#This Row],[CFNM]]/Table8[[#This Row],[CAREA]]</f>
        <v>0.18762305861040945</v>
      </c>
    </row>
    <row r="13" spans="1:40" x14ac:dyDescent="0.3">
      <c r="A13">
        <v>2.3684599999999998</v>
      </c>
      <c r="B13">
        <f>-(Table1[[#This Row],[time]]-2)*2</f>
        <v>-0.73691999999999958</v>
      </c>
      <c r="C13">
        <v>98.463800000000006</v>
      </c>
      <c r="D13">
        <v>19.583200000000001</v>
      </c>
      <c r="E13">
        <f>Table1[[#This Row],[CFNM]]/Table1[[#This Row],[CAREA]]</f>
        <v>0.19888730680717179</v>
      </c>
      <c r="F13">
        <v>2.3684599999999998</v>
      </c>
      <c r="G13">
        <f>-(Table2[[#This Row],[time]]-2)*2</f>
        <v>-0.73691999999999958</v>
      </c>
      <c r="H13">
        <v>85.430099999999996</v>
      </c>
      <c r="I13">
        <v>0.334951</v>
      </c>
      <c r="J13">
        <f>Table2[[#This Row],[CFNM]]/Table2[[#This Row],[CAREA]]</f>
        <v>3.920760949595049E-3</v>
      </c>
      <c r="K13">
        <v>2.3684599999999998</v>
      </c>
      <c r="L13">
        <f>-(Table3[[#This Row],[time]]-2)*2</f>
        <v>-0.73691999999999958</v>
      </c>
      <c r="M13">
        <v>89.615099999999998</v>
      </c>
      <c r="N13">
        <v>14.8133</v>
      </c>
      <c r="O13">
        <f>Table3[[#This Row],[CFNM]]/Table3[[#This Row],[CAREA]]</f>
        <v>0.16529915159387201</v>
      </c>
      <c r="P13">
        <v>2.3684599999999998</v>
      </c>
      <c r="Q13">
        <f>-(Table4[[#This Row],[time]]-2)*2</f>
        <v>-0.73691999999999958</v>
      </c>
      <c r="R13">
        <v>76.545100000000005</v>
      </c>
      <c r="S13">
        <v>4.3242000000000003</v>
      </c>
      <c r="T13">
        <f>Table4[[#This Row],[CFNM]]/Table4[[#This Row],[CAREA]]</f>
        <v>5.6492185652641386E-2</v>
      </c>
      <c r="U13">
        <v>2.3684599999999998</v>
      </c>
      <c r="V13">
        <f>-(Table5[[#This Row],[time]]-2)*2</f>
        <v>-0.73691999999999958</v>
      </c>
      <c r="W13">
        <v>85.067099999999996</v>
      </c>
      <c r="X13">
        <v>22.3537</v>
      </c>
      <c r="Y13">
        <f>Table5[[#This Row],[CFNM]]/Table5[[#This Row],[CAREA]]</f>
        <v>0.26277726641674631</v>
      </c>
      <c r="Z13">
        <v>2.3684599999999998</v>
      </c>
      <c r="AA13">
        <f>-(Table6[[#This Row],[time]]-2)*2</f>
        <v>-0.73691999999999958</v>
      </c>
      <c r="AB13">
        <v>81.226600000000005</v>
      </c>
      <c r="AC13">
        <v>4.53993</v>
      </c>
      <c r="AD13">
        <f>Table6[[#This Row],[CFNM]]/Table6[[#This Row],[CAREA]]</f>
        <v>5.5892158480103808E-2</v>
      </c>
      <c r="AE13">
        <v>2.3684599999999998</v>
      </c>
      <c r="AF13">
        <f>-(Table7[[#This Row],[time]]-2)*2</f>
        <v>-0.73691999999999958</v>
      </c>
      <c r="AG13">
        <v>78.897099999999995</v>
      </c>
      <c r="AH13">
        <v>31.975899999999999</v>
      </c>
      <c r="AI13">
        <f>Table7[[#This Row],[CFNM]]/Table7[[#This Row],[CAREA]]</f>
        <v>0.40528612585253454</v>
      </c>
      <c r="AJ13">
        <v>2.3684599999999998</v>
      </c>
      <c r="AK13">
        <f>-(Table8[[#This Row],[time]]-2)*2</f>
        <v>-0.73691999999999958</v>
      </c>
      <c r="AL13">
        <v>82.034700000000001</v>
      </c>
      <c r="AM13">
        <v>14.909599999999999</v>
      </c>
      <c r="AN13">
        <f>Table8[[#This Row],[CFNM]]/Table8[[#This Row],[CAREA]]</f>
        <v>0.18174748002979227</v>
      </c>
    </row>
    <row r="14" spans="1:40" x14ac:dyDescent="0.3">
      <c r="A14">
        <v>2.4278300000000002</v>
      </c>
      <c r="B14">
        <f>-(Table1[[#This Row],[time]]-2)*2</f>
        <v>-0.85566000000000031</v>
      </c>
      <c r="C14">
        <v>99.4191</v>
      </c>
      <c r="D14">
        <v>22.5627</v>
      </c>
      <c r="E14">
        <f>Table1[[#This Row],[CFNM]]/Table1[[#This Row],[CAREA]]</f>
        <v>0.22694532539522083</v>
      </c>
      <c r="F14">
        <v>2.4278300000000002</v>
      </c>
      <c r="G14">
        <f>-(Table2[[#This Row],[time]]-2)*2</f>
        <v>-0.85566000000000031</v>
      </c>
      <c r="H14">
        <v>84.968800000000002</v>
      </c>
      <c r="I14">
        <v>0.35269200000000001</v>
      </c>
      <c r="J14">
        <f>Table2[[#This Row],[CFNM]]/Table2[[#This Row],[CAREA]]</f>
        <v>4.1508412499646928E-3</v>
      </c>
      <c r="K14">
        <v>2.4278300000000002</v>
      </c>
      <c r="L14">
        <f>-(Table3[[#This Row],[time]]-2)*2</f>
        <v>-0.85566000000000031</v>
      </c>
      <c r="M14">
        <v>88.819199999999995</v>
      </c>
      <c r="N14">
        <v>17.617000000000001</v>
      </c>
      <c r="O14">
        <f>Table3[[#This Row],[CFNM]]/Table3[[#This Row],[CAREA]]</f>
        <v>0.19834675385502235</v>
      </c>
      <c r="P14">
        <v>2.4278300000000002</v>
      </c>
      <c r="Q14">
        <f>-(Table4[[#This Row],[time]]-2)*2</f>
        <v>-0.85566000000000031</v>
      </c>
      <c r="R14">
        <v>75.073899999999995</v>
      </c>
      <c r="S14">
        <v>4.4791999999999996</v>
      </c>
      <c r="T14">
        <f>Table4[[#This Row],[CFNM]]/Table4[[#This Row],[CAREA]]</f>
        <v>5.9663877859016251E-2</v>
      </c>
      <c r="U14">
        <v>2.4278300000000002</v>
      </c>
      <c r="V14">
        <f>-(Table5[[#This Row],[time]]-2)*2</f>
        <v>-0.85566000000000031</v>
      </c>
      <c r="W14">
        <v>85.049099999999996</v>
      </c>
      <c r="X14">
        <v>25.664899999999999</v>
      </c>
      <c r="Y14">
        <f>Table5[[#This Row],[CFNM]]/Table5[[#This Row],[CAREA]]</f>
        <v>0.30176568593906344</v>
      </c>
      <c r="Z14">
        <v>2.4278300000000002</v>
      </c>
      <c r="AA14">
        <f>-(Table6[[#This Row],[time]]-2)*2</f>
        <v>-0.85566000000000031</v>
      </c>
      <c r="AB14">
        <v>80.542599999999993</v>
      </c>
      <c r="AC14">
        <v>3.7298399999999998</v>
      </c>
      <c r="AD14">
        <f>Table6[[#This Row],[CFNM]]/Table6[[#This Row],[CAREA]]</f>
        <v>4.6308909819151603E-2</v>
      </c>
      <c r="AE14">
        <v>2.4278300000000002</v>
      </c>
      <c r="AF14">
        <f>-(Table7[[#This Row],[time]]-2)*2</f>
        <v>-0.85566000000000031</v>
      </c>
      <c r="AG14">
        <v>77.500699999999995</v>
      </c>
      <c r="AH14">
        <v>34.975499999999997</v>
      </c>
      <c r="AI14">
        <f>Table7[[#This Row],[CFNM]]/Table7[[#This Row],[CAREA]]</f>
        <v>0.4512926980014374</v>
      </c>
      <c r="AJ14">
        <v>2.4278300000000002</v>
      </c>
      <c r="AK14">
        <f>-(Table8[[#This Row],[time]]-2)*2</f>
        <v>-0.85566000000000031</v>
      </c>
      <c r="AL14">
        <v>82.141099999999994</v>
      </c>
      <c r="AM14">
        <v>14.202299999999999</v>
      </c>
      <c r="AN14">
        <f>Table8[[#This Row],[CFNM]]/Table8[[#This Row],[CAREA]]</f>
        <v>0.17290126380094739</v>
      </c>
    </row>
    <row r="15" spans="1:40" x14ac:dyDescent="0.3">
      <c r="A15">
        <v>2.4542000000000002</v>
      </c>
      <c r="B15">
        <f>-(Table1[[#This Row],[time]]-2)*2</f>
        <v>-0.90840000000000032</v>
      </c>
      <c r="C15">
        <v>100.241</v>
      </c>
      <c r="D15">
        <v>25.191500000000001</v>
      </c>
      <c r="E15">
        <f>Table1[[#This Row],[CFNM]]/Table1[[#This Row],[CAREA]]</f>
        <v>0.25130934447980369</v>
      </c>
      <c r="F15">
        <v>2.4542000000000002</v>
      </c>
      <c r="G15">
        <f>-(Table2[[#This Row],[time]]-2)*2</f>
        <v>-0.90840000000000032</v>
      </c>
      <c r="H15">
        <v>83.393000000000001</v>
      </c>
      <c r="I15">
        <v>0.354576</v>
      </c>
      <c r="J15">
        <f>Table2[[#This Row],[CFNM]]/Table2[[#This Row],[CAREA]]</f>
        <v>4.2518676627534687E-3</v>
      </c>
      <c r="K15">
        <v>2.4542000000000002</v>
      </c>
      <c r="L15">
        <f>-(Table3[[#This Row],[time]]-2)*2</f>
        <v>-0.90840000000000032</v>
      </c>
      <c r="M15">
        <v>87.845100000000002</v>
      </c>
      <c r="N15">
        <v>20.105399999999999</v>
      </c>
      <c r="O15">
        <f>Table3[[#This Row],[CFNM]]/Table3[[#This Row],[CAREA]]</f>
        <v>0.22887332361167553</v>
      </c>
      <c r="P15">
        <v>2.4542000000000002</v>
      </c>
      <c r="Q15">
        <f>-(Table4[[#This Row],[time]]-2)*2</f>
        <v>-0.90840000000000032</v>
      </c>
      <c r="R15">
        <v>74.002899999999997</v>
      </c>
      <c r="S15">
        <v>4.69536</v>
      </c>
      <c r="T15">
        <f>Table4[[#This Row],[CFNM]]/Table4[[#This Row],[CAREA]]</f>
        <v>6.3448324322425198E-2</v>
      </c>
      <c r="U15">
        <v>2.4542000000000002</v>
      </c>
      <c r="V15">
        <f>-(Table5[[#This Row],[time]]-2)*2</f>
        <v>-0.90840000000000032</v>
      </c>
      <c r="W15">
        <v>85.004599999999996</v>
      </c>
      <c r="X15">
        <v>28.462399999999999</v>
      </c>
      <c r="Y15">
        <f>Table5[[#This Row],[CFNM]]/Table5[[#This Row],[CAREA]]</f>
        <v>0.33483364429689688</v>
      </c>
      <c r="Z15">
        <v>2.4542000000000002</v>
      </c>
      <c r="AA15">
        <f>-(Table6[[#This Row],[time]]-2)*2</f>
        <v>-0.90840000000000032</v>
      </c>
      <c r="AB15">
        <v>80.343599999999995</v>
      </c>
      <c r="AC15">
        <v>3.1149300000000002</v>
      </c>
      <c r="AD15">
        <f>Table6[[#This Row],[CFNM]]/Table6[[#This Row],[CAREA]]</f>
        <v>3.8770107388765261E-2</v>
      </c>
      <c r="AE15">
        <v>2.4542000000000002</v>
      </c>
      <c r="AF15">
        <f>-(Table7[[#This Row],[time]]-2)*2</f>
        <v>-0.90840000000000032</v>
      </c>
      <c r="AG15">
        <v>76.463399999999993</v>
      </c>
      <c r="AH15">
        <v>37.565600000000003</v>
      </c>
      <c r="AI15">
        <f>Table7[[#This Row],[CFNM]]/Table7[[#This Row],[CAREA]]</f>
        <v>0.49128864267087269</v>
      </c>
      <c r="AJ15">
        <v>2.4542000000000002</v>
      </c>
      <c r="AK15">
        <f>-(Table8[[#This Row],[time]]-2)*2</f>
        <v>-0.90840000000000032</v>
      </c>
      <c r="AL15">
        <v>81.436599999999999</v>
      </c>
      <c r="AM15">
        <v>13.5161</v>
      </c>
      <c r="AN15">
        <f>Table8[[#This Row],[CFNM]]/Table8[[#This Row],[CAREA]]</f>
        <v>0.16597082884108619</v>
      </c>
    </row>
    <row r="16" spans="1:40" x14ac:dyDescent="0.3">
      <c r="A16">
        <v>2.5061499999999999</v>
      </c>
      <c r="B16">
        <f>-(Table1[[#This Row],[time]]-2)*2</f>
        <v>-1.0122999999999998</v>
      </c>
      <c r="C16">
        <v>100.82599999999999</v>
      </c>
      <c r="D16">
        <v>29.770700000000001</v>
      </c>
      <c r="E16">
        <f>Table1[[#This Row],[CFNM]]/Table1[[#This Row],[CAREA]]</f>
        <v>0.29526808561283802</v>
      </c>
      <c r="F16">
        <v>2.5061499999999999</v>
      </c>
      <c r="G16">
        <f>-(Table2[[#This Row],[time]]-2)*2</f>
        <v>-1.0122999999999998</v>
      </c>
      <c r="H16">
        <v>82.139399999999995</v>
      </c>
      <c r="I16">
        <v>0.27350799999999997</v>
      </c>
      <c r="J16">
        <f>Table2[[#This Row],[CFNM]]/Table2[[#This Row],[CAREA]]</f>
        <v>3.3298027499592156E-3</v>
      </c>
      <c r="K16">
        <v>2.5061499999999999</v>
      </c>
      <c r="L16">
        <f>-(Table3[[#This Row],[time]]-2)*2</f>
        <v>-1.0122999999999998</v>
      </c>
      <c r="M16">
        <v>86.349100000000007</v>
      </c>
      <c r="N16">
        <v>24.4969</v>
      </c>
      <c r="O16">
        <f>Table3[[#This Row],[CFNM]]/Table3[[#This Row],[CAREA]]</f>
        <v>0.28369606631684635</v>
      </c>
      <c r="P16">
        <v>2.5061499999999999</v>
      </c>
      <c r="Q16">
        <f>-(Table4[[#This Row],[time]]-2)*2</f>
        <v>-1.0122999999999998</v>
      </c>
      <c r="R16">
        <v>72.174700000000001</v>
      </c>
      <c r="S16">
        <v>4.8642000000000003</v>
      </c>
      <c r="T16">
        <f>Table4[[#This Row],[CFNM]]/Table4[[#This Row],[CAREA]]</f>
        <v>6.7394807321679212E-2</v>
      </c>
      <c r="U16">
        <v>2.5061499999999999</v>
      </c>
      <c r="V16">
        <f>-(Table5[[#This Row],[time]]-2)*2</f>
        <v>-1.0122999999999998</v>
      </c>
      <c r="W16">
        <v>85.516900000000007</v>
      </c>
      <c r="X16">
        <v>32.565100000000001</v>
      </c>
      <c r="Y16">
        <f>Table5[[#This Row],[CFNM]]/Table5[[#This Row],[CAREA]]</f>
        <v>0.38080309272202334</v>
      </c>
      <c r="Z16">
        <v>2.5061499999999999</v>
      </c>
      <c r="AA16">
        <f>-(Table6[[#This Row],[time]]-2)*2</f>
        <v>-1.0122999999999998</v>
      </c>
      <c r="AB16">
        <v>79.6601</v>
      </c>
      <c r="AC16">
        <v>2.43607</v>
      </c>
      <c r="AD16">
        <f>Table6[[#This Row],[CFNM]]/Table6[[#This Row],[CAREA]]</f>
        <v>3.0580805196076831E-2</v>
      </c>
      <c r="AE16">
        <v>2.5061499999999999</v>
      </c>
      <c r="AF16">
        <f>-(Table7[[#This Row],[time]]-2)*2</f>
        <v>-1.0122999999999998</v>
      </c>
      <c r="AG16">
        <v>74.736500000000007</v>
      </c>
      <c r="AH16">
        <v>41.428800000000003</v>
      </c>
      <c r="AI16">
        <f>Table7[[#This Row],[CFNM]]/Table7[[#This Row],[CAREA]]</f>
        <v>0.55433155151766533</v>
      </c>
      <c r="AJ16">
        <v>2.5061499999999999</v>
      </c>
      <c r="AK16">
        <f>-(Table8[[#This Row],[time]]-2)*2</f>
        <v>-1.0122999999999998</v>
      </c>
      <c r="AL16">
        <v>80.890500000000003</v>
      </c>
      <c r="AM16">
        <v>12.4779</v>
      </c>
      <c r="AN16">
        <f>Table8[[#This Row],[CFNM]]/Table8[[#This Row],[CAREA]]</f>
        <v>0.15425668032710887</v>
      </c>
    </row>
    <row r="17" spans="1:40" x14ac:dyDescent="0.3">
      <c r="A17">
        <v>2.5507599999999999</v>
      </c>
      <c r="B17">
        <f>-(Table1[[#This Row],[time]]-2)*2</f>
        <v>-1.1015199999999998</v>
      </c>
      <c r="C17">
        <v>100.88200000000001</v>
      </c>
      <c r="D17">
        <v>32.588099999999997</v>
      </c>
      <c r="E17">
        <f>Table1[[#This Row],[CFNM]]/Table1[[#This Row],[CAREA]]</f>
        <v>0.32303185900358833</v>
      </c>
      <c r="F17">
        <v>2.5507599999999999</v>
      </c>
      <c r="G17">
        <f>-(Table2[[#This Row],[time]]-2)*2</f>
        <v>-1.1015199999999998</v>
      </c>
      <c r="H17">
        <v>81.520700000000005</v>
      </c>
      <c r="I17">
        <v>0.20407900000000001</v>
      </c>
      <c r="J17">
        <f>Table2[[#This Row],[CFNM]]/Table2[[#This Row],[CAREA]]</f>
        <v>2.5034009766844493E-3</v>
      </c>
      <c r="K17">
        <v>2.5507599999999999</v>
      </c>
      <c r="L17">
        <f>-(Table3[[#This Row],[time]]-2)*2</f>
        <v>-1.1015199999999998</v>
      </c>
      <c r="M17">
        <v>85.547300000000007</v>
      </c>
      <c r="N17">
        <v>27.1524</v>
      </c>
      <c r="O17">
        <f>Table3[[#This Row],[CFNM]]/Table3[[#This Row],[CAREA]]</f>
        <v>0.3173963409716028</v>
      </c>
      <c r="P17">
        <v>2.5507599999999999</v>
      </c>
      <c r="Q17">
        <f>-(Table4[[#This Row],[time]]-2)*2</f>
        <v>-1.1015199999999998</v>
      </c>
      <c r="R17">
        <v>71.475399999999993</v>
      </c>
      <c r="S17">
        <v>4.8923199999999998</v>
      </c>
      <c r="T17">
        <f>Table4[[#This Row],[CFNM]]/Table4[[#This Row],[CAREA]]</f>
        <v>6.8447605749670515E-2</v>
      </c>
      <c r="U17">
        <v>2.5507599999999999</v>
      </c>
      <c r="V17">
        <f>-(Table5[[#This Row],[time]]-2)*2</f>
        <v>-1.1015199999999998</v>
      </c>
      <c r="W17">
        <v>85.404799999999994</v>
      </c>
      <c r="X17">
        <v>35.016199999999998</v>
      </c>
      <c r="Y17">
        <f>Table5[[#This Row],[CFNM]]/Table5[[#This Row],[CAREA]]</f>
        <v>0.41000271647495223</v>
      </c>
      <c r="Z17">
        <v>2.5507599999999999</v>
      </c>
      <c r="AA17">
        <f>-(Table6[[#This Row],[time]]-2)*2</f>
        <v>-1.1015199999999998</v>
      </c>
      <c r="AB17">
        <v>78.207400000000007</v>
      </c>
      <c r="AC17">
        <v>2.1112799999999998</v>
      </c>
      <c r="AD17">
        <f>Table6[[#This Row],[CFNM]]/Table6[[#This Row],[CAREA]]</f>
        <v>2.6995910872884148E-2</v>
      </c>
      <c r="AE17">
        <v>2.5507599999999999</v>
      </c>
      <c r="AF17">
        <f>-(Table7[[#This Row],[time]]-2)*2</f>
        <v>-1.1015199999999998</v>
      </c>
      <c r="AG17">
        <v>73.909099999999995</v>
      </c>
      <c r="AH17">
        <v>43.762500000000003</v>
      </c>
      <c r="AI17">
        <f>Table7[[#This Row],[CFNM]]/Table7[[#This Row],[CAREA]]</f>
        <v>0.5921124732948988</v>
      </c>
      <c r="AJ17">
        <v>2.5507599999999999</v>
      </c>
      <c r="AK17">
        <f>-(Table8[[#This Row],[time]]-2)*2</f>
        <v>-1.1015199999999998</v>
      </c>
      <c r="AL17">
        <v>79.891000000000005</v>
      </c>
      <c r="AM17">
        <v>11.8086</v>
      </c>
      <c r="AN17">
        <f>Table8[[#This Row],[CFNM]]/Table8[[#This Row],[CAREA]]</f>
        <v>0.14780888961209648</v>
      </c>
    </row>
    <row r="18" spans="1:40" x14ac:dyDescent="0.3">
      <c r="A18">
        <v>2.60453</v>
      </c>
      <c r="B18">
        <f>-(Table1[[#This Row],[time]]-2)*2</f>
        <v>-1.20906</v>
      </c>
      <c r="C18">
        <v>100.917</v>
      </c>
      <c r="D18">
        <v>36.433900000000001</v>
      </c>
      <c r="E18">
        <f>Table1[[#This Row],[CFNM]]/Table1[[#This Row],[CAREA]]</f>
        <v>0.36102836984848935</v>
      </c>
      <c r="F18">
        <v>2.60453</v>
      </c>
      <c r="G18">
        <f>-(Table2[[#This Row],[time]]-2)*2</f>
        <v>-1.20906</v>
      </c>
      <c r="H18">
        <v>79.750399999999999</v>
      </c>
      <c r="I18">
        <v>9.9459099999999995E-2</v>
      </c>
      <c r="J18">
        <f>Table2[[#This Row],[CFNM]]/Table2[[#This Row],[CAREA]]</f>
        <v>1.247129794960276E-3</v>
      </c>
      <c r="K18">
        <v>2.60453</v>
      </c>
      <c r="L18">
        <f>-(Table3[[#This Row],[time]]-2)*2</f>
        <v>-1.20906</v>
      </c>
      <c r="M18">
        <v>84.313800000000001</v>
      </c>
      <c r="N18">
        <v>30.964300000000001</v>
      </c>
      <c r="O18">
        <f>Table3[[#This Row],[CFNM]]/Table3[[#This Row],[CAREA]]</f>
        <v>0.36725067545289147</v>
      </c>
      <c r="P18">
        <v>2.60453</v>
      </c>
      <c r="Q18">
        <f>-(Table4[[#This Row],[time]]-2)*2</f>
        <v>-1.20906</v>
      </c>
      <c r="R18">
        <v>68.292699999999996</v>
      </c>
      <c r="S18">
        <v>4.8964499999999997</v>
      </c>
      <c r="T18">
        <f>Table4[[#This Row],[CFNM]]/Table4[[#This Row],[CAREA]]</f>
        <v>7.1697999932642878E-2</v>
      </c>
      <c r="U18">
        <v>2.60453</v>
      </c>
      <c r="V18">
        <f>-(Table5[[#This Row],[time]]-2)*2</f>
        <v>-1.20906</v>
      </c>
      <c r="W18">
        <v>85.307900000000004</v>
      </c>
      <c r="X18">
        <v>38.523000000000003</v>
      </c>
      <c r="Y18">
        <f>Table5[[#This Row],[CFNM]]/Table5[[#This Row],[CAREA]]</f>
        <v>0.45157599706475016</v>
      </c>
      <c r="Z18">
        <v>2.60453</v>
      </c>
      <c r="AA18">
        <f>-(Table6[[#This Row],[time]]-2)*2</f>
        <v>-1.20906</v>
      </c>
      <c r="AB18">
        <v>76.515500000000003</v>
      </c>
      <c r="AC18">
        <v>1.6498200000000001</v>
      </c>
      <c r="AD18">
        <f>Table6[[#This Row],[CFNM]]/Table6[[#This Row],[CAREA]]</f>
        <v>2.1561905757656947E-2</v>
      </c>
      <c r="AE18">
        <v>2.60453</v>
      </c>
      <c r="AF18">
        <f>-(Table7[[#This Row],[time]]-2)*2</f>
        <v>-1.20906</v>
      </c>
      <c r="AG18">
        <v>72.873699999999999</v>
      </c>
      <c r="AH18">
        <v>47.161799999999999</v>
      </c>
      <c r="AI18">
        <f>Table7[[#This Row],[CFNM]]/Table7[[#This Row],[CAREA]]</f>
        <v>0.64717175057668264</v>
      </c>
      <c r="AJ18">
        <v>2.60453</v>
      </c>
      <c r="AK18">
        <f>-(Table8[[#This Row],[time]]-2)*2</f>
        <v>-1.20906</v>
      </c>
      <c r="AL18">
        <v>79.229100000000003</v>
      </c>
      <c r="AM18">
        <v>10.782299999999999</v>
      </c>
      <c r="AN18">
        <f>Table8[[#This Row],[CFNM]]/Table8[[#This Row],[CAREA]]</f>
        <v>0.1360901486953657</v>
      </c>
    </row>
    <row r="19" spans="1:40" x14ac:dyDescent="0.3">
      <c r="A19">
        <v>2.65273</v>
      </c>
      <c r="B19">
        <f>-(Table1[[#This Row],[time]]-2)*2</f>
        <v>-1.3054600000000001</v>
      </c>
      <c r="C19">
        <v>100.837</v>
      </c>
      <c r="D19">
        <v>39.207099999999997</v>
      </c>
      <c r="E19">
        <f>Table1[[#This Row],[CFNM]]/Table1[[#This Row],[CAREA]]</f>
        <v>0.38881660501601589</v>
      </c>
      <c r="F19">
        <v>2.65273</v>
      </c>
      <c r="G19">
        <f>-(Table2[[#This Row],[time]]-2)*2</f>
        <v>-1.3054600000000001</v>
      </c>
      <c r="H19">
        <v>78.129900000000006</v>
      </c>
      <c r="I19">
        <v>3.1762800000000001E-2</v>
      </c>
      <c r="J19">
        <f>Table2[[#This Row],[CFNM]]/Table2[[#This Row],[CAREA]]</f>
        <v>4.0653834191519507E-4</v>
      </c>
      <c r="K19">
        <v>2.65273</v>
      </c>
      <c r="L19">
        <f>-(Table3[[#This Row],[time]]-2)*2</f>
        <v>-1.3054600000000001</v>
      </c>
      <c r="M19">
        <v>83.606200000000001</v>
      </c>
      <c r="N19">
        <v>34.049999999999997</v>
      </c>
      <c r="O19">
        <f>Table3[[#This Row],[CFNM]]/Table3[[#This Row],[CAREA]]</f>
        <v>0.40726644674677231</v>
      </c>
      <c r="P19">
        <v>2.65273</v>
      </c>
      <c r="Q19">
        <f>-(Table4[[#This Row],[time]]-2)*2</f>
        <v>-1.3054600000000001</v>
      </c>
      <c r="R19">
        <v>68.114400000000003</v>
      </c>
      <c r="S19">
        <v>4.6845699999999999</v>
      </c>
      <c r="T19">
        <f>Table4[[#This Row],[CFNM]]/Table4[[#This Row],[CAREA]]</f>
        <v>6.8775031417732516E-2</v>
      </c>
      <c r="U19">
        <v>2.65273</v>
      </c>
      <c r="V19">
        <f>-(Table5[[#This Row],[time]]-2)*2</f>
        <v>-1.3054600000000001</v>
      </c>
      <c r="W19">
        <v>85.024100000000004</v>
      </c>
      <c r="X19">
        <v>41.030500000000004</v>
      </c>
      <c r="Y19">
        <f>Table5[[#This Row],[CFNM]]/Table5[[#This Row],[CAREA]]</f>
        <v>0.48257494051686523</v>
      </c>
      <c r="Z19">
        <v>2.65273</v>
      </c>
      <c r="AA19">
        <f>-(Table6[[#This Row],[time]]-2)*2</f>
        <v>-1.3054600000000001</v>
      </c>
      <c r="AB19">
        <v>75.190100000000001</v>
      </c>
      <c r="AC19">
        <v>1.3254600000000001</v>
      </c>
      <c r="AD19">
        <f>Table6[[#This Row],[CFNM]]/Table6[[#This Row],[CAREA]]</f>
        <v>1.7628118595400193E-2</v>
      </c>
      <c r="AE19">
        <v>2.65273</v>
      </c>
      <c r="AF19">
        <f>-(Table7[[#This Row],[time]]-2)*2</f>
        <v>-1.3054600000000001</v>
      </c>
      <c r="AG19">
        <v>72.043099999999995</v>
      </c>
      <c r="AH19">
        <v>49.596800000000002</v>
      </c>
      <c r="AI19">
        <f>Table7[[#This Row],[CFNM]]/Table7[[#This Row],[CAREA]]</f>
        <v>0.68843234119575647</v>
      </c>
      <c r="AJ19">
        <v>2.65273</v>
      </c>
      <c r="AK19">
        <f>-(Table8[[#This Row],[time]]-2)*2</f>
        <v>-1.3054600000000001</v>
      </c>
      <c r="AL19">
        <v>78.909099999999995</v>
      </c>
      <c r="AM19">
        <v>10.0626</v>
      </c>
      <c r="AN19">
        <f>Table8[[#This Row],[CFNM]]/Table8[[#This Row],[CAREA]]</f>
        <v>0.12752141388002144</v>
      </c>
    </row>
    <row r="20" spans="1:40" x14ac:dyDescent="0.3">
      <c r="A20">
        <v>2.7006199999999998</v>
      </c>
      <c r="B20">
        <f>-(Table1[[#This Row],[time]]-2)*2</f>
        <v>-1.4012399999999996</v>
      </c>
      <c r="C20">
        <v>100.452</v>
      </c>
      <c r="D20">
        <v>42.332500000000003</v>
      </c>
      <c r="E20">
        <f>Table1[[#This Row],[CFNM]]/Table1[[#This Row],[CAREA]]</f>
        <v>0.42142018078286153</v>
      </c>
      <c r="F20">
        <v>2.7006199999999998</v>
      </c>
      <c r="G20">
        <f>-(Table2[[#This Row],[time]]-2)*2</f>
        <v>-1.4012399999999996</v>
      </c>
      <c r="H20">
        <v>77.171499999999995</v>
      </c>
      <c r="I20">
        <v>3.7770199999999999E-3</v>
      </c>
      <c r="J20">
        <f>Table2[[#This Row],[CFNM]]/Table2[[#This Row],[CAREA]]</f>
        <v>4.8943197942245516E-5</v>
      </c>
      <c r="K20">
        <v>2.7006199999999998</v>
      </c>
      <c r="L20">
        <f>-(Table3[[#This Row],[time]]-2)*2</f>
        <v>-1.4012399999999996</v>
      </c>
      <c r="M20">
        <v>82.824200000000005</v>
      </c>
      <c r="N20">
        <v>37.652799999999999</v>
      </c>
      <c r="O20">
        <f>Table3[[#This Row],[CFNM]]/Table3[[#This Row],[CAREA]]</f>
        <v>0.45461109192723864</v>
      </c>
      <c r="P20">
        <v>2.7006199999999998</v>
      </c>
      <c r="Q20">
        <f>-(Table4[[#This Row],[time]]-2)*2</f>
        <v>-1.4012399999999996</v>
      </c>
      <c r="R20">
        <v>66.249899999999997</v>
      </c>
      <c r="S20">
        <v>4.35893</v>
      </c>
      <c r="T20">
        <f>Table4[[#This Row],[CFNM]]/Table4[[#This Row],[CAREA]]</f>
        <v>6.5795269124934525E-2</v>
      </c>
      <c r="U20">
        <v>2.7006199999999998</v>
      </c>
      <c r="V20">
        <f>-(Table5[[#This Row],[time]]-2)*2</f>
        <v>-1.4012399999999996</v>
      </c>
      <c r="W20">
        <v>84.892099999999999</v>
      </c>
      <c r="X20">
        <v>43.899099999999997</v>
      </c>
      <c r="Y20">
        <f>Table5[[#This Row],[CFNM]]/Table5[[#This Row],[CAREA]]</f>
        <v>0.517116433684642</v>
      </c>
      <c r="Z20">
        <v>2.7006199999999998</v>
      </c>
      <c r="AA20">
        <f>-(Table6[[#This Row],[time]]-2)*2</f>
        <v>-1.4012399999999996</v>
      </c>
      <c r="AB20">
        <v>73.797200000000004</v>
      </c>
      <c r="AC20">
        <v>0.96398399999999995</v>
      </c>
      <c r="AD20">
        <f>Table6[[#This Row],[CFNM]]/Table6[[#This Row],[CAREA]]</f>
        <v>1.3062609421495666E-2</v>
      </c>
      <c r="AE20">
        <v>2.7006199999999998</v>
      </c>
      <c r="AF20">
        <f>-(Table7[[#This Row],[time]]-2)*2</f>
        <v>-1.4012399999999996</v>
      </c>
      <c r="AG20">
        <v>71.145300000000006</v>
      </c>
      <c r="AH20">
        <v>52.488300000000002</v>
      </c>
      <c r="AI20">
        <f>Table7[[#This Row],[CFNM]]/Table7[[#This Row],[CAREA]]</f>
        <v>0.73776201660545393</v>
      </c>
      <c r="AJ20">
        <v>2.7006199999999998</v>
      </c>
      <c r="AK20">
        <f>-(Table8[[#This Row],[time]]-2)*2</f>
        <v>-1.4012399999999996</v>
      </c>
      <c r="AL20">
        <v>78.628</v>
      </c>
      <c r="AM20">
        <v>9.1797400000000007</v>
      </c>
      <c r="AN20">
        <f>Table8[[#This Row],[CFNM]]/Table8[[#This Row],[CAREA]]</f>
        <v>0.11674899526886097</v>
      </c>
    </row>
    <row r="21" spans="1:40" x14ac:dyDescent="0.3">
      <c r="A21">
        <v>2.75176</v>
      </c>
      <c r="B21">
        <f>-(Table1[[#This Row],[time]]-2)*2</f>
        <v>-1.50352</v>
      </c>
      <c r="C21">
        <v>100.056</v>
      </c>
      <c r="D21">
        <v>45.706299999999999</v>
      </c>
      <c r="E21">
        <f>Table1[[#This Row],[CFNM]]/Table1[[#This Row],[CAREA]]</f>
        <v>0.45680718797473413</v>
      </c>
      <c r="F21">
        <v>2.75176</v>
      </c>
      <c r="G21">
        <f>-(Table2[[#This Row],[time]]-2)*2</f>
        <v>-1.50352</v>
      </c>
      <c r="H21">
        <v>72.430899999999994</v>
      </c>
      <c r="I21">
        <v>3.38712E-3</v>
      </c>
      <c r="J21">
        <f>Table2[[#This Row],[CFNM]]/Table2[[#This Row],[CAREA]]</f>
        <v>4.6763466973349779E-5</v>
      </c>
      <c r="K21">
        <v>2.75176</v>
      </c>
      <c r="L21">
        <f>-(Table3[[#This Row],[time]]-2)*2</f>
        <v>-1.50352</v>
      </c>
      <c r="M21">
        <v>82.02</v>
      </c>
      <c r="N21">
        <v>41.515799999999999</v>
      </c>
      <c r="O21">
        <f>Table3[[#This Row],[CFNM]]/Table3[[#This Row],[CAREA]]</f>
        <v>0.50616678858814923</v>
      </c>
      <c r="P21">
        <v>2.75176</v>
      </c>
      <c r="Q21">
        <f>-(Table4[[#This Row],[time]]-2)*2</f>
        <v>-1.50352</v>
      </c>
      <c r="R21">
        <v>65.383300000000006</v>
      </c>
      <c r="S21">
        <v>4.0025500000000003</v>
      </c>
      <c r="T21">
        <f>Table4[[#This Row],[CFNM]]/Table4[[#This Row],[CAREA]]</f>
        <v>6.1216702124242732E-2</v>
      </c>
      <c r="U21">
        <v>2.75176</v>
      </c>
      <c r="V21">
        <f>-(Table5[[#This Row],[time]]-2)*2</f>
        <v>-1.50352</v>
      </c>
      <c r="W21">
        <v>84.552700000000002</v>
      </c>
      <c r="X21">
        <v>46.999899999999997</v>
      </c>
      <c r="Y21">
        <f>Table5[[#This Row],[CFNM]]/Table5[[#This Row],[CAREA]]</f>
        <v>0.55586515865253261</v>
      </c>
      <c r="Z21">
        <v>2.75176</v>
      </c>
      <c r="AA21">
        <f>-(Table6[[#This Row],[time]]-2)*2</f>
        <v>-1.50352</v>
      </c>
      <c r="AB21">
        <v>72.003699999999995</v>
      </c>
      <c r="AC21">
        <v>0.62713700000000006</v>
      </c>
      <c r="AD21">
        <f>Table6[[#This Row],[CFNM]]/Table6[[#This Row],[CAREA]]</f>
        <v>8.7097885247563681E-3</v>
      </c>
      <c r="AE21">
        <v>2.75176</v>
      </c>
      <c r="AF21">
        <f>-(Table7[[#This Row],[time]]-2)*2</f>
        <v>-1.50352</v>
      </c>
      <c r="AG21">
        <v>70.246200000000002</v>
      </c>
      <c r="AH21">
        <v>55.588900000000002</v>
      </c>
      <c r="AI21">
        <f>Table7[[#This Row],[CFNM]]/Table7[[#This Row],[CAREA]]</f>
        <v>0.79134387340525181</v>
      </c>
      <c r="AJ21">
        <v>2.75176</v>
      </c>
      <c r="AK21">
        <f>-(Table8[[#This Row],[time]]-2)*2</f>
        <v>-1.50352</v>
      </c>
      <c r="AL21">
        <v>77.680000000000007</v>
      </c>
      <c r="AM21">
        <v>8.2018299999999993</v>
      </c>
      <c r="AN21">
        <f>Table8[[#This Row],[CFNM]]/Table8[[#This Row],[CAREA]]</f>
        <v>0.1055848352214212</v>
      </c>
    </row>
    <row r="22" spans="1:40" x14ac:dyDescent="0.3">
      <c r="A22">
        <v>2.80444</v>
      </c>
      <c r="B22">
        <f>-(Table1[[#This Row],[time]]-2)*2</f>
        <v>-1.6088800000000001</v>
      </c>
      <c r="C22">
        <v>99.578599999999994</v>
      </c>
      <c r="D22">
        <v>48.7592</v>
      </c>
      <c r="E22">
        <f>Table1[[#This Row],[CFNM]]/Table1[[#This Row],[CAREA]]</f>
        <v>0.4896554078888436</v>
      </c>
      <c r="F22">
        <v>2.80444</v>
      </c>
      <c r="G22">
        <f>-(Table2[[#This Row],[time]]-2)*2</f>
        <v>-1.6088800000000001</v>
      </c>
      <c r="H22">
        <v>70.377899999999997</v>
      </c>
      <c r="I22">
        <v>3.2236700000000001E-3</v>
      </c>
      <c r="J22">
        <f>Table2[[#This Row],[CFNM]]/Table2[[#This Row],[CAREA]]</f>
        <v>4.5805146217775754E-5</v>
      </c>
      <c r="K22">
        <v>2.80444</v>
      </c>
      <c r="L22">
        <f>-(Table3[[#This Row],[time]]-2)*2</f>
        <v>-1.6088800000000001</v>
      </c>
      <c r="M22">
        <v>81.295000000000002</v>
      </c>
      <c r="N22">
        <v>44.999499999999998</v>
      </c>
      <c r="O22">
        <f>Table3[[#This Row],[CFNM]]/Table3[[#This Row],[CAREA]]</f>
        <v>0.55353342764007618</v>
      </c>
      <c r="P22">
        <v>2.80444</v>
      </c>
      <c r="Q22">
        <f>-(Table4[[#This Row],[time]]-2)*2</f>
        <v>-1.6088800000000001</v>
      </c>
      <c r="R22">
        <v>65.178399999999996</v>
      </c>
      <c r="S22">
        <v>3.6758199999999999</v>
      </c>
      <c r="T22">
        <f>Table4[[#This Row],[CFNM]]/Table4[[#This Row],[CAREA]]</f>
        <v>5.6396290795723739E-2</v>
      </c>
      <c r="U22">
        <v>2.80444</v>
      </c>
      <c r="V22">
        <f>-(Table5[[#This Row],[time]]-2)*2</f>
        <v>-1.6088800000000001</v>
      </c>
      <c r="W22">
        <v>84.106200000000001</v>
      </c>
      <c r="X22">
        <v>49.814300000000003</v>
      </c>
      <c r="Y22">
        <f>Table5[[#This Row],[CFNM]]/Table5[[#This Row],[CAREA]]</f>
        <v>0.59227857161541009</v>
      </c>
      <c r="Z22">
        <v>2.80444</v>
      </c>
      <c r="AA22">
        <f>-(Table6[[#This Row],[time]]-2)*2</f>
        <v>-1.6088800000000001</v>
      </c>
      <c r="AB22">
        <v>70.562399999999997</v>
      </c>
      <c r="AC22">
        <v>0.35926900000000001</v>
      </c>
      <c r="AD22">
        <f>Table6[[#This Row],[CFNM]]/Table6[[#This Row],[CAREA]]</f>
        <v>5.0915076584696671E-3</v>
      </c>
      <c r="AE22">
        <v>2.80444</v>
      </c>
      <c r="AF22">
        <f>-(Table7[[#This Row],[time]]-2)*2</f>
        <v>-1.6088800000000001</v>
      </c>
      <c r="AG22">
        <v>69.387900000000002</v>
      </c>
      <c r="AH22">
        <v>58.402299999999997</v>
      </c>
      <c r="AI22">
        <f>Table7[[#This Row],[CFNM]]/Table7[[#This Row],[CAREA]]</f>
        <v>0.84167844825971094</v>
      </c>
      <c r="AJ22">
        <v>2.80444</v>
      </c>
      <c r="AK22">
        <f>-(Table8[[#This Row],[time]]-2)*2</f>
        <v>-1.6088800000000001</v>
      </c>
      <c r="AL22">
        <v>75.431100000000001</v>
      </c>
      <c r="AM22">
        <v>7.3760899999999996</v>
      </c>
      <c r="AN22">
        <f>Table8[[#This Row],[CFNM]]/Table8[[#This Row],[CAREA]]</f>
        <v>9.7785793923196127E-2</v>
      </c>
    </row>
    <row r="23" spans="1:40" x14ac:dyDescent="0.3">
      <c r="A23">
        <v>2.8583699999999999</v>
      </c>
      <c r="B23">
        <f>-(Table1[[#This Row],[time]]-2)*2</f>
        <v>-1.7167399999999997</v>
      </c>
      <c r="C23">
        <v>98.6922</v>
      </c>
      <c r="D23">
        <v>52.3889</v>
      </c>
      <c r="E23">
        <f>Table1[[#This Row],[CFNM]]/Table1[[#This Row],[CAREA]]</f>
        <v>0.53083121057185878</v>
      </c>
      <c r="F23">
        <v>2.8583699999999999</v>
      </c>
      <c r="G23">
        <f>-(Table2[[#This Row],[time]]-2)*2</f>
        <v>-1.7167399999999997</v>
      </c>
      <c r="H23">
        <v>69.855199999999996</v>
      </c>
      <c r="I23">
        <v>3.0468299999999999E-3</v>
      </c>
      <c r="J23">
        <f>Table2[[#This Row],[CFNM]]/Table2[[#This Row],[CAREA]]</f>
        <v>4.3616366426550923E-5</v>
      </c>
      <c r="K23">
        <v>2.8583699999999999</v>
      </c>
      <c r="L23">
        <f>-(Table3[[#This Row],[time]]-2)*2</f>
        <v>-1.7167399999999997</v>
      </c>
      <c r="M23">
        <v>80.490099999999998</v>
      </c>
      <c r="N23">
        <v>49.116100000000003</v>
      </c>
      <c r="O23">
        <f>Table3[[#This Row],[CFNM]]/Table3[[#This Row],[CAREA]]</f>
        <v>0.61021293301909185</v>
      </c>
      <c r="P23">
        <v>2.8583699999999999</v>
      </c>
      <c r="Q23">
        <f>-(Table4[[#This Row],[time]]-2)*2</f>
        <v>-1.7167399999999997</v>
      </c>
      <c r="R23">
        <v>63.553899999999999</v>
      </c>
      <c r="S23">
        <v>3.31847</v>
      </c>
      <c r="T23">
        <f>Table4[[#This Row],[CFNM]]/Table4[[#This Row],[CAREA]]</f>
        <v>5.2215048958443151E-2</v>
      </c>
      <c r="U23">
        <v>2.8583699999999999</v>
      </c>
      <c r="V23">
        <f>-(Table5[[#This Row],[time]]-2)*2</f>
        <v>-1.7167399999999997</v>
      </c>
      <c r="W23">
        <v>83.575800000000001</v>
      </c>
      <c r="X23">
        <v>53.2425</v>
      </c>
      <c r="Y23">
        <f>Table5[[#This Row],[CFNM]]/Table5[[#This Row],[CAREA]]</f>
        <v>0.6370564206385102</v>
      </c>
      <c r="Z23">
        <v>2.8583699999999999</v>
      </c>
      <c r="AA23">
        <f>-(Table6[[#This Row],[time]]-2)*2</f>
        <v>-1.7167399999999997</v>
      </c>
      <c r="AB23">
        <v>68.240499999999997</v>
      </c>
      <c r="AC23">
        <v>6.7016000000000006E-2</v>
      </c>
      <c r="AD23">
        <f>Table6[[#This Row],[CFNM]]/Table6[[#This Row],[CAREA]]</f>
        <v>9.8205611037433796E-4</v>
      </c>
      <c r="AE23">
        <v>2.8583699999999999</v>
      </c>
      <c r="AF23">
        <f>-(Table7[[#This Row],[time]]-2)*2</f>
        <v>-1.7167399999999997</v>
      </c>
      <c r="AG23">
        <v>68.480400000000003</v>
      </c>
      <c r="AH23">
        <v>61.776699999999998</v>
      </c>
      <c r="AI23">
        <f>Table7[[#This Row],[CFNM]]/Table7[[#This Row],[CAREA]]</f>
        <v>0.90210775637992757</v>
      </c>
      <c r="AJ23">
        <v>2.8583699999999999</v>
      </c>
      <c r="AK23">
        <f>-(Table8[[#This Row],[time]]-2)*2</f>
        <v>-1.7167399999999997</v>
      </c>
      <c r="AL23">
        <v>74.027900000000002</v>
      </c>
      <c r="AM23">
        <v>6.4058200000000003</v>
      </c>
      <c r="AN23">
        <f>Table8[[#This Row],[CFNM]]/Table8[[#This Row],[CAREA]]</f>
        <v>8.6532510040133515E-2</v>
      </c>
    </row>
    <row r="24" spans="1:40" x14ac:dyDescent="0.3">
      <c r="A24">
        <v>2.9134199999999999</v>
      </c>
      <c r="B24">
        <f>-(Table1[[#This Row],[time]]-2)*2</f>
        <v>-1.8268399999999998</v>
      </c>
      <c r="C24">
        <v>98.031800000000004</v>
      </c>
      <c r="D24">
        <v>54.850700000000003</v>
      </c>
      <c r="E24">
        <f>Table1[[#This Row],[CFNM]]/Table1[[#This Row],[CAREA]]</f>
        <v>0.55951946205210967</v>
      </c>
      <c r="F24">
        <v>2.9134199999999999</v>
      </c>
      <c r="G24">
        <f>-(Table2[[#This Row],[time]]-2)*2</f>
        <v>-1.8268399999999998</v>
      </c>
      <c r="H24">
        <v>67.603399999999993</v>
      </c>
      <c r="I24">
        <v>2.93444E-3</v>
      </c>
      <c r="J24">
        <f>Table2[[#This Row],[CFNM]]/Table2[[#This Row],[CAREA]]</f>
        <v>4.3406692562800102E-5</v>
      </c>
      <c r="K24">
        <v>2.9134199999999999</v>
      </c>
      <c r="L24">
        <f>-(Table3[[#This Row],[time]]-2)*2</f>
        <v>-1.8268399999999998</v>
      </c>
      <c r="M24">
        <v>79.922600000000003</v>
      </c>
      <c r="N24">
        <v>51.877499999999998</v>
      </c>
      <c r="O24">
        <f>Table3[[#This Row],[CFNM]]/Table3[[#This Row],[CAREA]]</f>
        <v>0.64909675110669562</v>
      </c>
      <c r="P24">
        <v>2.9134199999999999</v>
      </c>
      <c r="Q24">
        <f>-(Table4[[#This Row],[time]]-2)*2</f>
        <v>-1.8268399999999998</v>
      </c>
      <c r="R24">
        <v>62.772599999999997</v>
      </c>
      <c r="S24">
        <v>3.0796999999999999</v>
      </c>
      <c r="T24">
        <f>Table4[[#This Row],[CFNM]]/Table4[[#This Row],[CAREA]]</f>
        <v>4.9061214606372847E-2</v>
      </c>
      <c r="U24">
        <v>2.9134199999999999</v>
      </c>
      <c r="V24">
        <f>-(Table5[[#This Row],[time]]-2)*2</f>
        <v>-1.8268399999999998</v>
      </c>
      <c r="W24">
        <v>83.3232</v>
      </c>
      <c r="X24">
        <v>55.545999999999999</v>
      </c>
      <c r="Y24">
        <f>Table5[[#This Row],[CFNM]]/Table5[[#This Row],[CAREA]]</f>
        <v>0.66663306258040977</v>
      </c>
      <c r="Z24">
        <v>2.9134199999999999</v>
      </c>
      <c r="AA24">
        <f>-(Table6[[#This Row],[time]]-2)*2</f>
        <v>-1.8268399999999998</v>
      </c>
      <c r="AB24">
        <v>66.523300000000006</v>
      </c>
      <c r="AC24">
        <v>2.8915999999999998E-3</v>
      </c>
      <c r="AD24">
        <f>Table6[[#This Row],[CFNM]]/Table6[[#This Row],[CAREA]]</f>
        <v>4.3467476808877485E-5</v>
      </c>
      <c r="AE24">
        <v>2.9134199999999999</v>
      </c>
      <c r="AF24">
        <f>-(Table7[[#This Row],[time]]-2)*2</f>
        <v>-1.8268399999999998</v>
      </c>
      <c r="AG24">
        <v>67.818600000000004</v>
      </c>
      <c r="AH24">
        <v>64.0595</v>
      </c>
      <c r="AI24">
        <f>Table7[[#This Row],[CFNM]]/Table7[[#This Row],[CAREA]]</f>
        <v>0.9445712533139875</v>
      </c>
      <c r="AJ24">
        <v>2.9134199999999999</v>
      </c>
      <c r="AK24">
        <f>-(Table8[[#This Row],[time]]-2)*2</f>
        <v>-1.8268399999999998</v>
      </c>
      <c r="AL24">
        <v>72.218400000000003</v>
      </c>
      <c r="AM24">
        <v>5.7574699999999996</v>
      </c>
      <c r="AN24">
        <f>Table8[[#This Row],[CFNM]]/Table8[[#This Row],[CAREA]]</f>
        <v>7.9723034572906623E-2</v>
      </c>
    </row>
    <row r="25" spans="1:40" x14ac:dyDescent="0.3">
      <c r="A25">
        <v>2.9619599999999999</v>
      </c>
      <c r="B25">
        <f>-(Table1[[#This Row],[time]]-2)*2</f>
        <v>-1.9239199999999999</v>
      </c>
      <c r="C25">
        <v>97.004400000000004</v>
      </c>
      <c r="D25">
        <v>58.384399999999999</v>
      </c>
      <c r="E25">
        <f>Table1[[#This Row],[CFNM]]/Table1[[#This Row],[CAREA]]</f>
        <v>0.60187372943907691</v>
      </c>
      <c r="F25">
        <v>2.9619599999999999</v>
      </c>
      <c r="G25">
        <f>-(Table2[[#This Row],[time]]-2)*2</f>
        <v>-1.9239199999999999</v>
      </c>
      <c r="H25">
        <v>65.402199999999993</v>
      </c>
      <c r="I25">
        <v>2.7947599999999999E-3</v>
      </c>
      <c r="J25">
        <f>Table2[[#This Row],[CFNM]]/Table2[[#This Row],[CAREA]]</f>
        <v>4.2731895868946309E-5</v>
      </c>
      <c r="K25">
        <v>2.9619599999999999</v>
      </c>
      <c r="L25">
        <f>-(Table3[[#This Row],[time]]-2)*2</f>
        <v>-1.9239199999999999</v>
      </c>
      <c r="M25">
        <v>79.2376</v>
      </c>
      <c r="N25">
        <v>55.809899999999999</v>
      </c>
      <c r="O25">
        <f>Table3[[#This Row],[CFNM]]/Table3[[#This Row],[CAREA]]</f>
        <v>0.70433607277353172</v>
      </c>
      <c r="P25">
        <v>2.9619599999999999</v>
      </c>
      <c r="Q25">
        <f>-(Table4[[#This Row],[time]]-2)*2</f>
        <v>-1.9239199999999999</v>
      </c>
      <c r="R25">
        <v>62.578299999999999</v>
      </c>
      <c r="S25">
        <v>2.7780100000000001</v>
      </c>
      <c r="T25">
        <f>Table4[[#This Row],[CFNM]]/Table4[[#This Row],[CAREA]]</f>
        <v>4.4392545019599446E-2</v>
      </c>
      <c r="U25">
        <v>2.9619599999999999</v>
      </c>
      <c r="V25">
        <f>-(Table5[[#This Row],[time]]-2)*2</f>
        <v>-1.9239199999999999</v>
      </c>
      <c r="W25">
        <v>82.842600000000004</v>
      </c>
      <c r="X25">
        <v>58.852400000000003</v>
      </c>
      <c r="Y25">
        <f>Table5[[#This Row],[CFNM]]/Table5[[#This Row],[CAREA]]</f>
        <v>0.71041227580978872</v>
      </c>
      <c r="Z25">
        <v>2.9619599999999999</v>
      </c>
      <c r="AA25">
        <f>-(Table6[[#This Row],[time]]-2)*2</f>
        <v>-1.9239199999999999</v>
      </c>
      <c r="AB25">
        <v>62.9816</v>
      </c>
      <c r="AC25">
        <v>2.6094400000000002E-3</v>
      </c>
      <c r="AD25">
        <f>Table6[[#This Row],[CFNM]]/Table6[[#This Row],[CAREA]]</f>
        <v>4.1431783250981241E-5</v>
      </c>
      <c r="AE25">
        <v>2.9619599999999999</v>
      </c>
      <c r="AF25">
        <f>-(Table7[[#This Row],[time]]-2)*2</f>
        <v>-1.9239199999999999</v>
      </c>
      <c r="AG25">
        <v>66.905500000000004</v>
      </c>
      <c r="AH25">
        <v>67.371799999999993</v>
      </c>
      <c r="AI25">
        <f>Table7[[#This Row],[CFNM]]/Table7[[#This Row],[CAREA]]</f>
        <v>1.0069695316528535</v>
      </c>
      <c r="AJ25">
        <v>2.9619599999999999</v>
      </c>
      <c r="AK25">
        <f>-(Table8[[#This Row],[time]]-2)*2</f>
        <v>-1.9239199999999999</v>
      </c>
      <c r="AL25">
        <v>71.196399999999997</v>
      </c>
      <c r="AM25">
        <v>4.78932</v>
      </c>
      <c r="AN25">
        <f>Table8[[#This Row],[CFNM]]/Table8[[#This Row],[CAREA]]</f>
        <v>6.7269131585304884E-2</v>
      </c>
    </row>
    <row r="26" spans="1:40" x14ac:dyDescent="0.3">
      <c r="A26">
        <v>3</v>
      </c>
      <c r="B26">
        <f>-(Table1[[#This Row],[time]]-2)*2</f>
        <v>-2</v>
      </c>
      <c r="C26">
        <v>96.415300000000002</v>
      </c>
      <c r="D26">
        <v>60.457299999999996</v>
      </c>
      <c r="E26">
        <f>Table1[[#This Row],[CFNM]]/Table1[[#This Row],[CAREA]]</f>
        <v>0.62705089337480668</v>
      </c>
      <c r="F26">
        <v>3</v>
      </c>
      <c r="G26">
        <f>-(Table2[[#This Row],[time]]-2)*2</f>
        <v>-2</v>
      </c>
      <c r="H26">
        <v>64.608000000000004</v>
      </c>
      <c r="I26">
        <v>2.7218899999999998E-3</v>
      </c>
      <c r="J26">
        <f>Table2[[#This Row],[CFNM]]/Table2[[#This Row],[CAREA]]</f>
        <v>4.2129302872709256E-5</v>
      </c>
      <c r="K26">
        <v>3</v>
      </c>
      <c r="L26">
        <f>-(Table3[[#This Row],[time]]-2)*2</f>
        <v>-2</v>
      </c>
      <c r="M26">
        <v>78.857500000000002</v>
      </c>
      <c r="N26">
        <v>58.1205</v>
      </c>
      <c r="O26">
        <f>Table3[[#This Row],[CFNM]]/Table3[[#This Row],[CAREA]]</f>
        <v>0.73703198807976411</v>
      </c>
      <c r="P26">
        <v>3</v>
      </c>
      <c r="Q26">
        <f>-(Table4[[#This Row],[time]]-2)*2</f>
        <v>-2</v>
      </c>
      <c r="R26">
        <v>62.472499999999997</v>
      </c>
      <c r="S26">
        <v>2.6085500000000001</v>
      </c>
      <c r="T26">
        <f>Table4[[#This Row],[CFNM]]/Table4[[#This Row],[CAREA]]</f>
        <v>4.1755172275801354E-2</v>
      </c>
      <c r="U26">
        <v>3</v>
      </c>
      <c r="V26">
        <f>-(Table5[[#This Row],[time]]-2)*2</f>
        <v>-2</v>
      </c>
      <c r="W26">
        <v>82.623699999999999</v>
      </c>
      <c r="X26">
        <v>60.784700000000001</v>
      </c>
      <c r="Y26">
        <f>Table5[[#This Row],[CFNM]]/Table5[[#This Row],[CAREA]]</f>
        <v>0.73568116654180338</v>
      </c>
      <c r="Z26">
        <v>3</v>
      </c>
      <c r="AA26">
        <f>-(Table6[[#This Row],[time]]-2)*2</f>
        <v>-2</v>
      </c>
      <c r="AB26">
        <v>62.0246</v>
      </c>
      <c r="AC26">
        <v>2.4979799999999999E-3</v>
      </c>
      <c r="AD26">
        <f>Table6[[#This Row],[CFNM]]/Table6[[#This Row],[CAREA]]</f>
        <v>4.0274020308071313E-5</v>
      </c>
      <c r="AE26">
        <v>3</v>
      </c>
      <c r="AF26">
        <f>-(Table7[[#This Row],[time]]-2)*2</f>
        <v>-2</v>
      </c>
      <c r="AG26">
        <v>66.424700000000001</v>
      </c>
      <c r="AH26">
        <v>69.299700000000001</v>
      </c>
      <c r="AI26">
        <f>Table7[[#This Row],[CFNM]]/Table7[[#This Row],[CAREA]]</f>
        <v>1.0432820923541997</v>
      </c>
      <c r="AJ26">
        <v>3</v>
      </c>
      <c r="AK26">
        <f>-(Table8[[#This Row],[time]]-2)*2</f>
        <v>-2</v>
      </c>
      <c r="AL26">
        <v>70.616500000000002</v>
      </c>
      <c r="AM26">
        <v>4.2649900000000001</v>
      </c>
      <c r="AN26">
        <f>Table8[[#This Row],[CFNM]]/Table8[[#This Row],[CAREA]]</f>
        <v>6.0396507898295725E-2</v>
      </c>
    </row>
    <row r="29" spans="1:40" x14ac:dyDescent="0.3">
      <c r="A29" t="s">
        <v>8</v>
      </c>
      <c r="D29" t="s">
        <v>5</v>
      </c>
    </row>
    <row r="30" spans="1:40" x14ac:dyDescent="0.3">
      <c r="A30" t="s">
        <v>17</v>
      </c>
      <c r="D30" t="s">
        <v>6</v>
      </c>
      <c r="E30" t="s">
        <v>7</v>
      </c>
    </row>
    <row r="32" spans="1:40" x14ac:dyDescent="0.3">
      <c r="A32" t="s">
        <v>9</v>
      </c>
      <c r="F32" t="s">
        <v>10</v>
      </c>
      <c r="K32" t="s">
        <v>11</v>
      </c>
      <c r="P32" t="s">
        <v>12</v>
      </c>
      <c r="U32" t="s">
        <v>13</v>
      </c>
      <c r="Z32" t="s">
        <v>14</v>
      </c>
      <c r="AE32" t="s">
        <v>15</v>
      </c>
      <c r="AJ32" t="s">
        <v>16</v>
      </c>
    </row>
    <row r="33" spans="1:40" x14ac:dyDescent="0.3">
      <c r="A33" t="s">
        <v>0</v>
      </c>
      <c r="B33" t="s">
        <v>1</v>
      </c>
      <c r="C33" t="s">
        <v>4</v>
      </c>
      <c r="D33" t="s">
        <v>2</v>
      </c>
      <c r="E33" t="s">
        <v>3</v>
      </c>
      <c r="F33" t="s">
        <v>0</v>
      </c>
      <c r="G33" t="s">
        <v>1</v>
      </c>
      <c r="H33" t="s">
        <v>4</v>
      </c>
      <c r="I33" t="s">
        <v>2</v>
      </c>
      <c r="J33" t="s">
        <v>3</v>
      </c>
      <c r="K33" t="s">
        <v>0</v>
      </c>
      <c r="L33" t="s">
        <v>1</v>
      </c>
      <c r="M33" t="s">
        <v>4</v>
      </c>
      <c r="N33" t="s">
        <v>2</v>
      </c>
      <c r="O33" t="s">
        <v>3</v>
      </c>
      <c r="P33" t="s">
        <v>0</v>
      </c>
      <c r="Q33" t="s">
        <v>1</v>
      </c>
      <c r="R33" t="s">
        <v>4</v>
      </c>
      <c r="S33" t="s">
        <v>2</v>
      </c>
      <c r="T33" t="s">
        <v>3</v>
      </c>
      <c r="U33" t="s">
        <v>0</v>
      </c>
      <c r="V33" t="s">
        <v>1</v>
      </c>
      <c r="W33" t="s">
        <v>4</v>
      </c>
      <c r="X33" t="s">
        <v>2</v>
      </c>
      <c r="Y33" t="s">
        <v>3</v>
      </c>
      <c r="Z33" t="s">
        <v>0</v>
      </c>
      <c r="AA33" t="s">
        <v>1</v>
      </c>
      <c r="AB33" t="s">
        <v>4</v>
      </c>
      <c r="AC33" t="s">
        <v>2</v>
      </c>
      <c r="AD33" t="s">
        <v>3</v>
      </c>
      <c r="AE33" t="s">
        <v>0</v>
      </c>
      <c r="AF33" t="s">
        <v>1</v>
      </c>
      <c r="AG33" t="s">
        <v>4</v>
      </c>
      <c r="AH33" t="s">
        <v>2</v>
      </c>
      <c r="AI33" t="s">
        <v>3</v>
      </c>
      <c r="AJ33" t="s">
        <v>0</v>
      </c>
      <c r="AK33" t="s">
        <v>1</v>
      </c>
      <c r="AL33" t="s">
        <v>4</v>
      </c>
      <c r="AM33" t="s">
        <v>2</v>
      </c>
      <c r="AN33" t="s">
        <v>3</v>
      </c>
    </row>
    <row r="34" spans="1:40" x14ac:dyDescent="0.3">
      <c r="A34">
        <v>2</v>
      </c>
      <c r="B34">
        <f>(Table110[[#This Row],[time]]-2)*2</f>
        <v>0</v>
      </c>
      <c r="C34">
        <v>88.6922</v>
      </c>
      <c r="D34">
        <v>9.7512600000000003</v>
      </c>
      <c r="E34" s="1">
        <f>Table110[[#This Row],[CFNM]]/Table110[[#This Row],[CAREA]]</f>
        <v>0.10994495570072679</v>
      </c>
      <c r="F34">
        <v>2</v>
      </c>
      <c r="G34">
        <f>(Table211[[#This Row],[time]]-2)*2</f>
        <v>0</v>
      </c>
      <c r="H34">
        <v>94.576599999999999</v>
      </c>
      <c r="I34">
        <v>2.6341000000000001</v>
      </c>
      <c r="J34" s="1">
        <f>Table211[[#This Row],[CFNM]]/Table211[[#This Row],[CAREA]]</f>
        <v>2.7851498150705357E-2</v>
      </c>
      <c r="K34">
        <v>2</v>
      </c>
      <c r="L34">
        <f>(Table312[[#This Row],[time]]-2)*2</f>
        <v>0</v>
      </c>
      <c r="M34">
        <v>87.261099999999999</v>
      </c>
      <c r="N34">
        <v>2.43161</v>
      </c>
      <c r="O34">
        <f>Table312[[#This Row],[CFNM]]/Table312[[#This Row],[CAREA]]</f>
        <v>2.7865910468696822E-2</v>
      </c>
      <c r="P34">
        <v>2</v>
      </c>
      <c r="Q34">
        <f>(Table413[[#This Row],[time]]-2)*2</f>
        <v>0</v>
      </c>
      <c r="R34">
        <v>85.187899999999999</v>
      </c>
      <c r="S34">
        <v>5.1691200000000004</v>
      </c>
      <c r="T34">
        <f>Table413[[#This Row],[CFNM]]/Table413[[#This Row],[CAREA]]</f>
        <v>6.0679040098417736E-2</v>
      </c>
      <c r="U34">
        <v>2</v>
      </c>
      <c r="V34">
        <f>(Table514[[#This Row],[time]]-2)*2</f>
        <v>0</v>
      </c>
      <c r="W34">
        <v>83.090100000000007</v>
      </c>
      <c r="X34">
        <v>4.71889</v>
      </c>
      <c r="Y34">
        <f>Table514[[#This Row],[CFNM]]/Table514[[#This Row],[CAREA]]</f>
        <v>5.679244579077411E-2</v>
      </c>
      <c r="Z34">
        <v>2</v>
      </c>
      <c r="AA34">
        <f>(Table615[[#This Row],[time]]-2)*2</f>
        <v>0</v>
      </c>
      <c r="AB34">
        <v>85.801400000000001</v>
      </c>
      <c r="AC34">
        <v>12.0952</v>
      </c>
      <c r="AD34">
        <f>Table615[[#This Row],[CFNM]]/Table615[[#This Row],[CAREA]]</f>
        <v>0.14096739680238318</v>
      </c>
      <c r="AE34">
        <v>2</v>
      </c>
      <c r="AF34">
        <f>(Table716[[#This Row],[time]]-2)*2</f>
        <v>0</v>
      </c>
      <c r="AG34">
        <v>77.901899999999998</v>
      </c>
      <c r="AH34">
        <v>21.17</v>
      </c>
      <c r="AI34">
        <f>Table716[[#This Row],[CFNM]]/Table716[[#This Row],[CAREA]]</f>
        <v>0.2717520368566107</v>
      </c>
      <c r="AJ34">
        <v>2</v>
      </c>
      <c r="AK34">
        <f>(Table817[[#This Row],[time]]-2)*2</f>
        <v>0</v>
      </c>
      <c r="AL34">
        <v>83.325999999999993</v>
      </c>
      <c r="AM34">
        <v>21.1831</v>
      </c>
      <c r="AN34">
        <f>Table817[[#This Row],[CFNM]]/Table817[[#This Row],[CAREA]]</f>
        <v>0.25421957132227635</v>
      </c>
    </row>
    <row r="35" spans="1:40" x14ac:dyDescent="0.3">
      <c r="A35">
        <v>2.0512600000000001</v>
      </c>
      <c r="B35">
        <f>(Table110[[#This Row],[time]]-2)*2</f>
        <v>0.10252000000000017</v>
      </c>
      <c r="C35">
        <v>86.7791</v>
      </c>
      <c r="D35">
        <v>9.7111900000000002</v>
      </c>
      <c r="E35">
        <f>Table110[[#This Row],[CFNM]]/Table110[[#This Row],[CAREA]]</f>
        <v>0.11190701447698813</v>
      </c>
      <c r="F35">
        <v>2.0512600000000001</v>
      </c>
      <c r="G35">
        <f>(Table211[[#This Row],[time]]-2)*2</f>
        <v>0.10252000000000017</v>
      </c>
      <c r="H35">
        <v>95.627399999999994</v>
      </c>
      <c r="I35">
        <v>2.8168199999999999</v>
      </c>
      <c r="J35">
        <f>Table211[[#This Row],[CFNM]]/Table211[[#This Row],[CAREA]]</f>
        <v>2.945620188356057E-2</v>
      </c>
      <c r="K35">
        <v>2.0512600000000001</v>
      </c>
      <c r="L35">
        <f>(Table312[[#This Row],[time]]-2)*2</f>
        <v>0.10252000000000017</v>
      </c>
      <c r="M35">
        <v>85.603899999999996</v>
      </c>
      <c r="N35">
        <v>1.5780000000000001</v>
      </c>
      <c r="O35">
        <f>Table312[[#This Row],[CFNM]]/Table312[[#This Row],[CAREA]]</f>
        <v>1.8433739584294642E-2</v>
      </c>
      <c r="P35">
        <v>2.0512600000000001</v>
      </c>
      <c r="Q35">
        <f>(Table413[[#This Row],[time]]-2)*2</f>
        <v>0.10252000000000017</v>
      </c>
      <c r="R35">
        <v>86.958799999999997</v>
      </c>
      <c r="S35">
        <v>6.5941299999999998</v>
      </c>
      <c r="T35">
        <f>Table413[[#This Row],[CFNM]]/Table413[[#This Row],[CAREA]]</f>
        <v>7.5830508240684089E-2</v>
      </c>
      <c r="U35">
        <v>2.0512600000000001</v>
      </c>
      <c r="V35">
        <f>(Table514[[#This Row],[time]]-2)*2</f>
        <v>0.10252000000000017</v>
      </c>
      <c r="W35">
        <v>83.256100000000004</v>
      </c>
      <c r="X35">
        <v>3.0869499999999999</v>
      </c>
      <c r="Y35">
        <f>Table514[[#This Row],[CFNM]]/Table514[[#This Row],[CAREA]]</f>
        <v>3.7077763671370625E-2</v>
      </c>
      <c r="Z35">
        <v>2.0512600000000001</v>
      </c>
      <c r="AA35">
        <f>(Table615[[#This Row],[time]]-2)*2</f>
        <v>0.10252000000000017</v>
      </c>
      <c r="AB35">
        <v>87.909300000000002</v>
      </c>
      <c r="AC35">
        <v>13.7575</v>
      </c>
      <c r="AD35">
        <f>Table615[[#This Row],[CFNM]]/Table615[[#This Row],[CAREA]]</f>
        <v>0.15649652539606163</v>
      </c>
      <c r="AE35">
        <v>2.0512600000000001</v>
      </c>
      <c r="AF35">
        <f>(Table716[[#This Row],[time]]-2)*2</f>
        <v>0.10252000000000017</v>
      </c>
      <c r="AG35">
        <v>77.633200000000002</v>
      </c>
      <c r="AH35">
        <v>20.9207</v>
      </c>
      <c r="AI35">
        <f>Table716[[#This Row],[CFNM]]/Table716[[#This Row],[CAREA]]</f>
        <v>0.26948135591473749</v>
      </c>
      <c r="AJ35">
        <v>2.0512600000000001</v>
      </c>
      <c r="AK35">
        <f>(Table817[[#This Row],[time]]-2)*2</f>
        <v>0.10252000000000017</v>
      </c>
      <c r="AL35">
        <v>83.441000000000003</v>
      </c>
      <c r="AM35">
        <v>22.5535</v>
      </c>
      <c r="AN35">
        <f>Table817[[#This Row],[CFNM]]/Table817[[#This Row],[CAREA]]</f>
        <v>0.27029278172600996</v>
      </c>
    </row>
    <row r="36" spans="1:40" x14ac:dyDescent="0.3">
      <c r="A36">
        <v>2.1153300000000002</v>
      </c>
      <c r="B36">
        <f>(Table110[[#This Row],[time]]-2)*2</f>
        <v>0.23066000000000031</v>
      </c>
      <c r="C36">
        <v>83.619</v>
      </c>
      <c r="D36">
        <v>9.7040900000000008</v>
      </c>
      <c r="E36">
        <f>Table110[[#This Row],[CFNM]]/Table110[[#This Row],[CAREA]]</f>
        <v>0.11605125629342615</v>
      </c>
      <c r="F36">
        <v>2.1153300000000002</v>
      </c>
      <c r="G36">
        <f>(Table211[[#This Row],[time]]-2)*2</f>
        <v>0.23066000000000031</v>
      </c>
      <c r="H36">
        <v>97.050799999999995</v>
      </c>
      <c r="I36">
        <v>4.0128700000000004</v>
      </c>
      <c r="J36">
        <f>Table211[[#This Row],[CFNM]]/Table211[[#This Row],[CAREA]]</f>
        <v>4.1348139324972083E-2</v>
      </c>
      <c r="K36">
        <v>2.1153300000000002</v>
      </c>
      <c r="L36">
        <f>(Table312[[#This Row],[time]]-2)*2</f>
        <v>0.23066000000000031</v>
      </c>
      <c r="M36">
        <v>84.184600000000003</v>
      </c>
      <c r="N36">
        <v>1.5828199999999999</v>
      </c>
      <c r="O36">
        <f>Table312[[#This Row],[CFNM]]/Table312[[#This Row],[CAREA]]</f>
        <v>1.8801776096815805E-2</v>
      </c>
      <c r="P36">
        <v>2.1153300000000002</v>
      </c>
      <c r="Q36">
        <f>(Table413[[#This Row],[time]]-2)*2</f>
        <v>0.23066000000000031</v>
      </c>
      <c r="R36">
        <v>88.233000000000004</v>
      </c>
      <c r="S36">
        <v>8.5431399999999993</v>
      </c>
      <c r="T36">
        <f>Table413[[#This Row],[CFNM]]/Table413[[#This Row],[CAREA]]</f>
        <v>9.6824770777373531E-2</v>
      </c>
      <c r="U36">
        <v>2.1153300000000002</v>
      </c>
      <c r="V36">
        <f>(Table514[[#This Row],[time]]-2)*2</f>
        <v>0.23066000000000031</v>
      </c>
      <c r="W36">
        <v>82.705799999999996</v>
      </c>
      <c r="X36">
        <v>2.0352199999999998</v>
      </c>
      <c r="Y36">
        <f>Table514[[#This Row],[CFNM]]/Table514[[#This Row],[CAREA]]</f>
        <v>2.4607947689279347E-2</v>
      </c>
      <c r="Z36">
        <v>2.1153300000000002</v>
      </c>
      <c r="AA36">
        <f>(Table615[[#This Row],[time]]-2)*2</f>
        <v>0.23066000000000031</v>
      </c>
      <c r="AB36">
        <v>89.642700000000005</v>
      </c>
      <c r="AC36">
        <v>16.608799999999999</v>
      </c>
      <c r="AD36">
        <f>Table615[[#This Row],[CFNM]]/Table615[[#This Row],[CAREA]]</f>
        <v>0.18527777498892825</v>
      </c>
      <c r="AE36">
        <v>2.1153300000000002</v>
      </c>
      <c r="AF36">
        <f>(Table716[[#This Row],[time]]-2)*2</f>
        <v>0.23066000000000031</v>
      </c>
      <c r="AG36">
        <v>77.584999999999994</v>
      </c>
      <c r="AH36">
        <v>20.6615</v>
      </c>
      <c r="AI36">
        <f>Table716[[#This Row],[CFNM]]/Table716[[#This Row],[CAREA]]</f>
        <v>0.26630792034542761</v>
      </c>
      <c r="AJ36">
        <v>2.1153300000000002</v>
      </c>
      <c r="AK36">
        <f>(Table817[[#This Row],[time]]-2)*2</f>
        <v>0.23066000000000031</v>
      </c>
      <c r="AL36">
        <v>83.7059</v>
      </c>
      <c r="AM36">
        <v>24.335999999999999</v>
      </c>
      <c r="AN36">
        <f>Table817[[#This Row],[CFNM]]/Table817[[#This Row],[CAREA]]</f>
        <v>0.29073219450480786</v>
      </c>
    </row>
    <row r="37" spans="1:40" x14ac:dyDescent="0.3">
      <c r="A37">
        <v>2.16533</v>
      </c>
      <c r="B37">
        <f>(Table110[[#This Row],[time]]-2)*2</f>
        <v>0.33065999999999995</v>
      </c>
      <c r="C37">
        <v>81.574200000000005</v>
      </c>
      <c r="D37">
        <v>9.6988900000000005</v>
      </c>
      <c r="E37">
        <f>Table110[[#This Row],[CFNM]]/Table110[[#This Row],[CAREA]]</f>
        <v>0.11889653836629718</v>
      </c>
      <c r="F37">
        <v>2.16533</v>
      </c>
      <c r="G37">
        <f>(Table211[[#This Row],[time]]-2)*2</f>
        <v>0.33065999999999995</v>
      </c>
      <c r="H37">
        <v>98.241100000000003</v>
      </c>
      <c r="I37">
        <v>6.1275000000000004</v>
      </c>
      <c r="J37">
        <f>Table211[[#This Row],[CFNM]]/Table211[[#This Row],[CAREA]]</f>
        <v>6.2372062202072254E-2</v>
      </c>
      <c r="K37">
        <v>2.16533</v>
      </c>
      <c r="L37">
        <f>(Table312[[#This Row],[time]]-2)*2</f>
        <v>0.33065999999999995</v>
      </c>
      <c r="M37">
        <v>83.022099999999995</v>
      </c>
      <c r="N37">
        <v>1.57508</v>
      </c>
      <c r="O37">
        <f>Table312[[#This Row],[CFNM]]/Table312[[#This Row],[CAREA]]</f>
        <v>1.8971815938165864E-2</v>
      </c>
      <c r="P37">
        <v>2.16533</v>
      </c>
      <c r="Q37">
        <f>(Table413[[#This Row],[time]]-2)*2</f>
        <v>0.33065999999999995</v>
      </c>
      <c r="R37">
        <v>89.139899999999997</v>
      </c>
      <c r="S37">
        <v>10.512</v>
      </c>
      <c r="T37">
        <f>Table413[[#This Row],[CFNM]]/Table413[[#This Row],[CAREA]]</f>
        <v>0.11792698892415182</v>
      </c>
      <c r="U37">
        <v>2.16533</v>
      </c>
      <c r="V37">
        <f>(Table514[[#This Row],[time]]-2)*2</f>
        <v>0.33065999999999995</v>
      </c>
      <c r="W37">
        <v>81.081699999999998</v>
      </c>
      <c r="X37">
        <v>1.50522</v>
      </c>
      <c r="Y37">
        <f>Table514[[#This Row],[CFNM]]/Table514[[#This Row],[CAREA]]</f>
        <v>1.8564238292981032E-2</v>
      </c>
      <c r="Z37">
        <v>2.16533</v>
      </c>
      <c r="AA37">
        <f>(Table615[[#This Row],[time]]-2)*2</f>
        <v>0.33065999999999995</v>
      </c>
      <c r="AB37">
        <v>89.944699999999997</v>
      </c>
      <c r="AC37">
        <v>19.901700000000002</v>
      </c>
      <c r="AD37">
        <f>Table615[[#This Row],[CFNM]]/Table615[[#This Row],[CAREA]]</f>
        <v>0.22126595563718598</v>
      </c>
      <c r="AE37">
        <v>2.16533</v>
      </c>
      <c r="AF37">
        <f>(Table716[[#This Row],[time]]-2)*2</f>
        <v>0.33065999999999995</v>
      </c>
      <c r="AG37">
        <v>77.569900000000004</v>
      </c>
      <c r="AH37">
        <v>20.4238</v>
      </c>
      <c r="AI37">
        <f>Table716[[#This Row],[CFNM]]/Table716[[#This Row],[CAREA]]</f>
        <v>0.26329542773678966</v>
      </c>
      <c r="AJ37">
        <v>2.16533</v>
      </c>
      <c r="AK37">
        <f>(Table817[[#This Row],[time]]-2)*2</f>
        <v>0.33065999999999995</v>
      </c>
      <c r="AL37">
        <v>83.791700000000006</v>
      </c>
      <c r="AM37">
        <v>26.2575</v>
      </c>
      <c r="AN37">
        <f>Table817[[#This Row],[CFNM]]/Table817[[#This Row],[CAREA]]</f>
        <v>0.31336635967524229</v>
      </c>
    </row>
    <row r="38" spans="1:40" x14ac:dyDescent="0.3">
      <c r="A38">
        <v>2.2246999999999999</v>
      </c>
      <c r="B38">
        <f>(Table110[[#This Row],[time]]-2)*2</f>
        <v>0.4493999999999998</v>
      </c>
      <c r="C38">
        <v>79.322999999999993</v>
      </c>
      <c r="D38">
        <v>9.7223400000000009</v>
      </c>
      <c r="E38">
        <f>Table110[[#This Row],[CFNM]]/Table110[[#This Row],[CAREA]]</f>
        <v>0.12256646874172689</v>
      </c>
      <c r="F38">
        <v>2.2246999999999999</v>
      </c>
      <c r="G38">
        <f>(Table211[[#This Row],[time]]-2)*2</f>
        <v>0.4493999999999998</v>
      </c>
      <c r="H38">
        <v>99.842100000000002</v>
      </c>
      <c r="I38">
        <v>8.4488099999999999</v>
      </c>
      <c r="J38">
        <f>Table211[[#This Row],[CFNM]]/Table211[[#This Row],[CAREA]]</f>
        <v>8.4621717692236031E-2</v>
      </c>
      <c r="K38">
        <v>2.2246999999999999</v>
      </c>
      <c r="L38">
        <f>(Table312[[#This Row],[time]]-2)*2</f>
        <v>0.4493999999999998</v>
      </c>
      <c r="M38">
        <v>82.800899999999999</v>
      </c>
      <c r="N38">
        <v>1.5928800000000001</v>
      </c>
      <c r="O38">
        <f>Table312[[#This Row],[CFNM]]/Table312[[#This Row],[CAREA]]</f>
        <v>1.9237472056463156E-2</v>
      </c>
      <c r="P38">
        <v>2.2246999999999999</v>
      </c>
      <c r="Q38">
        <f>(Table413[[#This Row],[time]]-2)*2</f>
        <v>0.4493999999999998</v>
      </c>
      <c r="R38">
        <v>89.492400000000004</v>
      </c>
      <c r="S38">
        <v>12.8104</v>
      </c>
      <c r="T38">
        <f>Table413[[#This Row],[CFNM]]/Table413[[#This Row],[CAREA]]</f>
        <v>0.14314511623333376</v>
      </c>
      <c r="U38">
        <v>2.2246999999999999</v>
      </c>
      <c r="V38">
        <f>(Table514[[#This Row],[time]]-2)*2</f>
        <v>0.4493999999999998</v>
      </c>
      <c r="W38">
        <v>80.376300000000001</v>
      </c>
      <c r="X38">
        <v>1.07623</v>
      </c>
      <c r="Y38">
        <f>Table514[[#This Row],[CFNM]]/Table514[[#This Row],[CAREA]]</f>
        <v>1.3389892294121526E-2</v>
      </c>
      <c r="Z38">
        <v>2.2246999999999999</v>
      </c>
      <c r="AA38">
        <f>(Table615[[#This Row],[time]]-2)*2</f>
        <v>0.4493999999999998</v>
      </c>
      <c r="AB38">
        <v>89.996099999999998</v>
      </c>
      <c r="AC38">
        <v>23.328399999999998</v>
      </c>
      <c r="AD38">
        <f>Table615[[#This Row],[CFNM]]/Table615[[#This Row],[CAREA]]</f>
        <v>0.25921567712378646</v>
      </c>
      <c r="AE38">
        <v>2.2246999999999999</v>
      </c>
      <c r="AF38">
        <f>(Table716[[#This Row],[time]]-2)*2</f>
        <v>0.4493999999999998</v>
      </c>
      <c r="AG38">
        <v>77.209199999999996</v>
      </c>
      <c r="AH38">
        <v>20.158100000000001</v>
      </c>
      <c r="AI38">
        <f>Table716[[#This Row],[CFNM]]/Table716[[#This Row],[CAREA]]</f>
        <v>0.26108417131637163</v>
      </c>
      <c r="AJ38">
        <v>2.2246999999999999</v>
      </c>
      <c r="AK38">
        <f>(Table817[[#This Row],[time]]-2)*2</f>
        <v>0.4493999999999998</v>
      </c>
      <c r="AL38">
        <v>83.5839</v>
      </c>
      <c r="AM38">
        <v>28.485099999999999</v>
      </c>
      <c r="AN38">
        <f>Table817[[#This Row],[CFNM]]/Table817[[#This Row],[CAREA]]</f>
        <v>0.3407964931045333</v>
      </c>
    </row>
    <row r="39" spans="1:40" x14ac:dyDescent="0.3">
      <c r="A39">
        <v>2.2668900000000001</v>
      </c>
      <c r="B39">
        <f>(Table110[[#This Row],[time]]-2)*2</f>
        <v>0.53378000000000014</v>
      </c>
      <c r="C39">
        <v>76.531999999999996</v>
      </c>
      <c r="D39">
        <v>9.6895399999999992</v>
      </c>
      <c r="E39">
        <f>Table110[[#This Row],[CFNM]]/Table110[[#This Row],[CAREA]]</f>
        <v>0.12660769351382428</v>
      </c>
      <c r="F39">
        <v>2.2668900000000001</v>
      </c>
      <c r="G39">
        <f>(Table211[[#This Row],[time]]-2)*2</f>
        <v>0.53378000000000014</v>
      </c>
      <c r="H39">
        <v>103.17400000000001</v>
      </c>
      <c r="I39">
        <v>10.7799</v>
      </c>
      <c r="J39">
        <f>Table211[[#This Row],[CFNM]]/Table211[[#This Row],[CAREA]]</f>
        <v>0.10448271851435438</v>
      </c>
      <c r="K39">
        <v>2.2668900000000001</v>
      </c>
      <c r="L39">
        <f>(Table312[[#This Row],[time]]-2)*2</f>
        <v>0.53378000000000014</v>
      </c>
      <c r="M39">
        <v>81.278899999999993</v>
      </c>
      <c r="N39">
        <v>1.7103699999999999</v>
      </c>
      <c r="O39">
        <f>Table312[[#This Row],[CFNM]]/Table312[[#This Row],[CAREA]]</f>
        <v>2.1043222779835849E-2</v>
      </c>
      <c r="P39">
        <v>2.2668900000000001</v>
      </c>
      <c r="Q39">
        <f>(Table413[[#This Row],[time]]-2)*2</f>
        <v>0.53378000000000014</v>
      </c>
      <c r="R39">
        <v>89.583699999999993</v>
      </c>
      <c r="S39">
        <v>14.978300000000001</v>
      </c>
      <c r="T39">
        <f>Table413[[#This Row],[CFNM]]/Table413[[#This Row],[CAREA]]</f>
        <v>0.16719894355781242</v>
      </c>
      <c r="U39">
        <v>2.2668900000000001</v>
      </c>
      <c r="V39">
        <f>(Table514[[#This Row],[time]]-2)*2</f>
        <v>0.53378000000000014</v>
      </c>
      <c r="W39">
        <v>78.210599999999999</v>
      </c>
      <c r="X39">
        <v>0.76883400000000002</v>
      </c>
      <c r="Y39">
        <f>Table514[[#This Row],[CFNM]]/Table514[[#This Row],[CAREA]]</f>
        <v>9.8303043321493512E-3</v>
      </c>
      <c r="Z39">
        <v>2.2668900000000001</v>
      </c>
      <c r="AA39">
        <f>(Table615[[#This Row],[time]]-2)*2</f>
        <v>0.53378000000000014</v>
      </c>
      <c r="AB39">
        <v>90.875</v>
      </c>
      <c r="AC39">
        <v>26.510200000000001</v>
      </c>
      <c r="AD39">
        <f>Table615[[#This Row],[CFNM]]/Table615[[#This Row],[CAREA]]</f>
        <v>0.29172159559834937</v>
      </c>
      <c r="AE39">
        <v>2.2668900000000001</v>
      </c>
      <c r="AF39">
        <f>(Table716[[#This Row],[time]]-2)*2</f>
        <v>0.53378000000000014</v>
      </c>
      <c r="AG39">
        <v>76.772400000000005</v>
      </c>
      <c r="AH39">
        <v>19.8414</v>
      </c>
      <c r="AI39">
        <f>Table716[[#This Row],[CFNM]]/Table716[[#This Row],[CAREA]]</f>
        <v>0.25844444097097391</v>
      </c>
      <c r="AJ39">
        <v>2.2668900000000001</v>
      </c>
      <c r="AK39">
        <f>(Table817[[#This Row],[time]]-2)*2</f>
        <v>0.53378000000000014</v>
      </c>
      <c r="AL39">
        <v>83.141400000000004</v>
      </c>
      <c r="AM39">
        <v>30.702200000000001</v>
      </c>
      <c r="AN39">
        <f>Table817[[#This Row],[CFNM]]/Table817[[#This Row],[CAREA]]</f>
        <v>0.36927691859891704</v>
      </c>
    </row>
    <row r="40" spans="1:40" x14ac:dyDescent="0.3">
      <c r="A40">
        <v>2.3262700000000001</v>
      </c>
      <c r="B40">
        <f>(Table110[[#This Row],[time]]-2)*2</f>
        <v>0.65254000000000012</v>
      </c>
      <c r="C40">
        <v>74.505799999999994</v>
      </c>
      <c r="D40">
        <v>9.4547500000000007</v>
      </c>
      <c r="E40">
        <f>Table110[[#This Row],[CFNM]]/Table110[[#This Row],[CAREA]]</f>
        <v>0.12689951654770504</v>
      </c>
      <c r="F40">
        <v>2.3262700000000001</v>
      </c>
      <c r="G40">
        <f>(Table211[[#This Row],[time]]-2)*2</f>
        <v>0.65254000000000012</v>
      </c>
      <c r="H40">
        <v>105.976</v>
      </c>
      <c r="I40">
        <v>13.731400000000001</v>
      </c>
      <c r="J40">
        <f>Table211[[#This Row],[CFNM]]/Table211[[#This Row],[CAREA]]</f>
        <v>0.12957084622933496</v>
      </c>
      <c r="K40">
        <v>2.3262700000000001</v>
      </c>
      <c r="L40">
        <f>(Table312[[#This Row],[time]]-2)*2</f>
        <v>0.65254000000000012</v>
      </c>
      <c r="M40">
        <v>80.397199999999998</v>
      </c>
      <c r="N40">
        <v>1.82308</v>
      </c>
      <c r="O40">
        <f>Table312[[#This Row],[CFNM]]/Table312[[#This Row],[CAREA]]</f>
        <v>2.267591408656023E-2</v>
      </c>
      <c r="P40">
        <v>2.3262700000000001</v>
      </c>
      <c r="Q40">
        <f>(Table413[[#This Row],[time]]-2)*2</f>
        <v>0.65254000000000012</v>
      </c>
      <c r="R40">
        <v>89.689599999999999</v>
      </c>
      <c r="S40">
        <v>17.714700000000001</v>
      </c>
      <c r="T40">
        <f>Table413[[#This Row],[CFNM]]/Table413[[#This Row],[CAREA]]</f>
        <v>0.19751119416297988</v>
      </c>
      <c r="U40">
        <v>2.3262700000000001</v>
      </c>
      <c r="V40">
        <f>(Table514[[#This Row],[time]]-2)*2</f>
        <v>0.65254000000000012</v>
      </c>
      <c r="W40">
        <v>77.525599999999997</v>
      </c>
      <c r="X40">
        <v>0.42017700000000002</v>
      </c>
      <c r="Y40">
        <f>Table514[[#This Row],[CFNM]]/Table514[[#This Row],[CAREA]]</f>
        <v>5.4198484113634725E-3</v>
      </c>
      <c r="Z40">
        <v>2.3262700000000001</v>
      </c>
      <c r="AA40">
        <f>(Table615[[#This Row],[time]]-2)*2</f>
        <v>0.65254000000000012</v>
      </c>
      <c r="AB40">
        <v>91.604600000000005</v>
      </c>
      <c r="AC40">
        <v>30.3293</v>
      </c>
      <c r="AD40">
        <f>Table615[[#This Row],[CFNM]]/Table615[[#This Row],[CAREA]]</f>
        <v>0.33108926844285108</v>
      </c>
      <c r="AE40">
        <v>2.3262700000000001</v>
      </c>
      <c r="AF40">
        <f>(Table716[[#This Row],[time]]-2)*2</f>
        <v>0.65254000000000012</v>
      </c>
      <c r="AG40">
        <v>76.643199999999993</v>
      </c>
      <c r="AH40">
        <v>19.479700000000001</v>
      </c>
      <c r="AI40">
        <f>Table716[[#This Row],[CFNM]]/Table716[[#This Row],[CAREA]]</f>
        <v>0.25416083879587492</v>
      </c>
      <c r="AJ40">
        <v>2.3262700000000001</v>
      </c>
      <c r="AK40">
        <f>(Table817[[#This Row],[time]]-2)*2</f>
        <v>0.65254000000000012</v>
      </c>
      <c r="AL40">
        <v>82.449100000000001</v>
      </c>
      <c r="AM40">
        <v>33.515799999999999</v>
      </c>
      <c r="AN40">
        <f>Table817[[#This Row],[CFNM]]/Table817[[#This Row],[CAREA]]</f>
        <v>0.40650292119622894</v>
      </c>
    </row>
    <row r="41" spans="1:40" x14ac:dyDescent="0.3">
      <c r="A41">
        <v>2.3684599999999998</v>
      </c>
      <c r="B41">
        <f>(Table110[[#This Row],[time]]-2)*2</f>
        <v>0.73691999999999958</v>
      </c>
      <c r="C41">
        <v>70.102599999999995</v>
      </c>
      <c r="D41">
        <v>9.0278399999999994</v>
      </c>
      <c r="E41">
        <f>Table110[[#This Row],[CFNM]]/Table110[[#This Row],[CAREA]]</f>
        <v>0.12878038760331287</v>
      </c>
      <c r="F41">
        <v>2.3684599999999998</v>
      </c>
      <c r="G41">
        <f>(Table211[[#This Row],[time]]-2)*2</f>
        <v>0.73691999999999958</v>
      </c>
      <c r="H41">
        <v>106.631</v>
      </c>
      <c r="I41">
        <v>17.071200000000001</v>
      </c>
      <c r="J41">
        <f>Table211[[#This Row],[CFNM]]/Table211[[#This Row],[CAREA]]</f>
        <v>0.16009603211073703</v>
      </c>
      <c r="K41">
        <v>2.3684599999999998</v>
      </c>
      <c r="L41">
        <f>(Table312[[#This Row],[time]]-2)*2</f>
        <v>0.73691999999999958</v>
      </c>
      <c r="M41">
        <v>79.709400000000002</v>
      </c>
      <c r="N41">
        <v>1.9240200000000001</v>
      </c>
      <c r="O41">
        <f>Table312[[#This Row],[CFNM]]/Table312[[#This Row],[CAREA]]</f>
        <v>2.4137931034482758E-2</v>
      </c>
      <c r="P41">
        <v>2.3684599999999998</v>
      </c>
      <c r="Q41">
        <f>(Table413[[#This Row],[time]]-2)*2</f>
        <v>0.73691999999999958</v>
      </c>
      <c r="R41">
        <v>89.556700000000006</v>
      </c>
      <c r="S41">
        <v>21.219000000000001</v>
      </c>
      <c r="T41">
        <f>Table413[[#This Row],[CFNM]]/Table413[[#This Row],[CAREA]]</f>
        <v>0.23693369675300674</v>
      </c>
      <c r="U41">
        <v>2.3684599999999998</v>
      </c>
      <c r="V41">
        <f>(Table514[[#This Row],[time]]-2)*2</f>
        <v>0.73691999999999958</v>
      </c>
      <c r="W41">
        <v>76.272499999999994</v>
      </c>
      <c r="X41">
        <v>5.6463199999999998E-2</v>
      </c>
      <c r="Y41">
        <f>Table514[[#This Row],[CFNM]]/Table514[[#This Row],[CAREA]]</f>
        <v>7.4028253957848507E-4</v>
      </c>
      <c r="Z41">
        <v>2.3684599999999998</v>
      </c>
      <c r="AA41">
        <f>(Table615[[#This Row],[time]]-2)*2</f>
        <v>0.73691999999999958</v>
      </c>
      <c r="AB41">
        <v>93.114500000000007</v>
      </c>
      <c r="AC41">
        <v>34.860700000000001</v>
      </c>
      <c r="AD41">
        <f>Table615[[#This Row],[CFNM]]/Table615[[#This Row],[CAREA]]</f>
        <v>0.37438529981904001</v>
      </c>
      <c r="AE41">
        <v>2.3684599999999998</v>
      </c>
      <c r="AF41">
        <f>(Table716[[#This Row],[time]]-2)*2</f>
        <v>0.73691999999999958</v>
      </c>
      <c r="AG41">
        <v>76.538200000000003</v>
      </c>
      <c r="AH41">
        <v>19.080400000000001</v>
      </c>
      <c r="AI41">
        <f>Table716[[#This Row],[CFNM]]/Table716[[#This Row],[CAREA]]</f>
        <v>0.2492925101452608</v>
      </c>
      <c r="AJ41">
        <v>2.3684599999999998</v>
      </c>
      <c r="AK41">
        <f>(Table817[[#This Row],[time]]-2)*2</f>
        <v>0.73691999999999958</v>
      </c>
      <c r="AL41">
        <v>81.826300000000003</v>
      </c>
      <c r="AM41">
        <v>37.206099999999999</v>
      </c>
      <c r="AN41">
        <f>Table817[[#This Row],[CFNM]]/Table817[[#This Row],[CAREA]]</f>
        <v>0.45469610626412288</v>
      </c>
    </row>
    <row r="42" spans="1:40" x14ac:dyDescent="0.3">
      <c r="A42">
        <v>2.4278300000000002</v>
      </c>
      <c r="B42">
        <f>(Table110[[#This Row],[time]]-2)*2</f>
        <v>0.85566000000000031</v>
      </c>
      <c r="C42">
        <v>68.798199999999994</v>
      </c>
      <c r="D42">
        <v>8.7959599999999991</v>
      </c>
      <c r="E42">
        <f>Table110[[#This Row],[CFNM]]/Table110[[#This Row],[CAREA]]</f>
        <v>0.12785160076862476</v>
      </c>
      <c r="F42">
        <v>2.4278300000000002</v>
      </c>
      <c r="G42">
        <f>(Table211[[#This Row],[time]]-2)*2</f>
        <v>0.85566000000000031</v>
      </c>
      <c r="H42">
        <v>105.03</v>
      </c>
      <c r="I42">
        <v>19.101299999999998</v>
      </c>
      <c r="J42">
        <f>Table211[[#This Row],[CFNM]]/Table211[[#This Row],[CAREA]]</f>
        <v>0.18186518137674948</v>
      </c>
      <c r="K42">
        <v>2.4278300000000002</v>
      </c>
      <c r="L42">
        <f>(Table312[[#This Row],[time]]-2)*2</f>
        <v>0.85566000000000031</v>
      </c>
      <c r="M42">
        <v>78.980199999999996</v>
      </c>
      <c r="N42">
        <v>1.9379900000000001</v>
      </c>
      <c r="O42">
        <f>Table312[[#This Row],[CFNM]]/Table312[[#This Row],[CAREA]]</f>
        <v>2.4537668934745672E-2</v>
      </c>
      <c r="P42">
        <v>2.4278300000000002</v>
      </c>
      <c r="Q42">
        <f>(Table413[[#This Row],[time]]-2)*2</f>
        <v>0.85566000000000031</v>
      </c>
      <c r="R42">
        <v>89.405699999999996</v>
      </c>
      <c r="S42">
        <v>23.419699999999999</v>
      </c>
      <c r="T42">
        <f>Table413[[#This Row],[CFNM]]/Table413[[#This Row],[CAREA]]</f>
        <v>0.26194862296251803</v>
      </c>
      <c r="U42">
        <v>2.4278300000000002</v>
      </c>
      <c r="V42">
        <f>(Table514[[#This Row],[time]]-2)*2</f>
        <v>0.85566000000000031</v>
      </c>
      <c r="W42">
        <v>75.343400000000003</v>
      </c>
      <c r="X42">
        <v>4.5883800000000004E-3</v>
      </c>
      <c r="Y42">
        <f>Table514[[#This Row],[CFNM]]/Table514[[#This Row],[CAREA]]</f>
        <v>6.0899561209077373E-5</v>
      </c>
      <c r="Z42">
        <v>2.4278300000000002</v>
      </c>
      <c r="AA42">
        <f>(Table615[[#This Row],[time]]-2)*2</f>
        <v>0.85566000000000031</v>
      </c>
      <c r="AB42">
        <v>93.162099999999995</v>
      </c>
      <c r="AC42">
        <v>37.612299999999998</v>
      </c>
      <c r="AD42">
        <f>Table615[[#This Row],[CFNM]]/Table615[[#This Row],[CAREA]]</f>
        <v>0.4037296282501146</v>
      </c>
      <c r="AE42">
        <v>2.4278300000000002</v>
      </c>
      <c r="AF42">
        <f>(Table716[[#This Row],[time]]-2)*2</f>
        <v>0.85566000000000031</v>
      </c>
      <c r="AG42">
        <v>76.577500000000001</v>
      </c>
      <c r="AH42">
        <v>18.800799999999999</v>
      </c>
      <c r="AI42">
        <f>Table716[[#This Row],[CFNM]]/Table716[[#This Row],[CAREA]]</f>
        <v>0.2455133688093761</v>
      </c>
      <c r="AJ42">
        <v>2.4278300000000002</v>
      </c>
      <c r="AK42">
        <f>(Table817[[#This Row],[time]]-2)*2</f>
        <v>0.85566000000000031</v>
      </c>
      <c r="AL42">
        <v>81.4696</v>
      </c>
      <c r="AM42">
        <v>39.611800000000002</v>
      </c>
      <c r="AN42">
        <f>Table817[[#This Row],[CFNM]]/Table817[[#This Row],[CAREA]]</f>
        <v>0.48621571727368246</v>
      </c>
    </row>
    <row r="43" spans="1:40" x14ac:dyDescent="0.3">
      <c r="A43">
        <v>2.4542000000000002</v>
      </c>
      <c r="B43">
        <f>(Table110[[#This Row],[time]]-2)*2</f>
        <v>0.90840000000000032</v>
      </c>
      <c r="C43">
        <v>65.981999999999999</v>
      </c>
      <c r="D43">
        <v>8.3711699999999993</v>
      </c>
      <c r="E43">
        <f>Table110[[#This Row],[CFNM]]/Table110[[#This Row],[CAREA]]</f>
        <v>0.12687051013912884</v>
      </c>
      <c r="F43">
        <v>2.4542000000000002</v>
      </c>
      <c r="G43">
        <f>(Table211[[#This Row],[time]]-2)*2</f>
        <v>0.90840000000000032</v>
      </c>
      <c r="H43">
        <v>102.96899999999999</v>
      </c>
      <c r="I43">
        <v>22.648199999999999</v>
      </c>
      <c r="J43">
        <f>Table211[[#This Row],[CFNM]]/Table211[[#This Row],[CAREA]]</f>
        <v>0.21995163592926026</v>
      </c>
      <c r="K43">
        <v>2.4542000000000002</v>
      </c>
      <c r="L43">
        <f>(Table312[[#This Row],[time]]-2)*2</f>
        <v>0.90840000000000032</v>
      </c>
      <c r="M43">
        <v>77.748900000000006</v>
      </c>
      <c r="N43">
        <v>1.9226799999999999</v>
      </c>
      <c r="O43">
        <f>Table312[[#This Row],[CFNM]]/Table312[[#This Row],[CAREA]]</f>
        <v>2.4729353084095077E-2</v>
      </c>
      <c r="P43">
        <v>2.4542000000000002</v>
      </c>
      <c r="Q43">
        <f>(Table413[[#This Row],[time]]-2)*2</f>
        <v>0.90840000000000032</v>
      </c>
      <c r="R43">
        <v>88.974999999999994</v>
      </c>
      <c r="S43">
        <v>26.541499999999999</v>
      </c>
      <c r="T43">
        <f>Table413[[#This Row],[CFNM]]/Table413[[#This Row],[CAREA]]</f>
        <v>0.2983028940713684</v>
      </c>
      <c r="U43">
        <v>2.4542000000000002</v>
      </c>
      <c r="V43">
        <f>(Table514[[#This Row],[time]]-2)*2</f>
        <v>0.90840000000000032</v>
      </c>
      <c r="W43">
        <v>73.970500000000001</v>
      </c>
      <c r="X43">
        <v>4.1244999999999997E-3</v>
      </c>
      <c r="Y43">
        <f>Table514[[#This Row],[CFNM]]/Table514[[#This Row],[CAREA]]</f>
        <v>5.5758714622721218E-5</v>
      </c>
      <c r="Z43">
        <v>2.4542000000000002</v>
      </c>
      <c r="AA43">
        <f>(Table615[[#This Row],[time]]-2)*2</f>
        <v>0.90840000000000032</v>
      </c>
      <c r="AB43">
        <v>93.240200000000002</v>
      </c>
      <c r="AC43">
        <v>41.420699999999997</v>
      </c>
      <c r="AD43">
        <f>Table615[[#This Row],[CFNM]]/Table615[[#This Row],[CAREA]]</f>
        <v>0.44423649884920879</v>
      </c>
      <c r="AE43">
        <v>2.4542000000000002</v>
      </c>
      <c r="AF43">
        <f>(Table716[[#This Row],[time]]-2)*2</f>
        <v>0.90840000000000032</v>
      </c>
      <c r="AG43">
        <v>75.645300000000006</v>
      </c>
      <c r="AH43">
        <v>18.405100000000001</v>
      </c>
      <c r="AI43">
        <f>Table716[[#This Row],[CFNM]]/Table716[[#This Row],[CAREA]]</f>
        <v>0.24330791205798641</v>
      </c>
      <c r="AJ43">
        <v>2.4542000000000002</v>
      </c>
      <c r="AK43">
        <f>(Table817[[#This Row],[time]]-2)*2</f>
        <v>0.90840000000000032</v>
      </c>
      <c r="AL43">
        <v>80.896600000000007</v>
      </c>
      <c r="AM43">
        <v>42.8123</v>
      </c>
      <c r="AN43">
        <f>Table817[[#This Row],[CFNM]]/Table817[[#This Row],[CAREA]]</f>
        <v>0.52922248895503643</v>
      </c>
    </row>
    <row r="44" spans="1:40" x14ac:dyDescent="0.3">
      <c r="A44">
        <v>2.5061499999999999</v>
      </c>
      <c r="B44">
        <f>(Table110[[#This Row],[time]]-2)*2</f>
        <v>1.0122999999999998</v>
      </c>
      <c r="C44">
        <v>64.038600000000002</v>
      </c>
      <c r="D44">
        <v>7.9728399999999997</v>
      </c>
      <c r="E44">
        <f>Table110[[#This Row],[CFNM]]/Table110[[#This Row],[CAREA]]</f>
        <v>0.12450053561445752</v>
      </c>
      <c r="F44">
        <v>2.5061499999999999</v>
      </c>
      <c r="G44">
        <f>(Table211[[#This Row],[time]]-2)*2</f>
        <v>1.0122999999999998</v>
      </c>
      <c r="H44">
        <v>100.801</v>
      </c>
      <c r="I44">
        <v>26.0486</v>
      </c>
      <c r="J44">
        <f>Table211[[#This Row],[CFNM]]/Table211[[#This Row],[CAREA]]</f>
        <v>0.25841608714199266</v>
      </c>
      <c r="K44">
        <v>2.5061499999999999</v>
      </c>
      <c r="L44">
        <f>(Table312[[#This Row],[time]]-2)*2</f>
        <v>1.0122999999999998</v>
      </c>
      <c r="M44">
        <v>76.542599999999993</v>
      </c>
      <c r="N44">
        <v>1.79935</v>
      </c>
      <c r="O44">
        <f>Table312[[#This Row],[CFNM]]/Table312[[#This Row],[CAREA]]</f>
        <v>2.3507824401052486E-2</v>
      </c>
      <c r="P44">
        <v>2.5061499999999999</v>
      </c>
      <c r="Q44">
        <f>(Table413[[#This Row],[time]]-2)*2</f>
        <v>1.0122999999999998</v>
      </c>
      <c r="R44">
        <v>88.501599999999996</v>
      </c>
      <c r="S44">
        <v>29.956199999999999</v>
      </c>
      <c r="T44">
        <f>Table413[[#This Row],[CFNM]]/Table413[[#This Row],[CAREA]]</f>
        <v>0.33848201614434087</v>
      </c>
      <c r="U44">
        <v>2.5061499999999999</v>
      </c>
      <c r="V44">
        <f>(Table514[[#This Row],[time]]-2)*2</f>
        <v>1.0122999999999998</v>
      </c>
      <c r="W44">
        <v>72.849199999999996</v>
      </c>
      <c r="X44">
        <v>3.8990499999999998E-3</v>
      </c>
      <c r="Y44">
        <f>Table514[[#This Row],[CFNM]]/Table514[[#This Row],[CAREA]]</f>
        <v>5.3522207519094241E-5</v>
      </c>
      <c r="Z44">
        <v>2.5061499999999999</v>
      </c>
      <c r="AA44">
        <f>(Table615[[#This Row],[time]]-2)*2</f>
        <v>1.0122999999999998</v>
      </c>
      <c r="AB44">
        <v>93.991699999999994</v>
      </c>
      <c r="AC44">
        <v>45.1633</v>
      </c>
      <c r="AD44">
        <f>Table615[[#This Row],[CFNM]]/Table615[[#This Row],[CAREA]]</f>
        <v>0.48050306569622642</v>
      </c>
      <c r="AE44">
        <v>2.5061499999999999</v>
      </c>
      <c r="AF44">
        <f>(Table716[[#This Row],[time]]-2)*2</f>
        <v>1.0122999999999998</v>
      </c>
      <c r="AG44">
        <v>75.501099999999994</v>
      </c>
      <c r="AH44">
        <v>17.8812</v>
      </c>
      <c r="AI44">
        <f>Table716[[#This Row],[CFNM]]/Table716[[#This Row],[CAREA]]</f>
        <v>0.23683363553643591</v>
      </c>
      <c r="AJ44">
        <v>2.5061499999999999</v>
      </c>
      <c r="AK44">
        <f>(Table817[[#This Row],[time]]-2)*2</f>
        <v>1.0122999999999998</v>
      </c>
      <c r="AL44">
        <v>80.334299999999999</v>
      </c>
      <c r="AM44">
        <v>46.041699999999999</v>
      </c>
      <c r="AN44">
        <f>Table817[[#This Row],[CFNM]]/Table817[[#This Row],[CAREA]]</f>
        <v>0.57312629848022578</v>
      </c>
    </row>
    <row r="45" spans="1:40" x14ac:dyDescent="0.3">
      <c r="A45">
        <v>2.5507599999999999</v>
      </c>
      <c r="B45">
        <f>(Table110[[#This Row],[time]]-2)*2</f>
        <v>1.1015199999999998</v>
      </c>
      <c r="C45">
        <v>62.579700000000003</v>
      </c>
      <c r="D45">
        <v>7.3601099999999997</v>
      </c>
      <c r="E45">
        <f>Table110[[#This Row],[CFNM]]/Table110[[#This Row],[CAREA]]</f>
        <v>0.11761178145628694</v>
      </c>
      <c r="F45">
        <v>2.5507599999999999</v>
      </c>
      <c r="G45">
        <f>(Table211[[#This Row],[time]]-2)*2</f>
        <v>1.1015199999999998</v>
      </c>
      <c r="H45">
        <v>99.148600000000002</v>
      </c>
      <c r="I45">
        <v>30.855499999999999</v>
      </c>
      <c r="J45">
        <f>Table211[[#This Row],[CFNM]]/Table211[[#This Row],[CAREA]]</f>
        <v>0.31120459592974586</v>
      </c>
      <c r="K45">
        <v>2.5507599999999999</v>
      </c>
      <c r="L45">
        <f>(Table312[[#This Row],[time]]-2)*2</f>
        <v>1.1015199999999998</v>
      </c>
      <c r="M45">
        <v>75.044499999999999</v>
      </c>
      <c r="N45">
        <v>1.5905199999999999</v>
      </c>
      <c r="O45">
        <f>Table312[[#This Row],[CFNM]]/Table312[[#This Row],[CAREA]]</f>
        <v>2.119435801424488E-2</v>
      </c>
      <c r="P45">
        <v>2.5507599999999999</v>
      </c>
      <c r="Q45">
        <f>(Table413[[#This Row],[time]]-2)*2</f>
        <v>1.1015199999999998</v>
      </c>
      <c r="R45">
        <v>87.766000000000005</v>
      </c>
      <c r="S45">
        <v>34.491500000000002</v>
      </c>
      <c r="T45">
        <f>Table413[[#This Row],[CFNM]]/Table413[[#This Row],[CAREA]]</f>
        <v>0.39299387006357817</v>
      </c>
      <c r="U45">
        <v>2.5507599999999999</v>
      </c>
      <c r="V45">
        <f>(Table514[[#This Row],[time]]-2)*2</f>
        <v>1.1015199999999998</v>
      </c>
      <c r="W45">
        <v>70.985600000000005</v>
      </c>
      <c r="X45">
        <v>3.6296000000000002E-3</v>
      </c>
      <c r="Y45">
        <f>Table514[[#This Row],[CFNM]]/Table514[[#This Row],[CAREA]]</f>
        <v>5.113149709236803E-5</v>
      </c>
      <c r="Z45">
        <v>2.5507599999999999</v>
      </c>
      <c r="AA45">
        <f>(Table615[[#This Row],[time]]-2)*2</f>
        <v>1.1015199999999998</v>
      </c>
      <c r="AB45">
        <v>94.844099999999997</v>
      </c>
      <c r="AC45">
        <v>49.9833</v>
      </c>
      <c r="AD45">
        <f>Table615[[#This Row],[CFNM]]/Table615[[#This Row],[CAREA]]</f>
        <v>0.52700484268394132</v>
      </c>
      <c r="AE45">
        <v>2.5507599999999999</v>
      </c>
      <c r="AF45">
        <f>(Table716[[#This Row],[time]]-2)*2</f>
        <v>1.1015199999999998</v>
      </c>
      <c r="AG45">
        <v>74.6995</v>
      </c>
      <c r="AH45">
        <v>17.248100000000001</v>
      </c>
      <c r="AI45">
        <f>Table716[[#This Row],[CFNM]]/Table716[[#This Row],[CAREA]]</f>
        <v>0.23089980521957978</v>
      </c>
      <c r="AJ45">
        <v>2.5507599999999999</v>
      </c>
      <c r="AK45">
        <f>(Table817[[#This Row],[time]]-2)*2</f>
        <v>1.1015199999999998</v>
      </c>
      <c r="AL45">
        <v>79.600399999999993</v>
      </c>
      <c r="AM45">
        <v>50.329700000000003</v>
      </c>
      <c r="AN45">
        <f>Table817[[#This Row],[CFNM]]/Table817[[#This Row],[CAREA]]</f>
        <v>0.63227948603273354</v>
      </c>
    </row>
    <row r="46" spans="1:40" x14ac:dyDescent="0.3">
      <c r="A46">
        <v>2.60453</v>
      </c>
      <c r="B46">
        <f>(Table110[[#This Row],[time]]-2)*2</f>
        <v>1.20906</v>
      </c>
      <c r="C46">
        <v>61.724800000000002</v>
      </c>
      <c r="D46">
        <v>6.9733200000000002</v>
      </c>
      <c r="E46">
        <f>Table110[[#This Row],[CFNM]]/Table110[[#This Row],[CAREA]]</f>
        <v>0.11297436362693764</v>
      </c>
      <c r="F46">
        <v>2.60453</v>
      </c>
      <c r="G46">
        <f>(Table211[[#This Row],[time]]-2)*2</f>
        <v>1.20906</v>
      </c>
      <c r="H46">
        <v>98.340699999999998</v>
      </c>
      <c r="I46">
        <v>33.837299999999999</v>
      </c>
      <c r="J46">
        <f>Table211[[#This Row],[CFNM]]/Table211[[#This Row],[CAREA]]</f>
        <v>0.34408235857584907</v>
      </c>
      <c r="K46">
        <v>2.60453</v>
      </c>
      <c r="L46">
        <f>(Table312[[#This Row],[time]]-2)*2</f>
        <v>1.20906</v>
      </c>
      <c r="M46">
        <v>73.588899999999995</v>
      </c>
      <c r="N46">
        <v>1.5008900000000001</v>
      </c>
      <c r="O46">
        <f>Table312[[#This Row],[CFNM]]/Table312[[#This Row],[CAREA]]</f>
        <v>2.0395603141234616E-2</v>
      </c>
      <c r="P46">
        <v>2.60453</v>
      </c>
      <c r="Q46">
        <f>(Table413[[#This Row],[time]]-2)*2</f>
        <v>1.20906</v>
      </c>
      <c r="R46">
        <v>86.943200000000004</v>
      </c>
      <c r="S46">
        <v>37.400199999999998</v>
      </c>
      <c r="T46">
        <f>Table413[[#This Row],[CFNM]]/Table413[[#This Row],[CAREA]]</f>
        <v>0.43016820176851089</v>
      </c>
      <c r="U46">
        <v>2.60453</v>
      </c>
      <c r="V46">
        <f>(Table514[[#This Row],[time]]-2)*2</f>
        <v>1.20906</v>
      </c>
      <c r="W46">
        <v>70.242500000000007</v>
      </c>
      <c r="X46">
        <v>3.4585800000000002E-3</v>
      </c>
      <c r="Y46">
        <f>Table514[[#This Row],[CFNM]]/Table514[[#This Row],[CAREA]]</f>
        <v>4.9237712211268107E-5</v>
      </c>
      <c r="Z46">
        <v>2.60453</v>
      </c>
      <c r="AA46">
        <f>(Table615[[#This Row],[time]]-2)*2</f>
        <v>1.20906</v>
      </c>
      <c r="AB46">
        <v>95.967299999999994</v>
      </c>
      <c r="AC46">
        <v>53.207000000000001</v>
      </c>
      <c r="AD46">
        <f>Table615[[#This Row],[CFNM]]/Table615[[#This Row],[CAREA]]</f>
        <v>0.55442843551918208</v>
      </c>
      <c r="AE46">
        <v>2.60453</v>
      </c>
      <c r="AF46">
        <f>(Table716[[#This Row],[time]]-2)*2</f>
        <v>1.20906</v>
      </c>
      <c r="AG46">
        <v>73.9953</v>
      </c>
      <c r="AH46">
        <v>16.793199999999999</v>
      </c>
      <c r="AI46">
        <f>Table716[[#This Row],[CFNM]]/Table716[[#This Row],[CAREA]]</f>
        <v>0.22694954949841406</v>
      </c>
      <c r="AJ46">
        <v>2.60453</v>
      </c>
      <c r="AK46">
        <f>(Table817[[#This Row],[time]]-2)*2</f>
        <v>1.20906</v>
      </c>
      <c r="AL46">
        <v>79.339399999999998</v>
      </c>
      <c r="AM46">
        <v>53.164700000000003</v>
      </c>
      <c r="AN46">
        <f>Table817[[#This Row],[CFNM]]/Table817[[#This Row],[CAREA]]</f>
        <v>0.67009203497883785</v>
      </c>
    </row>
    <row r="47" spans="1:40" x14ac:dyDescent="0.3">
      <c r="A47">
        <v>2.65273</v>
      </c>
      <c r="B47">
        <f>(Table110[[#This Row],[time]]-2)*2</f>
        <v>1.3054600000000001</v>
      </c>
      <c r="C47">
        <v>61.238599999999998</v>
      </c>
      <c r="D47">
        <v>6.5610900000000001</v>
      </c>
      <c r="E47">
        <f>Table110[[#This Row],[CFNM]]/Table110[[#This Row],[CAREA]]</f>
        <v>0.10713977785253093</v>
      </c>
      <c r="F47">
        <v>2.65273</v>
      </c>
      <c r="G47">
        <f>(Table211[[#This Row],[time]]-2)*2</f>
        <v>1.3054600000000001</v>
      </c>
      <c r="H47">
        <v>97.567999999999998</v>
      </c>
      <c r="I47">
        <v>36.968600000000002</v>
      </c>
      <c r="J47">
        <f>Table211[[#This Row],[CFNM]]/Table211[[#This Row],[CAREA]]</f>
        <v>0.37890086913742216</v>
      </c>
      <c r="K47">
        <v>2.65273</v>
      </c>
      <c r="L47">
        <f>(Table312[[#This Row],[time]]-2)*2</f>
        <v>1.3054600000000001</v>
      </c>
      <c r="M47">
        <v>70.971199999999996</v>
      </c>
      <c r="N47">
        <v>1.2055800000000001</v>
      </c>
      <c r="O47">
        <f>Table312[[#This Row],[CFNM]]/Table312[[#This Row],[CAREA]]</f>
        <v>1.6986890456974098E-2</v>
      </c>
      <c r="P47">
        <v>2.65273</v>
      </c>
      <c r="Q47">
        <f>(Table413[[#This Row],[time]]-2)*2</f>
        <v>1.3054600000000001</v>
      </c>
      <c r="R47">
        <v>86.367400000000004</v>
      </c>
      <c r="S47">
        <v>40.766300000000001</v>
      </c>
      <c r="T47">
        <f>Table413[[#This Row],[CFNM]]/Table413[[#This Row],[CAREA]]</f>
        <v>0.4720102723944451</v>
      </c>
      <c r="U47">
        <v>2.65273</v>
      </c>
      <c r="V47">
        <f>(Table514[[#This Row],[time]]-2)*2</f>
        <v>1.3054600000000001</v>
      </c>
      <c r="W47">
        <v>68.997200000000007</v>
      </c>
      <c r="X47">
        <v>3.2857699999999999E-3</v>
      </c>
      <c r="Y47">
        <f>Table514[[#This Row],[CFNM]]/Table514[[#This Row],[CAREA]]</f>
        <v>4.7621787550799156E-5</v>
      </c>
      <c r="Z47">
        <v>2.65273</v>
      </c>
      <c r="AA47">
        <f>(Table615[[#This Row],[time]]-2)*2</f>
        <v>1.3054600000000001</v>
      </c>
      <c r="AB47">
        <v>95.909700000000001</v>
      </c>
      <c r="AC47">
        <v>56.704099999999997</v>
      </c>
      <c r="AD47">
        <f>Table615[[#This Row],[CFNM]]/Table615[[#This Row],[CAREA]]</f>
        <v>0.59122382824677788</v>
      </c>
      <c r="AE47">
        <v>2.65273</v>
      </c>
      <c r="AF47">
        <f>(Table716[[#This Row],[time]]-2)*2</f>
        <v>1.3054600000000001</v>
      </c>
      <c r="AG47">
        <v>73.652900000000002</v>
      </c>
      <c r="AH47">
        <v>16.2117</v>
      </c>
      <c r="AI47">
        <f>Table716[[#This Row],[CFNM]]/Table716[[#This Row],[CAREA]]</f>
        <v>0.22010945936955639</v>
      </c>
      <c r="AJ47">
        <v>2.65273</v>
      </c>
      <c r="AK47">
        <f>(Table817[[#This Row],[time]]-2)*2</f>
        <v>1.3054600000000001</v>
      </c>
      <c r="AL47">
        <v>78.762600000000006</v>
      </c>
      <c r="AM47">
        <v>56.273299999999999</v>
      </c>
      <c r="AN47">
        <f>Table817[[#This Row],[CFNM]]/Table817[[#This Row],[CAREA]]</f>
        <v>0.71446727253798115</v>
      </c>
    </row>
    <row r="48" spans="1:40" x14ac:dyDescent="0.3">
      <c r="A48">
        <v>2.7006199999999998</v>
      </c>
      <c r="B48">
        <f>(Table110[[#This Row],[time]]-2)*2</f>
        <v>1.4012399999999996</v>
      </c>
      <c r="C48">
        <v>59.430199999999999</v>
      </c>
      <c r="D48">
        <v>6.1574</v>
      </c>
      <c r="E48">
        <f>Table110[[#This Row],[CFNM]]/Table110[[#This Row],[CAREA]]</f>
        <v>0.10360725691651719</v>
      </c>
      <c r="F48">
        <v>2.7006199999999998</v>
      </c>
      <c r="G48">
        <f>(Table211[[#This Row],[time]]-2)*2</f>
        <v>1.4012399999999996</v>
      </c>
      <c r="H48">
        <v>96.693600000000004</v>
      </c>
      <c r="I48">
        <v>39.931399999999996</v>
      </c>
      <c r="J48">
        <f>Table211[[#This Row],[CFNM]]/Table211[[#This Row],[CAREA]]</f>
        <v>0.41296838673914299</v>
      </c>
      <c r="K48">
        <v>2.7006199999999998</v>
      </c>
      <c r="L48">
        <f>(Table312[[#This Row],[time]]-2)*2</f>
        <v>1.4012399999999996</v>
      </c>
      <c r="M48">
        <v>67.115499999999997</v>
      </c>
      <c r="N48">
        <v>0.96800799999999998</v>
      </c>
      <c r="O48">
        <f>Table312[[#This Row],[CFNM]]/Table312[[#This Row],[CAREA]]</f>
        <v>1.4423017037793058E-2</v>
      </c>
      <c r="P48">
        <v>2.7006199999999998</v>
      </c>
      <c r="Q48">
        <f>(Table413[[#This Row],[time]]-2)*2</f>
        <v>1.4012399999999996</v>
      </c>
      <c r="R48">
        <v>85.812299999999993</v>
      </c>
      <c r="S48">
        <v>43.963500000000003</v>
      </c>
      <c r="T48">
        <f>Table413[[#This Row],[CFNM]]/Table413[[#This Row],[CAREA]]</f>
        <v>0.51232166018158243</v>
      </c>
      <c r="U48">
        <v>2.7006199999999998</v>
      </c>
      <c r="V48">
        <f>(Table514[[#This Row],[time]]-2)*2</f>
        <v>1.4012399999999996</v>
      </c>
      <c r="W48">
        <v>66.594300000000004</v>
      </c>
      <c r="X48">
        <v>3.1282699999999998E-3</v>
      </c>
      <c r="Y48">
        <f>Table514[[#This Row],[CFNM]]/Table514[[#This Row],[CAREA]]</f>
        <v>4.697504140744778E-5</v>
      </c>
      <c r="Z48">
        <v>2.7006199999999998</v>
      </c>
      <c r="AA48">
        <f>(Table615[[#This Row],[time]]-2)*2</f>
        <v>1.4012399999999996</v>
      </c>
      <c r="AB48">
        <v>95.824600000000004</v>
      </c>
      <c r="AC48">
        <v>59.993499999999997</v>
      </c>
      <c r="AD48">
        <f>Table615[[#This Row],[CFNM]]/Table615[[#This Row],[CAREA]]</f>
        <v>0.62607618502973139</v>
      </c>
      <c r="AE48">
        <v>2.7006199999999998</v>
      </c>
      <c r="AF48">
        <f>(Table716[[#This Row],[time]]-2)*2</f>
        <v>1.4012399999999996</v>
      </c>
      <c r="AG48">
        <v>73.255799999999994</v>
      </c>
      <c r="AH48">
        <v>15.5794</v>
      </c>
      <c r="AI48">
        <f>Table716[[#This Row],[CFNM]]/Table716[[#This Row],[CAREA]]</f>
        <v>0.21267121511197751</v>
      </c>
      <c r="AJ48">
        <v>2.7006199999999998</v>
      </c>
      <c r="AK48">
        <f>(Table817[[#This Row],[time]]-2)*2</f>
        <v>1.4012399999999996</v>
      </c>
      <c r="AL48">
        <v>78.370900000000006</v>
      </c>
      <c r="AM48">
        <v>59.332700000000003</v>
      </c>
      <c r="AN48">
        <f>Table817[[#This Row],[CFNM]]/Table817[[#This Row],[CAREA]]</f>
        <v>0.75707564925246484</v>
      </c>
    </row>
    <row r="49" spans="1:40" x14ac:dyDescent="0.3">
      <c r="A49">
        <v>2.75176</v>
      </c>
      <c r="B49">
        <f>(Table110[[#This Row],[time]]-2)*2</f>
        <v>1.50352</v>
      </c>
      <c r="C49">
        <v>59.031399999999998</v>
      </c>
      <c r="D49">
        <v>5.7469200000000003</v>
      </c>
      <c r="E49">
        <f>Table110[[#This Row],[CFNM]]/Table110[[#This Row],[CAREA]]</f>
        <v>9.7353611806597851E-2</v>
      </c>
      <c r="F49">
        <v>2.75176</v>
      </c>
      <c r="G49">
        <f>(Table211[[#This Row],[time]]-2)*2</f>
        <v>1.50352</v>
      </c>
      <c r="H49">
        <v>95.942599999999999</v>
      </c>
      <c r="I49">
        <v>43.094700000000003</v>
      </c>
      <c r="J49">
        <f>Table211[[#This Row],[CFNM]]/Table211[[#This Row],[CAREA]]</f>
        <v>0.4491716922409858</v>
      </c>
      <c r="K49">
        <v>2.75176</v>
      </c>
      <c r="L49">
        <f>(Table312[[#This Row],[time]]-2)*2</f>
        <v>1.50352</v>
      </c>
      <c r="M49">
        <v>64.302000000000007</v>
      </c>
      <c r="N49">
        <v>0.71612500000000001</v>
      </c>
      <c r="O49">
        <f>Table312[[#This Row],[CFNM]]/Table312[[#This Row],[CAREA]]</f>
        <v>1.1136900874000807E-2</v>
      </c>
      <c r="P49">
        <v>2.75176</v>
      </c>
      <c r="Q49">
        <f>(Table413[[#This Row],[time]]-2)*2</f>
        <v>1.50352</v>
      </c>
      <c r="R49">
        <v>85.285200000000003</v>
      </c>
      <c r="S49">
        <v>47.3598</v>
      </c>
      <c r="T49">
        <f>Table413[[#This Row],[CFNM]]/Table413[[#This Row],[CAREA]]</f>
        <v>0.55531088629680181</v>
      </c>
      <c r="U49">
        <v>2.75176</v>
      </c>
      <c r="V49">
        <f>(Table514[[#This Row],[time]]-2)*2</f>
        <v>1.50352</v>
      </c>
      <c r="W49">
        <v>66.049599999999998</v>
      </c>
      <c r="X49">
        <v>2.9721000000000001E-3</v>
      </c>
      <c r="Y49">
        <f>Table514[[#This Row],[CFNM]]/Table514[[#This Row],[CAREA]]</f>
        <v>4.4998001501901602E-5</v>
      </c>
      <c r="Z49">
        <v>2.75176</v>
      </c>
      <c r="AA49">
        <f>(Table615[[#This Row],[time]]-2)*2</f>
        <v>1.50352</v>
      </c>
      <c r="AB49">
        <v>95.858400000000003</v>
      </c>
      <c r="AC49">
        <v>63.444000000000003</v>
      </c>
      <c r="AD49">
        <f>Table615[[#This Row],[CFNM]]/Table615[[#This Row],[CAREA]]</f>
        <v>0.66185123056508355</v>
      </c>
      <c r="AE49">
        <v>2.75176</v>
      </c>
      <c r="AF49">
        <f>(Table716[[#This Row],[time]]-2)*2</f>
        <v>1.50352</v>
      </c>
      <c r="AG49">
        <v>72.194199999999995</v>
      </c>
      <c r="AH49">
        <v>14.892200000000001</v>
      </c>
      <c r="AI49">
        <f>Table716[[#This Row],[CFNM]]/Table716[[#This Row],[CAREA]]</f>
        <v>0.20627972884248322</v>
      </c>
      <c r="AJ49">
        <v>2.75176</v>
      </c>
      <c r="AK49">
        <f>(Table817[[#This Row],[time]]-2)*2</f>
        <v>1.50352</v>
      </c>
      <c r="AL49">
        <v>77.570599999999999</v>
      </c>
      <c r="AM49">
        <v>62.595399999999998</v>
      </c>
      <c r="AN49">
        <f>Table817[[#This Row],[CFNM]]/Table817[[#This Row],[CAREA]]</f>
        <v>0.806947477523701</v>
      </c>
    </row>
    <row r="50" spans="1:40" x14ac:dyDescent="0.3">
      <c r="A50">
        <v>2.80444</v>
      </c>
      <c r="B50">
        <f>(Table110[[#This Row],[time]]-2)*2</f>
        <v>1.6088800000000001</v>
      </c>
      <c r="C50">
        <v>57.857700000000001</v>
      </c>
      <c r="D50">
        <v>5.2344099999999996</v>
      </c>
      <c r="E50">
        <f>Table110[[#This Row],[CFNM]]/Table110[[#This Row],[CAREA]]</f>
        <v>9.0470412754050017E-2</v>
      </c>
      <c r="F50">
        <v>2.80444</v>
      </c>
      <c r="G50">
        <f>(Table211[[#This Row],[time]]-2)*2</f>
        <v>1.6088800000000001</v>
      </c>
      <c r="H50">
        <v>94.707999999999998</v>
      </c>
      <c r="I50">
        <v>47.169499999999999</v>
      </c>
      <c r="J50">
        <f>Table211[[#This Row],[CFNM]]/Table211[[#This Row],[CAREA]]</f>
        <v>0.49805190691388268</v>
      </c>
      <c r="K50">
        <v>2.80444</v>
      </c>
      <c r="L50">
        <f>(Table312[[#This Row],[time]]-2)*2</f>
        <v>1.6088800000000001</v>
      </c>
      <c r="M50">
        <v>59.176699999999997</v>
      </c>
      <c r="N50">
        <v>0.41191899999999998</v>
      </c>
      <c r="O50">
        <f>Table312[[#This Row],[CFNM]]/Table312[[#This Row],[CAREA]]</f>
        <v>6.9608308675542909E-3</v>
      </c>
      <c r="P50">
        <v>2.80444</v>
      </c>
      <c r="Q50">
        <f>(Table413[[#This Row],[time]]-2)*2</f>
        <v>1.6088800000000001</v>
      </c>
      <c r="R50">
        <v>84.415099999999995</v>
      </c>
      <c r="S50">
        <v>51.654200000000003</v>
      </c>
      <c r="T50">
        <f>Table413[[#This Row],[CFNM]]/Table413[[#This Row],[CAREA]]</f>
        <v>0.61190711140542398</v>
      </c>
      <c r="U50">
        <v>2.80444</v>
      </c>
      <c r="V50">
        <f>(Table514[[#This Row],[time]]-2)*2</f>
        <v>1.6088800000000001</v>
      </c>
      <c r="W50">
        <v>64.564899999999994</v>
      </c>
      <c r="X50">
        <v>2.7837999999999999E-3</v>
      </c>
      <c r="Y50">
        <f>Table514[[#This Row],[CFNM]]/Table514[[#This Row],[CAREA]]</f>
        <v>4.3116306228306715E-5</v>
      </c>
      <c r="Z50">
        <v>2.80444</v>
      </c>
      <c r="AA50">
        <f>(Table615[[#This Row],[time]]-2)*2</f>
        <v>1.6088800000000001</v>
      </c>
      <c r="AB50">
        <v>95.676400000000001</v>
      </c>
      <c r="AC50">
        <v>67.881200000000007</v>
      </c>
      <c r="AD50">
        <f>Table615[[#This Row],[CFNM]]/Table615[[#This Row],[CAREA]]</f>
        <v>0.70948739710106157</v>
      </c>
      <c r="AE50">
        <v>2.80444</v>
      </c>
      <c r="AF50">
        <f>(Table716[[#This Row],[time]]-2)*2</f>
        <v>1.6088800000000001</v>
      </c>
      <c r="AG50">
        <v>70.944199999999995</v>
      </c>
      <c r="AH50">
        <v>13.9476</v>
      </c>
      <c r="AI50">
        <f>Table716[[#This Row],[CFNM]]/Table716[[#This Row],[CAREA]]</f>
        <v>0.19659958107921438</v>
      </c>
      <c r="AJ50">
        <v>2.80444</v>
      </c>
      <c r="AK50">
        <f>(Table817[[#This Row],[time]]-2)*2</f>
        <v>1.6088800000000001</v>
      </c>
      <c r="AL50">
        <v>76.613900000000001</v>
      </c>
      <c r="AM50">
        <v>66.791600000000003</v>
      </c>
      <c r="AN50">
        <f>Table817[[#This Row],[CFNM]]/Table817[[#This Row],[CAREA]]</f>
        <v>0.87179480485917049</v>
      </c>
    </row>
    <row r="51" spans="1:40" x14ac:dyDescent="0.3">
      <c r="A51">
        <v>2.8583699999999999</v>
      </c>
      <c r="B51">
        <f>(Table110[[#This Row],[time]]-2)*2</f>
        <v>1.7167399999999997</v>
      </c>
      <c r="C51">
        <v>56.9895</v>
      </c>
      <c r="D51">
        <v>4.9611299999999998</v>
      </c>
      <c r="E51">
        <f>Table110[[#This Row],[CFNM]]/Table110[[#This Row],[CAREA]]</f>
        <v>8.7053404574526885E-2</v>
      </c>
      <c r="F51">
        <v>2.8583699999999999</v>
      </c>
      <c r="G51">
        <f>(Table211[[#This Row],[time]]-2)*2</f>
        <v>1.7167399999999997</v>
      </c>
      <c r="H51">
        <v>94.071100000000001</v>
      </c>
      <c r="I51">
        <v>49.4191</v>
      </c>
      <c r="J51">
        <f>Table211[[#This Row],[CFNM]]/Table211[[#This Row],[CAREA]]</f>
        <v>0.52533774985091064</v>
      </c>
      <c r="K51">
        <v>2.8583699999999999</v>
      </c>
      <c r="L51">
        <f>(Table312[[#This Row],[time]]-2)*2</f>
        <v>1.7167399999999997</v>
      </c>
      <c r="M51">
        <v>57.216299999999997</v>
      </c>
      <c r="N51">
        <v>0.30427100000000001</v>
      </c>
      <c r="O51">
        <f>Table312[[#This Row],[CFNM]]/Table312[[#This Row],[CAREA]]</f>
        <v>5.3179076591810381E-3</v>
      </c>
      <c r="P51">
        <v>2.8583699999999999</v>
      </c>
      <c r="Q51">
        <f>(Table413[[#This Row],[time]]-2)*2</f>
        <v>1.7167399999999997</v>
      </c>
      <c r="R51">
        <v>83.881399999999999</v>
      </c>
      <c r="S51">
        <v>54.035699999999999</v>
      </c>
      <c r="T51">
        <f>Table413[[#This Row],[CFNM]]/Table413[[#This Row],[CAREA]]</f>
        <v>0.64419168015793726</v>
      </c>
      <c r="U51">
        <v>2.8583699999999999</v>
      </c>
      <c r="V51">
        <f>(Table514[[#This Row],[time]]-2)*2</f>
        <v>1.7167399999999997</v>
      </c>
      <c r="W51">
        <v>64.090400000000002</v>
      </c>
      <c r="X51">
        <v>2.68717E-3</v>
      </c>
      <c r="Y51">
        <f>Table514[[#This Row],[CFNM]]/Table514[[#This Row],[CAREA]]</f>
        <v>4.1927808220887996E-5</v>
      </c>
      <c r="Z51">
        <v>2.8583699999999999</v>
      </c>
      <c r="AA51">
        <f>(Table615[[#This Row],[time]]-2)*2</f>
        <v>1.7167399999999997</v>
      </c>
      <c r="AB51">
        <v>96.081900000000005</v>
      </c>
      <c r="AC51">
        <v>70.307900000000004</v>
      </c>
      <c r="AD51">
        <f>Table615[[#This Row],[CFNM]]/Table615[[#This Row],[CAREA]]</f>
        <v>0.73174968438384336</v>
      </c>
      <c r="AE51">
        <v>2.8583699999999999</v>
      </c>
      <c r="AF51">
        <f>(Table716[[#This Row],[time]]-2)*2</f>
        <v>1.7167399999999997</v>
      </c>
      <c r="AG51">
        <v>70.753799999999998</v>
      </c>
      <c r="AH51">
        <v>13.426399999999999</v>
      </c>
      <c r="AI51">
        <f>Table716[[#This Row],[CFNM]]/Table716[[#This Row],[CAREA]]</f>
        <v>0.18976224598537464</v>
      </c>
      <c r="AJ51">
        <v>2.8583699999999999</v>
      </c>
      <c r="AK51">
        <f>(Table817[[#This Row],[time]]-2)*2</f>
        <v>1.7167399999999997</v>
      </c>
      <c r="AL51">
        <v>76.086500000000001</v>
      </c>
      <c r="AM51">
        <v>69.112300000000005</v>
      </c>
      <c r="AN51">
        <f>Table817[[#This Row],[CFNM]]/Table817[[#This Row],[CAREA]]</f>
        <v>0.90833853574550028</v>
      </c>
    </row>
    <row r="52" spans="1:40" x14ac:dyDescent="0.3">
      <c r="A52">
        <v>2.9134199999999999</v>
      </c>
      <c r="B52">
        <f>(Table110[[#This Row],[time]]-2)*2</f>
        <v>1.8268399999999998</v>
      </c>
      <c r="C52">
        <v>56.4709</v>
      </c>
      <c r="D52">
        <v>4.6107399999999998</v>
      </c>
      <c r="E52">
        <f>Table110[[#This Row],[CFNM]]/Table110[[#This Row],[CAREA]]</f>
        <v>8.1648070067946499E-2</v>
      </c>
      <c r="F52">
        <v>2.9134199999999999</v>
      </c>
      <c r="G52">
        <f>(Table211[[#This Row],[time]]-2)*2</f>
        <v>1.8268399999999998</v>
      </c>
      <c r="H52">
        <v>93.050200000000004</v>
      </c>
      <c r="I52">
        <v>52.495800000000003</v>
      </c>
      <c r="J52">
        <f>Table211[[#This Row],[CFNM]]/Table211[[#This Row],[CAREA]]</f>
        <v>0.56416643919088838</v>
      </c>
      <c r="K52">
        <v>2.9134199999999999</v>
      </c>
      <c r="L52">
        <f>(Table312[[#This Row],[time]]-2)*2</f>
        <v>1.8268399999999998</v>
      </c>
      <c r="M52">
        <v>54.433199999999999</v>
      </c>
      <c r="N52">
        <v>0.16062000000000001</v>
      </c>
      <c r="O52">
        <f>Table312[[#This Row],[CFNM]]/Table312[[#This Row],[CAREA]]</f>
        <v>2.9507726901964247E-3</v>
      </c>
      <c r="P52">
        <v>2.9134199999999999</v>
      </c>
      <c r="Q52">
        <f>(Table413[[#This Row],[time]]-2)*2</f>
        <v>1.8268399999999998</v>
      </c>
      <c r="R52">
        <v>83.198899999999995</v>
      </c>
      <c r="S52">
        <v>57.3352</v>
      </c>
      <c r="T52">
        <f>Table413[[#This Row],[CFNM]]/Table413[[#This Row],[CAREA]]</f>
        <v>0.68913411114810419</v>
      </c>
      <c r="U52">
        <v>2.9134199999999999</v>
      </c>
      <c r="V52">
        <f>(Table514[[#This Row],[time]]-2)*2</f>
        <v>1.8268399999999998</v>
      </c>
      <c r="W52">
        <v>61.9236</v>
      </c>
      <c r="X52">
        <v>2.5548799999999998E-3</v>
      </c>
      <c r="Y52">
        <f>Table514[[#This Row],[CFNM]]/Table514[[#This Row],[CAREA]]</f>
        <v>4.1258583157309975E-5</v>
      </c>
      <c r="Z52">
        <v>2.9134199999999999</v>
      </c>
      <c r="AA52">
        <f>(Table615[[#This Row],[time]]-2)*2</f>
        <v>1.8268399999999998</v>
      </c>
      <c r="AB52">
        <v>95.782399999999996</v>
      </c>
      <c r="AC52">
        <v>73.602099999999993</v>
      </c>
      <c r="AD52">
        <f>Table615[[#This Row],[CFNM]]/Table615[[#This Row],[CAREA]]</f>
        <v>0.7684303170519845</v>
      </c>
      <c r="AE52">
        <v>2.9134199999999999</v>
      </c>
      <c r="AF52">
        <f>(Table716[[#This Row],[time]]-2)*2</f>
        <v>1.8268399999999998</v>
      </c>
      <c r="AG52">
        <v>70.496399999999994</v>
      </c>
      <c r="AH52">
        <v>12.746499999999999</v>
      </c>
      <c r="AI52">
        <f>Table716[[#This Row],[CFNM]]/Table716[[#This Row],[CAREA]]</f>
        <v>0.18081065132403926</v>
      </c>
      <c r="AJ52">
        <v>2.9134199999999999</v>
      </c>
      <c r="AK52">
        <f>(Table817[[#This Row],[time]]-2)*2</f>
        <v>1.8268399999999998</v>
      </c>
      <c r="AL52">
        <v>75.341700000000003</v>
      </c>
      <c r="AM52">
        <v>72.307299999999998</v>
      </c>
      <c r="AN52">
        <f>Table817[[#This Row],[CFNM]]/Table817[[#This Row],[CAREA]]</f>
        <v>0.9597248270214237</v>
      </c>
    </row>
    <row r="53" spans="1:40" x14ac:dyDescent="0.3">
      <c r="A53">
        <v>2.9619599999999999</v>
      </c>
      <c r="B53">
        <f>(Table110[[#This Row],[time]]-2)*2</f>
        <v>1.9239199999999999</v>
      </c>
      <c r="C53">
        <v>55.930900000000001</v>
      </c>
      <c r="D53">
        <v>4.3320699999999999</v>
      </c>
      <c r="E53">
        <f>Table110[[#This Row],[CFNM]]/Table110[[#This Row],[CAREA]]</f>
        <v>7.7453965518166162E-2</v>
      </c>
      <c r="F53">
        <v>2.9619599999999999</v>
      </c>
      <c r="G53">
        <f>(Table211[[#This Row],[time]]-2)*2</f>
        <v>1.9239199999999999</v>
      </c>
      <c r="H53">
        <v>91.801900000000003</v>
      </c>
      <c r="I53">
        <v>56.127200000000002</v>
      </c>
      <c r="J53">
        <f>Table211[[#This Row],[CFNM]]/Table211[[#This Row],[CAREA]]</f>
        <v>0.61139475326763393</v>
      </c>
      <c r="K53">
        <v>2.9619599999999999</v>
      </c>
      <c r="L53">
        <f>(Table312[[#This Row],[time]]-2)*2</f>
        <v>1.9239199999999999</v>
      </c>
      <c r="M53">
        <v>51.938600000000001</v>
      </c>
      <c r="N53">
        <v>3.0314199999999999E-3</v>
      </c>
      <c r="O53">
        <f>Table312[[#This Row],[CFNM]]/Table312[[#This Row],[CAREA]]</f>
        <v>5.836545459446346E-5</v>
      </c>
      <c r="P53">
        <v>2.9619599999999999</v>
      </c>
      <c r="Q53">
        <f>(Table413[[#This Row],[time]]-2)*2</f>
        <v>1.9239199999999999</v>
      </c>
      <c r="R53">
        <v>82.353399999999993</v>
      </c>
      <c r="S53">
        <v>61.301400000000001</v>
      </c>
      <c r="T53">
        <f>Table413[[#This Row],[CFNM]]/Table413[[#This Row],[CAREA]]</f>
        <v>0.74436999565288142</v>
      </c>
      <c r="U53">
        <v>2.9619599999999999</v>
      </c>
      <c r="V53">
        <f>(Table514[[#This Row],[time]]-2)*2</f>
        <v>1.9239199999999999</v>
      </c>
      <c r="W53">
        <v>59.9709</v>
      </c>
      <c r="X53">
        <v>2.4012299999999999E-3</v>
      </c>
      <c r="Y53">
        <f>Table514[[#This Row],[CFNM]]/Table514[[#This Row],[CAREA]]</f>
        <v>4.003991936089003E-5</v>
      </c>
      <c r="Z53">
        <v>2.9619599999999999</v>
      </c>
      <c r="AA53">
        <f>(Table615[[#This Row],[time]]-2)*2</f>
        <v>1.9239199999999999</v>
      </c>
      <c r="AB53">
        <v>95.481499999999997</v>
      </c>
      <c r="AC53">
        <v>77.583699999999993</v>
      </c>
      <c r="AD53">
        <f>Table615[[#This Row],[CFNM]]/Table615[[#This Row],[CAREA]]</f>
        <v>0.81255216979205391</v>
      </c>
      <c r="AE53">
        <v>2.9619599999999999</v>
      </c>
      <c r="AF53">
        <f>(Table716[[#This Row],[time]]-2)*2</f>
        <v>1.9239199999999999</v>
      </c>
      <c r="AG53">
        <v>69.238200000000006</v>
      </c>
      <c r="AH53">
        <v>11.939399999999999</v>
      </c>
      <c r="AI53">
        <f>Table716[[#This Row],[CFNM]]/Table716[[#This Row],[CAREA]]</f>
        <v>0.17243949149457954</v>
      </c>
      <c r="AJ53">
        <v>2.9619599999999999</v>
      </c>
      <c r="AK53">
        <f>(Table817[[#This Row],[time]]-2)*2</f>
        <v>1.9239199999999999</v>
      </c>
      <c r="AL53">
        <v>74.489599999999996</v>
      </c>
      <c r="AM53">
        <v>76.152699999999996</v>
      </c>
      <c r="AN53">
        <f>Table817[[#This Row],[CFNM]]/Table817[[#This Row],[CAREA]]</f>
        <v>1.0223266066672394</v>
      </c>
    </row>
    <row r="54" spans="1:40" x14ac:dyDescent="0.3">
      <c r="A54">
        <v>3</v>
      </c>
      <c r="B54">
        <f>(Table110[[#This Row],[time]]-2)*2</f>
        <v>2</v>
      </c>
      <c r="C54">
        <v>55.536200000000001</v>
      </c>
      <c r="D54">
        <v>4.1967499999999998</v>
      </c>
      <c r="E54">
        <f>Table110[[#This Row],[CFNM]]/Table110[[#This Row],[CAREA]]</f>
        <v>7.5567827831216391E-2</v>
      </c>
      <c r="F54">
        <v>3</v>
      </c>
      <c r="G54">
        <f>(Table211[[#This Row],[time]]-2)*2</f>
        <v>2</v>
      </c>
      <c r="H54">
        <v>91.112300000000005</v>
      </c>
      <c r="I54">
        <v>58.128700000000002</v>
      </c>
      <c r="J54">
        <f>Table211[[#This Row],[CFNM]]/Table211[[#This Row],[CAREA]]</f>
        <v>0.63798960184300035</v>
      </c>
      <c r="K54">
        <v>3</v>
      </c>
      <c r="L54">
        <f>(Table312[[#This Row],[time]]-2)*2</f>
        <v>2</v>
      </c>
      <c r="M54">
        <v>50.362400000000001</v>
      </c>
      <c r="N54">
        <v>2.6269900000000001E-3</v>
      </c>
      <c r="O54">
        <f>Table312[[#This Row],[CFNM]]/Table312[[#This Row],[CAREA]]</f>
        <v>5.216173176814449E-5</v>
      </c>
      <c r="P54">
        <v>3</v>
      </c>
      <c r="Q54">
        <f>(Table413[[#This Row],[time]]-2)*2</f>
        <v>2</v>
      </c>
      <c r="R54">
        <v>81.875600000000006</v>
      </c>
      <c r="S54">
        <v>63.483499999999999</v>
      </c>
      <c r="T54">
        <f>Table413[[#This Row],[CFNM]]/Table413[[#This Row],[CAREA]]</f>
        <v>0.7753653103000161</v>
      </c>
      <c r="U54">
        <v>3</v>
      </c>
      <c r="V54">
        <f>(Table514[[#This Row],[time]]-2)*2</f>
        <v>2</v>
      </c>
      <c r="W54">
        <v>59.917900000000003</v>
      </c>
      <c r="X54">
        <v>2.3206300000000002E-3</v>
      </c>
      <c r="Y54">
        <f>Table514[[#This Row],[CFNM]]/Table514[[#This Row],[CAREA]]</f>
        <v>3.8730162438937278E-5</v>
      </c>
      <c r="Z54">
        <v>3</v>
      </c>
      <c r="AA54">
        <f>(Table615[[#This Row],[time]]-2)*2</f>
        <v>2</v>
      </c>
      <c r="AB54">
        <v>95.256900000000002</v>
      </c>
      <c r="AC54">
        <v>79.790199999999999</v>
      </c>
      <c r="AD54">
        <f>Table615[[#This Row],[CFNM]]/Table615[[#This Row],[CAREA]]</f>
        <v>0.83763170961893574</v>
      </c>
      <c r="AE54">
        <v>3</v>
      </c>
      <c r="AF54">
        <f>(Table716[[#This Row],[time]]-2)*2</f>
        <v>2</v>
      </c>
      <c r="AG54">
        <v>68.750699999999995</v>
      </c>
      <c r="AH54">
        <v>11.469799999999999</v>
      </c>
      <c r="AI54">
        <f>Table716[[#This Row],[CFNM]]/Table716[[#This Row],[CAREA]]</f>
        <v>0.16683175589484908</v>
      </c>
      <c r="AJ54">
        <v>3</v>
      </c>
      <c r="AK54">
        <f>(Table817[[#This Row],[time]]-2)*2</f>
        <v>2</v>
      </c>
      <c r="AL54">
        <v>74.0501</v>
      </c>
      <c r="AM54">
        <v>78.259299999999996</v>
      </c>
      <c r="AN54">
        <f>Table817[[#This Row],[CFNM]]/Table817[[#This Row],[CAREA]]</f>
        <v>1.0568425971065534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2020-07-22T18:55:51Z</dcterms:created>
  <dcterms:modified xsi:type="dcterms:W3CDTF">2021-01-07T18:47:32Z</dcterms:modified>
</cp:coreProperties>
</file>