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Intact\"/>
    </mc:Choice>
  </mc:AlternateContent>
  <xr:revisionPtr revIDLastSave="52" documentId="13_ncr:1_{69BB9A56-5891-4F25-899E-D91B832AE578}" xr6:coauthVersionLast="45" xr6:coauthVersionMax="45" xr10:uidLastSave="{A2944A51-4D4A-4329-A615-63EC162C3A95}"/>
  <bookViews>
    <workbookView xWindow="2484" yWindow="2244" windowWidth="17280" windowHeight="9024" xr2:uid="{E220C30D-6BC0-4AB0-B5ED-E822303707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4" i="1" l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7" i="1"/>
  <c r="AK37" i="1"/>
  <c r="AI37" i="1"/>
  <c r="AF37" i="1"/>
  <c r="AD37" i="1"/>
  <c r="AA37" i="1"/>
  <c r="Y37" i="1"/>
  <c r="V37" i="1"/>
  <c r="T37" i="1"/>
  <c r="Q37" i="1"/>
  <c r="O37" i="1"/>
  <c r="L37" i="1"/>
  <c r="J37" i="1"/>
  <c r="G37" i="1"/>
  <c r="E37" i="1"/>
  <c r="B37" i="1"/>
  <c r="AN36" i="1"/>
  <c r="AK36" i="1"/>
  <c r="AI36" i="1"/>
  <c r="AF36" i="1"/>
  <c r="AD36" i="1"/>
  <c r="AA36" i="1"/>
  <c r="Y36" i="1"/>
  <c r="V36" i="1"/>
  <c r="T36" i="1"/>
  <c r="Q36" i="1"/>
  <c r="O36" i="1"/>
  <c r="L36" i="1"/>
  <c r="J36" i="1"/>
  <c r="G36" i="1"/>
  <c r="E36" i="1"/>
  <c r="B36" i="1"/>
  <c r="AN35" i="1"/>
  <c r="AK35" i="1"/>
  <c r="AI35" i="1"/>
  <c r="AF35" i="1"/>
  <c r="AD35" i="1"/>
  <c r="AA35" i="1"/>
  <c r="Y35" i="1"/>
  <c r="V35" i="1"/>
  <c r="T35" i="1"/>
  <c r="Q35" i="1"/>
  <c r="O35" i="1"/>
  <c r="L35" i="1"/>
  <c r="J35" i="1"/>
  <c r="G35" i="1"/>
  <c r="E35" i="1"/>
  <c r="B35" i="1"/>
  <c r="AN34" i="1"/>
  <c r="AK34" i="1"/>
  <c r="AI34" i="1"/>
  <c r="AF34" i="1"/>
  <c r="AD34" i="1"/>
  <c r="AA34" i="1"/>
  <c r="Y34" i="1"/>
  <c r="V34" i="1"/>
  <c r="T34" i="1"/>
  <c r="Q34" i="1"/>
  <c r="O34" i="1"/>
  <c r="L34" i="1"/>
  <c r="J34" i="1"/>
  <c r="G34" i="1"/>
  <c r="E34" i="1"/>
  <c r="B34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  <c r="AN9" i="1"/>
  <c r="AK9" i="1"/>
  <c r="AI9" i="1"/>
  <c r="AF9" i="1"/>
  <c r="AD9" i="1"/>
  <c r="AA9" i="1"/>
  <c r="Y9" i="1"/>
  <c r="V9" i="1"/>
  <c r="T9" i="1"/>
  <c r="Q9" i="1"/>
  <c r="O9" i="1"/>
  <c r="L9" i="1"/>
  <c r="J9" i="1"/>
  <c r="G9" i="1"/>
  <c r="E9" i="1"/>
  <c r="B9" i="1"/>
  <c r="AN8" i="1"/>
  <c r="AK8" i="1"/>
  <c r="AI8" i="1"/>
  <c r="AF8" i="1"/>
  <c r="AD8" i="1"/>
  <c r="AA8" i="1"/>
  <c r="Y8" i="1"/>
  <c r="V8" i="1"/>
  <c r="T8" i="1"/>
  <c r="Q8" i="1"/>
  <c r="O8" i="1"/>
  <c r="L8" i="1"/>
  <c r="J8" i="1"/>
  <c r="G8" i="1"/>
  <c r="E8" i="1"/>
  <c r="B8" i="1"/>
  <c r="AN7" i="1"/>
  <c r="AK7" i="1"/>
  <c r="AI7" i="1"/>
  <c r="AF7" i="1"/>
  <c r="AD7" i="1"/>
  <c r="AA7" i="1"/>
  <c r="Y7" i="1"/>
  <c r="V7" i="1"/>
  <c r="T7" i="1"/>
  <c r="Q7" i="1"/>
  <c r="O7" i="1"/>
  <c r="L7" i="1"/>
  <c r="J7" i="1"/>
  <c r="G7" i="1"/>
  <c r="E7" i="1"/>
  <c r="B7" i="1"/>
  <c r="AN6" i="1"/>
  <c r="AK6" i="1"/>
  <c r="AI6" i="1"/>
  <c r="AF6" i="1"/>
  <c r="AD6" i="1"/>
  <c r="AA6" i="1"/>
  <c r="Y6" i="1"/>
  <c r="V6" i="1"/>
  <c r="T6" i="1"/>
  <c r="Q6" i="1"/>
  <c r="O6" i="1"/>
  <c r="L6" i="1"/>
  <c r="J6" i="1"/>
  <c r="G6" i="1"/>
  <c r="E6" i="1"/>
  <c r="B6" i="1"/>
</calcChain>
</file>

<file path=xl/sharedStrings.xml><?xml version="1.0" encoding="utf-8"?>
<sst xmlns="http://schemas.openxmlformats.org/spreadsheetml/2006/main" count="106" uniqueCount="20">
  <si>
    <t>6LR_7UR</t>
  </si>
  <si>
    <t>6LL_7UL</t>
  </si>
  <si>
    <t>5LR_6UR</t>
  </si>
  <si>
    <t>4LR_5UR</t>
  </si>
  <si>
    <t>4LL_5UL</t>
  </si>
  <si>
    <t>3LR_4UR</t>
  </si>
  <si>
    <t>3LL_4UL</t>
  </si>
  <si>
    <t>time</t>
  </si>
  <si>
    <t>moment</t>
  </si>
  <si>
    <t>CFNM</t>
  </si>
  <si>
    <t>CFNM/Total area contact</t>
  </si>
  <si>
    <t>CAREA</t>
  </si>
  <si>
    <t>facet stress = facet contact force magnitude/facet contact area</t>
  </si>
  <si>
    <t>units=</t>
  </si>
  <si>
    <t>(N/mm^2)=MPa</t>
  </si>
  <si>
    <t xml:space="preserve">6P intact </t>
  </si>
  <si>
    <t>TLC_6P_1-26.odb</t>
  </si>
  <si>
    <t>TLC_6N_1-26.odb</t>
  </si>
  <si>
    <t>5LL_6UL</t>
  </si>
  <si>
    <t xml:space="preserve">6N intact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</si>
</sst>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C6LR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(Sheet1!$G$7:$G$27,Sheet1!$G$34:$G$54)</c:f>
              <c:numCache>
                <c:formatCode>General</c:formatCode>
                <c:ptCount val="42"/>
                <c:pt idx="0">
                  <c:v>-0.10252000000000017</c:v>
                </c:pt>
                <c:pt idx="1">
                  <c:v>-0.23066000000000031</c:v>
                </c:pt>
                <c:pt idx="2">
                  <c:v>-0.33065999999999995</c:v>
                </c:pt>
                <c:pt idx="3">
                  <c:v>-0.4493999999999998</c:v>
                </c:pt>
                <c:pt idx="4">
                  <c:v>-0.53378000000000014</c:v>
                </c:pt>
                <c:pt idx="5">
                  <c:v>-0.65254000000000012</c:v>
                </c:pt>
                <c:pt idx="6">
                  <c:v>-0.73691999999999958</c:v>
                </c:pt>
                <c:pt idx="7">
                  <c:v>-0.85566000000000031</c:v>
                </c:pt>
                <c:pt idx="8">
                  <c:v>-0.90840000000000032</c:v>
                </c:pt>
                <c:pt idx="9">
                  <c:v>-1.0122999999999998</c:v>
                </c:pt>
                <c:pt idx="10">
                  <c:v>-1.1015199999999998</c:v>
                </c:pt>
                <c:pt idx="11">
                  <c:v>-1.20906</c:v>
                </c:pt>
                <c:pt idx="12">
                  <c:v>-1.3054600000000001</c:v>
                </c:pt>
                <c:pt idx="13">
                  <c:v>-1.4012399999999996</c:v>
                </c:pt>
                <c:pt idx="14">
                  <c:v>-1.50352</c:v>
                </c:pt>
                <c:pt idx="15">
                  <c:v>-1.6088800000000001</c:v>
                </c:pt>
                <c:pt idx="16">
                  <c:v>-1.7167399999999997</c:v>
                </c:pt>
                <c:pt idx="17">
                  <c:v>-1.8268399999999998</c:v>
                </c:pt>
                <c:pt idx="18">
                  <c:v>-1.9239199999999999</c:v>
                </c:pt>
                <c:pt idx="19">
                  <c:v>-2</c:v>
                </c:pt>
                <c:pt idx="21">
                  <c:v>0</c:v>
                </c:pt>
                <c:pt idx="22">
                  <c:v>0.10252000000000017</c:v>
                </c:pt>
                <c:pt idx="23">
                  <c:v>0.23066000000000031</c:v>
                </c:pt>
                <c:pt idx="24">
                  <c:v>0.33065999999999995</c:v>
                </c:pt>
                <c:pt idx="25">
                  <c:v>0.4493999999999998</c:v>
                </c:pt>
                <c:pt idx="26">
                  <c:v>0.53378000000000014</c:v>
                </c:pt>
                <c:pt idx="27">
                  <c:v>0.65254000000000012</c:v>
                </c:pt>
                <c:pt idx="28">
                  <c:v>0.73691999999999958</c:v>
                </c:pt>
                <c:pt idx="29">
                  <c:v>0.85566000000000031</c:v>
                </c:pt>
                <c:pt idx="30">
                  <c:v>0.90840000000000032</c:v>
                </c:pt>
                <c:pt idx="31">
                  <c:v>1.0122999999999998</c:v>
                </c:pt>
                <c:pt idx="32">
                  <c:v>1.1015199999999998</c:v>
                </c:pt>
                <c:pt idx="33">
                  <c:v>1.20906</c:v>
                </c:pt>
                <c:pt idx="34">
                  <c:v>1.3054600000000001</c:v>
                </c:pt>
                <c:pt idx="35">
                  <c:v>1.4012399999999996</c:v>
                </c:pt>
                <c:pt idx="36">
                  <c:v>1.50352</c:v>
                </c:pt>
                <c:pt idx="37">
                  <c:v>1.6088800000000001</c:v>
                </c:pt>
                <c:pt idx="38">
                  <c:v>1.7167399999999997</c:v>
                </c:pt>
                <c:pt idx="39">
                  <c:v>1.8268399999999998</c:v>
                </c:pt>
                <c:pt idx="40">
                  <c:v>1.9239199999999999</c:v>
                </c:pt>
                <c:pt idx="41">
                  <c:v>2</c:v>
                </c:pt>
              </c:numCache>
            </c:numRef>
          </c:xVal>
          <c:yVal>
            <c:numRef>
              <c:f>(Sheet1!$J$7:$J$27,Sheet1!$J$34:$J$54)</c:f>
              <c:numCache>
                <c:formatCode>General</c:formatCode>
                <c:ptCount val="42"/>
                <c:pt idx="0">
                  <c:v>5.8825266020940618E-2</c:v>
                </c:pt>
                <c:pt idx="1">
                  <c:v>8.8133168655681923E-2</c:v>
                </c:pt>
                <c:pt idx="2">
                  <c:v>0.12761044077434608</c:v>
                </c:pt>
                <c:pt idx="3">
                  <c:v>0.18277081756775695</c:v>
                </c:pt>
                <c:pt idx="4">
                  <c:v>0.20333723223316549</c:v>
                </c:pt>
                <c:pt idx="5">
                  <c:v>0.23461820860085686</c:v>
                </c:pt>
                <c:pt idx="6">
                  <c:v>0.27932651951647436</c:v>
                </c:pt>
                <c:pt idx="7">
                  <c:v>0.30581565592369758</c:v>
                </c:pt>
                <c:pt idx="8">
                  <c:v>0.33755148161069126</c:v>
                </c:pt>
                <c:pt idx="9">
                  <c:v>0.36599041254909515</c:v>
                </c:pt>
                <c:pt idx="10">
                  <c:v>0.38809386411137997</c:v>
                </c:pt>
                <c:pt idx="11">
                  <c:v>0.41385096885300682</c:v>
                </c:pt>
                <c:pt idx="12">
                  <c:v>0.44054495360453289</c:v>
                </c:pt>
                <c:pt idx="13">
                  <c:v>0.46735585210556468</c:v>
                </c:pt>
                <c:pt idx="14">
                  <c:v>0.49700164395452445</c:v>
                </c:pt>
                <c:pt idx="15">
                  <c:v>0.5243247169092492</c:v>
                </c:pt>
                <c:pt idx="16">
                  <c:v>0.54169626986834363</c:v>
                </c:pt>
                <c:pt idx="17">
                  <c:v>0.56661742448273045</c:v>
                </c:pt>
                <c:pt idx="18">
                  <c:v>0.59161802673289976</c:v>
                </c:pt>
                <c:pt idx="19">
                  <c:v>0.61497703386121172</c:v>
                </c:pt>
                <c:pt idx="21">
                  <c:v>2.7851498150705357E-2</c:v>
                </c:pt>
                <c:pt idx="22">
                  <c:v>6.2306482133542675E-4</c:v>
                </c:pt>
                <c:pt idx="23">
                  <c:v>5.3099454823863719E-5</c:v>
                </c:pt>
                <c:pt idx="24">
                  <c:v>4.5200375785030373E-5</c:v>
                </c:pt>
                <c:pt idx="25">
                  <c:v>3.6924767791444654E-5</c:v>
                </c:pt>
                <c:pt idx="26">
                  <c:v>3.2498971207937606E-5</c:v>
                </c:pt>
                <c:pt idx="27">
                  <c:v>2.9000519318537429E-5</c:v>
                </c:pt>
                <c:pt idx="28">
                  <c:v>2.7407496470330535E-5</c:v>
                </c:pt>
                <c:pt idx="29">
                  <c:v>2.5278580638297335E-5</c:v>
                </c:pt>
                <c:pt idx="30">
                  <c:v>2.3971861471861469E-5</c:v>
                </c:pt>
                <c:pt idx="31">
                  <c:v>2.2553213121182854E-5</c:v>
                </c:pt>
                <c:pt idx="32">
                  <c:v>2.1537656937123102E-5</c:v>
                </c:pt>
                <c:pt idx="33">
                  <c:v>1.9793955218398786E-5</c:v>
                </c:pt>
                <c:pt idx="34">
                  <c:v>1.8882654260764604E-5</c:v>
                </c:pt>
                <c:pt idx="35">
                  <c:v>1.6991133854808057E-5</c:v>
                </c:pt>
                <c:pt idx="36">
                  <c:v>1.5873288682178679E-5</c:v>
                </c:pt>
                <c:pt idx="37">
                  <c:v>1.494211385736191E-5</c:v>
                </c:pt>
                <c:pt idx="38">
                  <c:v>1.4009240906046231E-5</c:v>
                </c:pt>
                <c:pt idx="39">
                  <c:v>1.3350376242101428E-5</c:v>
                </c:pt>
                <c:pt idx="40">
                  <c:v>1.2607393850658858E-5</c:v>
                </c:pt>
                <c:pt idx="41">
                  <c:v>1.2047021434734692E-5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A-46CF-AF21-BD77F9B6F95F}"/>
            </c:ext>
          </c:extLst>
        </c:ser>
        <c:ser>
          <c:idx val="1"/>
          <c:order val="1"/>
          <c:tx>
            <c:v>C6LL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(Sheet1!$G$7:$G$27,Sheet1!$G$34:$G$54)</c:f>
              <c:numCache>
                <c:formatCode>General</c:formatCode>
                <c:ptCount val="42"/>
                <c:pt idx="0">
                  <c:v>-0.10252000000000017</c:v>
                </c:pt>
                <c:pt idx="1">
                  <c:v>-0.23066000000000031</c:v>
                </c:pt>
                <c:pt idx="2">
                  <c:v>-0.33065999999999995</c:v>
                </c:pt>
                <c:pt idx="3">
                  <c:v>-0.4493999999999998</c:v>
                </c:pt>
                <c:pt idx="4">
                  <c:v>-0.53378000000000014</c:v>
                </c:pt>
                <c:pt idx="5">
                  <c:v>-0.65254000000000012</c:v>
                </c:pt>
                <c:pt idx="6">
                  <c:v>-0.73691999999999958</c:v>
                </c:pt>
                <c:pt idx="7">
                  <c:v>-0.85566000000000031</c:v>
                </c:pt>
                <c:pt idx="8">
                  <c:v>-0.90840000000000032</c:v>
                </c:pt>
                <c:pt idx="9">
                  <c:v>-1.0122999999999998</c:v>
                </c:pt>
                <c:pt idx="10">
                  <c:v>-1.1015199999999998</c:v>
                </c:pt>
                <c:pt idx="11">
                  <c:v>-1.20906</c:v>
                </c:pt>
                <c:pt idx="12">
                  <c:v>-1.3054600000000001</c:v>
                </c:pt>
                <c:pt idx="13">
                  <c:v>-1.4012399999999996</c:v>
                </c:pt>
                <c:pt idx="14">
                  <c:v>-1.50352</c:v>
                </c:pt>
                <c:pt idx="15">
                  <c:v>-1.6088800000000001</c:v>
                </c:pt>
                <c:pt idx="16">
                  <c:v>-1.7167399999999997</c:v>
                </c:pt>
                <c:pt idx="17">
                  <c:v>-1.8268399999999998</c:v>
                </c:pt>
                <c:pt idx="18">
                  <c:v>-1.9239199999999999</c:v>
                </c:pt>
                <c:pt idx="19">
                  <c:v>-2</c:v>
                </c:pt>
                <c:pt idx="21">
                  <c:v>0</c:v>
                </c:pt>
                <c:pt idx="22">
                  <c:v>0.10252000000000017</c:v>
                </c:pt>
                <c:pt idx="23">
                  <c:v>0.23066000000000031</c:v>
                </c:pt>
                <c:pt idx="24">
                  <c:v>0.33065999999999995</c:v>
                </c:pt>
                <c:pt idx="25">
                  <c:v>0.4493999999999998</c:v>
                </c:pt>
                <c:pt idx="26">
                  <c:v>0.53378000000000014</c:v>
                </c:pt>
                <c:pt idx="27">
                  <c:v>0.65254000000000012</c:v>
                </c:pt>
                <c:pt idx="28">
                  <c:v>0.73691999999999958</c:v>
                </c:pt>
                <c:pt idx="29">
                  <c:v>0.85566000000000031</c:v>
                </c:pt>
                <c:pt idx="30">
                  <c:v>0.90840000000000032</c:v>
                </c:pt>
                <c:pt idx="31">
                  <c:v>1.0122999999999998</c:v>
                </c:pt>
                <c:pt idx="32">
                  <c:v>1.1015199999999998</c:v>
                </c:pt>
                <c:pt idx="33">
                  <c:v>1.20906</c:v>
                </c:pt>
                <c:pt idx="34">
                  <c:v>1.3054600000000001</c:v>
                </c:pt>
                <c:pt idx="35">
                  <c:v>1.4012399999999996</c:v>
                </c:pt>
                <c:pt idx="36">
                  <c:v>1.50352</c:v>
                </c:pt>
                <c:pt idx="37">
                  <c:v>1.6088800000000001</c:v>
                </c:pt>
                <c:pt idx="38">
                  <c:v>1.7167399999999997</c:v>
                </c:pt>
                <c:pt idx="39">
                  <c:v>1.8268399999999998</c:v>
                </c:pt>
                <c:pt idx="40">
                  <c:v>1.9239199999999999</c:v>
                </c:pt>
                <c:pt idx="41">
                  <c:v>2</c:v>
                </c:pt>
              </c:numCache>
            </c:numRef>
          </c:xVal>
          <c:yVal>
            <c:numRef>
              <c:f>(Sheet1!$J$7:$J$27,Sheet1!$J$34:$J$54)</c:f>
              <c:numCache>
                <c:formatCode>General</c:formatCode>
                <c:ptCount val="42"/>
                <c:pt idx="0">
                  <c:v>5.8825266020940618E-2</c:v>
                </c:pt>
                <c:pt idx="1">
                  <c:v>8.8133168655681923E-2</c:v>
                </c:pt>
                <c:pt idx="2">
                  <c:v>0.12761044077434608</c:v>
                </c:pt>
                <c:pt idx="3">
                  <c:v>0.18277081756775695</c:v>
                </c:pt>
                <c:pt idx="4">
                  <c:v>0.20333723223316549</c:v>
                </c:pt>
                <c:pt idx="5">
                  <c:v>0.23461820860085686</c:v>
                </c:pt>
                <c:pt idx="6">
                  <c:v>0.27932651951647436</c:v>
                </c:pt>
                <c:pt idx="7">
                  <c:v>0.30581565592369758</c:v>
                </c:pt>
                <c:pt idx="8">
                  <c:v>0.33755148161069126</c:v>
                </c:pt>
                <c:pt idx="9">
                  <c:v>0.36599041254909515</c:v>
                </c:pt>
                <c:pt idx="10">
                  <c:v>0.38809386411137997</c:v>
                </c:pt>
                <c:pt idx="11">
                  <c:v>0.41385096885300682</c:v>
                </c:pt>
                <c:pt idx="12">
                  <c:v>0.44054495360453289</c:v>
                </c:pt>
                <c:pt idx="13">
                  <c:v>0.46735585210556468</c:v>
                </c:pt>
                <c:pt idx="14">
                  <c:v>0.49700164395452445</c:v>
                </c:pt>
                <c:pt idx="15">
                  <c:v>0.5243247169092492</c:v>
                </c:pt>
                <c:pt idx="16">
                  <c:v>0.54169626986834363</c:v>
                </c:pt>
                <c:pt idx="17">
                  <c:v>0.56661742448273045</c:v>
                </c:pt>
                <c:pt idx="18">
                  <c:v>0.59161802673289976</c:v>
                </c:pt>
                <c:pt idx="19">
                  <c:v>0.61497703386121172</c:v>
                </c:pt>
                <c:pt idx="21">
                  <c:v>2.7851498150705357E-2</c:v>
                </c:pt>
                <c:pt idx="22">
                  <c:v>6.2306482133542675E-4</c:v>
                </c:pt>
                <c:pt idx="23">
                  <c:v>5.3099454823863719E-5</c:v>
                </c:pt>
                <c:pt idx="24">
                  <c:v>4.5200375785030373E-5</c:v>
                </c:pt>
                <c:pt idx="25">
                  <c:v>3.6924767791444654E-5</c:v>
                </c:pt>
                <c:pt idx="26">
                  <c:v>3.2498971207937606E-5</c:v>
                </c:pt>
                <c:pt idx="27">
                  <c:v>2.9000519318537429E-5</c:v>
                </c:pt>
                <c:pt idx="28">
                  <c:v>2.7407496470330535E-5</c:v>
                </c:pt>
                <c:pt idx="29">
                  <c:v>2.5278580638297335E-5</c:v>
                </c:pt>
                <c:pt idx="30">
                  <c:v>2.3971861471861469E-5</c:v>
                </c:pt>
                <c:pt idx="31">
                  <c:v>2.2553213121182854E-5</c:v>
                </c:pt>
                <c:pt idx="32">
                  <c:v>2.1537656937123102E-5</c:v>
                </c:pt>
                <c:pt idx="33">
                  <c:v>1.9793955218398786E-5</c:v>
                </c:pt>
                <c:pt idx="34">
                  <c:v>1.8882654260764604E-5</c:v>
                </c:pt>
                <c:pt idx="35">
                  <c:v>1.6991133854808057E-5</c:v>
                </c:pt>
                <c:pt idx="36">
                  <c:v>1.5873288682178679E-5</c:v>
                </c:pt>
                <c:pt idx="37">
                  <c:v>1.494211385736191E-5</c:v>
                </c:pt>
                <c:pt idx="38">
                  <c:v>1.4009240906046231E-5</c:v>
                </c:pt>
                <c:pt idx="39">
                  <c:v>1.3350376242101428E-5</c:v>
                </c:pt>
                <c:pt idx="40">
                  <c:v>1.2607393850658858E-5</c:v>
                </c:pt>
                <c:pt idx="41">
                  <c:v>1.2047021434734692E-5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D-4675-931C-53C550F299DC}"/>
            </c:ext>
          </c:extLst>
        </c:ser>
        <c:ser>
          <c:idx val="2"/>
          <c:order val="2"/>
          <c:tx>
            <c:v>C5LR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(Sheet1!$L$7:$L$27,Sheet1!$L$34:$L$54)</c:f>
              <c:numCache>
                <c:formatCode>General</c:formatCode>
                <c:ptCount val="42"/>
                <c:pt idx="0">
                  <c:v>-0.10252000000000017</c:v>
                </c:pt>
                <c:pt idx="1">
                  <c:v>-0.23066000000000031</c:v>
                </c:pt>
                <c:pt idx="2">
                  <c:v>-0.33065999999999995</c:v>
                </c:pt>
                <c:pt idx="3">
                  <c:v>-0.4493999999999998</c:v>
                </c:pt>
                <c:pt idx="4">
                  <c:v>-0.53378000000000014</c:v>
                </c:pt>
                <c:pt idx="5">
                  <c:v>-0.65254000000000012</c:v>
                </c:pt>
                <c:pt idx="6">
                  <c:v>-0.73691999999999958</c:v>
                </c:pt>
                <c:pt idx="7">
                  <c:v>-0.85566000000000031</c:v>
                </c:pt>
                <c:pt idx="8">
                  <c:v>-0.90840000000000032</c:v>
                </c:pt>
                <c:pt idx="9">
                  <c:v>-1.0122999999999998</c:v>
                </c:pt>
                <c:pt idx="10">
                  <c:v>-1.1015199999999998</c:v>
                </c:pt>
                <c:pt idx="11">
                  <c:v>-1.20906</c:v>
                </c:pt>
                <c:pt idx="12">
                  <c:v>-1.3054600000000001</c:v>
                </c:pt>
                <c:pt idx="13">
                  <c:v>-1.4012399999999996</c:v>
                </c:pt>
                <c:pt idx="14">
                  <c:v>-1.50352</c:v>
                </c:pt>
                <c:pt idx="15">
                  <c:v>-1.6088800000000001</c:v>
                </c:pt>
                <c:pt idx="16">
                  <c:v>-1.7167399999999997</c:v>
                </c:pt>
                <c:pt idx="17">
                  <c:v>-1.8268399999999998</c:v>
                </c:pt>
                <c:pt idx="18">
                  <c:v>-1.9239199999999999</c:v>
                </c:pt>
                <c:pt idx="19">
                  <c:v>-2</c:v>
                </c:pt>
                <c:pt idx="21">
                  <c:v>0</c:v>
                </c:pt>
                <c:pt idx="22">
                  <c:v>0.10252000000000017</c:v>
                </c:pt>
                <c:pt idx="23">
                  <c:v>0.23066000000000031</c:v>
                </c:pt>
                <c:pt idx="24">
                  <c:v>0.33065999999999995</c:v>
                </c:pt>
                <c:pt idx="25">
                  <c:v>0.4493999999999998</c:v>
                </c:pt>
                <c:pt idx="26">
                  <c:v>0.53378000000000014</c:v>
                </c:pt>
                <c:pt idx="27">
                  <c:v>0.65254000000000012</c:v>
                </c:pt>
                <c:pt idx="28">
                  <c:v>0.73691999999999958</c:v>
                </c:pt>
                <c:pt idx="29">
                  <c:v>0.85566000000000031</c:v>
                </c:pt>
                <c:pt idx="30">
                  <c:v>0.90840000000000032</c:v>
                </c:pt>
                <c:pt idx="31">
                  <c:v>1.0122999999999998</c:v>
                </c:pt>
                <c:pt idx="32">
                  <c:v>1.1015199999999998</c:v>
                </c:pt>
                <c:pt idx="33">
                  <c:v>1.20906</c:v>
                </c:pt>
                <c:pt idx="34">
                  <c:v>1.3054600000000001</c:v>
                </c:pt>
                <c:pt idx="35">
                  <c:v>1.4012399999999996</c:v>
                </c:pt>
                <c:pt idx="36">
                  <c:v>1.50352</c:v>
                </c:pt>
                <c:pt idx="37">
                  <c:v>1.6088800000000001</c:v>
                </c:pt>
                <c:pt idx="38">
                  <c:v>1.7167399999999997</c:v>
                </c:pt>
                <c:pt idx="39">
                  <c:v>1.8268399999999998</c:v>
                </c:pt>
                <c:pt idx="40">
                  <c:v>1.9239199999999999</c:v>
                </c:pt>
                <c:pt idx="41">
                  <c:v>2</c:v>
                </c:pt>
              </c:numCache>
            </c:numRef>
          </c:xVal>
          <c:yVal>
            <c:numRef>
              <c:f>(Sheet1!$O$7:$O$27,Sheet1!$O$34:$O$54)</c:f>
              <c:numCache>
                <c:formatCode>General</c:formatCode>
                <c:ptCount val="42"/>
                <c:pt idx="0">
                  <c:v>8.0887346148590699E-4</c:v>
                </c:pt>
                <c:pt idx="1">
                  <c:v>4.2810595616642072E-5</c:v>
                </c:pt>
                <c:pt idx="2">
                  <c:v>3.7039563356154121E-5</c:v>
                </c:pt>
                <c:pt idx="3">
                  <c:v>3.3328369225141906E-5</c:v>
                </c:pt>
                <c:pt idx="4">
                  <c:v>3.2568199346159884E-5</c:v>
                </c:pt>
                <c:pt idx="5">
                  <c:v>3.0347152043449051E-5</c:v>
                </c:pt>
                <c:pt idx="6">
                  <c:v>2.7428735711769859E-5</c:v>
                </c:pt>
                <c:pt idx="7">
                  <c:v>2.5821575408687605E-5</c:v>
                </c:pt>
                <c:pt idx="8">
                  <c:v>2.3179494220409019E-5</c:v>
                </c:pt>
                <c:pt idx="9">
                  <c:v>2.1250137970266344E-5</c:v>
                </c:pt>
                <c:pt idx="10">
                  <c:v>1.9269151596604344E-5</c:v>
                </c:pt>
                <c:pt idx="11">
                  <c:v>1.8278990405343197E-5</c:v>
                </c:pt>
                <c:pt idx="12">
                  <c:v>1.7365274839327773E-5</c:v>
                </c:pt>
                <c:pt idx="13">
                  <c:v>1.5514812108732836E-5</c:v>
                </c:pt>
                <c:pt idx="14">
                  <c:v>1.3396130911700383E-5</c:v>
                </c:pt>
                <c:pt idx="15">
                  <c:v>1.2359873160388831E-5</c:v>
                </c:pt>
                <c:pt idx="16">
                  <c:v>1.1804540982520173E-5</c:v>
                </c:pt>
                <c:pt idx="17">
                  <c:v>1.0235160174837516E-5</c:v>
                </c:pt>
                <c:pt idx="18">
                  <c:v>9.8092710969199409E-6</c:v>
                </c:pt>
                <c:pt idx="19">
                  <c:v>9.1173769153387475E-6</c:v>
                </c:pt>
                <c:pt idx="21">
                  <c:v>2.7865910468696822E-2</c:v>
                </c:pt>
                <c:pt idx="22">
                  <c:v>5.5756383563043667E-2</c:v>
                </c:pt>
                <c:pt idx="23">
                  <c:v>9.1646385380527148E-2</c:v>
                </c:pt>
                <c:pt idx="24">
                  <c:v>0.13432596329162971</c:v>
                </c:pt>
                <c:pt idx="25">
                  <c:v>0.18124495427215001</c:v>
                </c:pt>
                <c:pt idx="26">
                  <c:v>0.20648270097150603</c:v>
                </c:pt>
                <c:pt idx="27">
                  <c:v>0.24124536007756872</c:v>
                </c:pt>
                <c:pt idx="28">
                  <c:v>0.26626928661406063</c:v>
                </c:pt>
                <c:pt idx="29">
                  <c:v>0.29548703236829549</c:v>
                </c:pt>
                <c:pt idx="30">
                  <c:v>0.31543265881031984</c:v>
                </c:pt>
                <c:pt idx="31">
                  <c:v>0.33817120975005915</c:v>
                </c:pt>
                <c:pt idx="32">
                  <c:v>0.36169283035071542</c:v>
                </c:pt>
                <c:pt idx="33">
                  <c:v>0.38227410804693551</c:v>
                </c:pt>
                <c:pt idx="34">
                  <c:v>0.40465011470605466</c:v>
                </c:pt>
                <c:pt idx="35">
                  <c:v>0.42969292191545427</c:v>
                </c:pt>
                <c:pt idx="36">
                  <c:v>0.44766722805754472</c:v>
                </c:pt>
                <c:pt idx="37">
                  <c:v>0.46435696974233365</c:v>
                </c:pt>
                <c:pt idx="38">
                  <c:v>0.48654242963842953</c:v>
                </c:pt>
                <c:pt idx="39">
                  <c:v>0.50609209188329463</c:v>
                </c:pt>
                <c:pt idx="40">
                  <c:v>0.52764045591586073</c:v>
                </c:pt>
                <c:pt idx="41">
                  <c:v>0.54758520205613204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D-4675-931C-53C550F299DC}"/>
            </c:ext>
          </c:extLst>
        </c:ser>
        <c:ser>
          <c:idx val="3"/>
          <c:order val="3"/>
          <c:tx>
            <c:v>C5LL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(Sheet1!$Q$7:$Q$27,Sheet1!$Q$34:$Q$54)</c:f>
              <c:numCache>
                <c:formatCode>General</c:formatCode>
                <c:ptCount val="42"/>
                <c:pt idx="0">
                  <c:v>-0.10252000000000017</c:v>
                </c:pt>
                <c:pt idx="1">
                  <c:v>-0.23066000000000031</c:v>
                </c:pt>
                <c:pt idx="2">
                  <c:v>-0.33065999999999995</c:v>
                </c:pt>
                <c:pt idx="3">
                  <c:v>-0.4493999999999998</c:v>
                </c:pt>
                <c:pt idx="4">
                  <c:v>-0.53378000000000014</c:v>
                </c:pt>
                <c:pt idx="5">
                  <c:v>-0.65254000000000012</c:v>
                </c:pt>
                <c:pt idx="6">
                  <c:v>-0.73691999999999958</c:v>
                </c:pt>
                <c:pt idx="7">
                  <c:v>-0.85566000000000031</c:v>
                </c:pt>
                <c:pt idx="8">
                  <c:v>-0.90840000000000032</c:v>
                </c:pt>
                <c:pt idx="9">
                  <c:v>-1.0122999999999998</c:v>
                </c:pt>
                <c:pt idx="10">
                  <c:v>-1.1015199999999998</c:v>
                </c:pt>
                <c:pt idx="11">
                  <c:v>-1.20906</c:v>
                </c:pt>
                <c:pt idx="12">
                  <c:v>-1.3054600000000001</c:v>
                </c:pt>
                <c:pt idx="13">
                  <c:v>-1.4012399999999996</c:v>
                </c:pt>
                <c:pt idx="14">
                  <c:v>-1.50352</c:v>
                </c:pt>
                <c:pt idx="15">
                  <c:v>-1.6088800000000001</c:v>
                </c:pt>
                <c:pt idx="16">
                  <c:v>-1.7167399999999997</c:v>
                </c:pt>
                <c:pt idx="17">
                  <c:v>-1.8268399999999998</c:v>
                </c:pt>
                <c:pt idx="18">
                  <c:v>-1.9239199999999999</c:v>
                </c:pt>
                <c:pt idx="19">
                  <c:v>-2</c:v>
                </c:pt>
                <c:pt idx="21">
                  <c:v>0</c:v>
                </c:pt>
                <c:pt idx="22">
                  <c:v>0.10252000000000017</c:v>
                </c:pt>
                <c:pt idx="23">
                  <c:v>0.23066000000000031</c:v>
                </c:pt>
                <c:pt idx="24">
                  <c:v>0.33065999999999995</c:v>
                </c:pt>
                <c:pt idx="25">
                  <c:v>0.4493999999999998</c:v>
                </c:pt>
                <c:pt idx="26">
                  <c:v>0.53378000000000014</c:v>
                </c:pt>
                <c:pt idx="27">
                  <c:v>0.65254000000000012</c:v>
                </c:pt>
                <c:pt idx="28">
                  <c:v>0.73691999999999958</c:v>
                </c:pt>
                <c:pt idx="29">
                  <c:v>0.85566000000000031</c:v>
                </c:pt>
                <c:pt idx="30">
                  <c:v>0.90840000000000032</c:v>
                </c:pt>
                <c:pt idx="31">
                  <c:v>1.0122999999999998</c:v>
                </c:pt>
                <c:pt idx="32">
                  <c:v>1.1015199999999998</c:v>
                </c:pt>
                <c:pt idx="33">
                  <c:v>1.20906</c:v>
                </c:pt>
                <c:pt idx="34">
                  <c:v>1.3054600000000001</c:v>
                </c:pt>
                <c:pt idx="35">
                  <c:v>1.4012399999999996</c:v>
                </c:pt>
                <c:pt idx="36">
                  <c:v>1.50352</c:v>
                </c:pt>
                <c:pt idx="37">
                  <c:v>1.6088800000000001</c:v>
                </c:pt>
                <c:pt idx="38">
                  <c:v>1.7167399999999997</c:v>
                </c:pt>
                <c:pt idx="39">
                  <c:v>1.8268399999999998</c:v>
                </c:pt>
                <c:pt idx="40">
                  <c:v>1.9239199999999999</c:v>
                </c:pt>
                <c:pt idx="41">
                  <c:v>2</c:v>
                </c:pt>
              </c:numCache>
            </c:numRef>
          </c:xVal>
          <c:yVal>
            <c:numRef>
              <c:f>(Sheet1!$T$34:$T$54,Sheet1!$T$7:$T$27)</c:f>
              <c:numCache>
                <c:formatCode>General</c:formatCode>
                <c:ptCount val="42"/>
                <c:pt idx="0">
                  <c:v>6.0679040098417736E-2</c:v>
                </c:pt>
                <c:pt idx="1">
                  <c:v>3.0816014001312623E-2</c:v>
                </c:pt>
                <c:pt idx="2">
                  <c:v>1.3895039236865586E-2</c:v>
                </c:pt>
                <c:pt idx="3">
                  <c:v>6.3012063605192767E-5</c:v>
                </c:pt>
                <c:pt idx="4">
                  <c:v>4.8526496584859255E-5</c:v>
                </c:pt>
                <c:pt idx="5">
                  <c:v>4.3041250423176902E-5</c:v>
                </c:pt>
                <c:pt idx="6">
                  <c:v>3.600773871801844E-5</c:v>
                </c:pt>
                <c:pt idx="7">
                  <c:v>3.355869269854269E-5</c:v>
                </c:pt>
                <c:pt idx="8">
                  <c:v>3.0560578661844487E-5</c:v>
                </c:pt>
                <c:pt idx="9">
                  <c:v>2.819776499118009E-5</c:v>
                </c:pt>
                <c:pt idx="10">
                  <c:v>2.6145363605447608E-5</c:v>
                </c:pt>
                <c:pt idx="11">
                  <c:v>2.3694214679864127E-5</c:v>
                </c:pt>
                <c:pt idx="12">
                  <c:v>2.2098430185946673E-5</c:v>
                </c:pt>
                <c:pt idx="13">
                  <c:v>2.0638995550009484E-5</c:v>
                </c:pt>
                <c:pt idx="14">
                  <c:v>1.9497458115210948E-5</c:v>
                </c:pt>
                <c:pt idx="15">
                  <c:v>1.8595644618435759E-5</c:v>
                </c:pt>
                <c:pt idx="16">
                  <c:v>1.9008982638444228E-5</c:v>
                </c:pt>
                <c:pt idx="17">
                  <c:v>1.9156795039822565E-5</c:v>
                </c:pt>
                <c:pt idx="18">
                  <c:v>1.9837080751068901E-5</c:v>
                </c:pt>
                <c:pt idx="19">
                  <c:v>1.8558941321654621E-5</c:v>
                </c:pt>
                <c:pt idx="20">
                  <c:v>1.7795910972363524E-5</c:v>
                </c:pt>
                <c:pt idx="21">
                  <c:v>9.4021130590092969E-2</c:v>
                </c:pt>
                <c:pt idx="22">
                  <c:v>0.12410035485155092</c:v>
                </c:pt>
                <c:pt idx="23">
                  <c:v>0.16285098471998991</c:v>
                </c:pt>
                <c:pt idx="24">
                  <c:v>0.21779873298261115</c:v>
                </c:pt>
                <c:pt idx="25">
                  <c:v>0.23843408719580358</c:v>
                </c:pt>
                <c:pt idx="26">
                  <c:v>0.26890531018202057</c:v>
                </c:pt>
                <c:pt idx="27">
                  <c:v>0.31357730266324557</c:v>
                </c:pt>
                <c:pt idx="28">
                  <c:v>0.3413352397598523</c:v>
                </c:pt>
                <c:pt idx="29">
                  <c:v>0.37633298888669708</c:v>
                </c:pt>
                <c:pt idx="30">
                  <c:v>0.40815370814975072</c:v>
                </c:pt>
                <c:pt idx="31">
                  <c:v>0.43493777026406905</c:v>
                </c:pt>
                <c:pt idx="32">
                  <c:v>0.46773459690120744</c:v>
                </c:pt>
                <c:pt idx="33">
                  <c:v>0.50094582741199589</c:v>
                </c:pt>
                <c:pt idx="34">
                  <c:v>0.53402957229661319</c:v>
                </c:pt>
                <c:pt idx="35">
                  <c:v>0.57001596446172009</c:v>
                </c:pt>
                <c:pt idx="36">
                  <c:v>0.60306174943894086</c:v>
                </c:pt>
                <c:pt idx="37">
                  <c:v>0.62359876181947671</c:v>
                </c:pt>
                <c:pt idx="38">
                  <c:v>0.65210349083917785</c:v>
                </c:pt>
                <c:pt idx="39">
                  <c:v>0.68008832111032247</c:v>
                </c:pt>
                <c:pt idx="40">
                  <c:v>0.70633259219770539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D-4675-931C-53C550F2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0360"/>
        <c:axId val="449371016"/>
      </c:scatterChart>
      <c:valAx>
        <c:axId val="449370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9371016"/>
        <c:crosses val="autoZero"/>
        <c:crossBetween val="midCat"/>
      </c:valAx>
      <c:valAx>
        <c:axId val="4493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55</xdr:row>
      <xdr:rowOff>60960</xdr:rowOff>
    </xdr:from>
    <xdr:to>
      <xdr:col>7</xdr:col>
      <xdr:colOff>586740</xdr:colOff>
      <xdr:row>70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ED7AC-754A-4826-8538-38224074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315E32-0500-430F-9B6E-2AA69331967D}" name="Table1" displayName="Table1" ref="A5:E26" totalsRowShown="0">
  <autoFilter ref="A5:E26" xr:uid="{0C9E71A2-65D6-4ED0-8D62-1CFE1F38564A}"/>
  <tableColumns count="5">
    <tableColumn id="1" xr3:uid="{D3519961-1DB3-405E-8D10-A1BD52D26FB7}" name="time"/>
    <tableColumn id="2" xr3:uid="{A9964E64-2C67-4530-8AE6-849C2CB96FFB}" name="moment" dataDxfId="31">
      <calculatedColumnFormula>-(Table1[[#This Row],[time]]-2)*2</calculatedColumnFormula>
    </tableColumn>
    <tableColumn id="3" xr3:uid="{569E99D2-2D34-47FD-A5E9-E754D07444DC}" name="CAREA"/>
    <tableColumn id="4" xr3:uid="{7E736448-786F-47D0-A542-67311F059C41}" name="CFNM"/>
    <tableColumn id="5" xr3:uid="{005D0AE6-DD33-45F7-8040-EBB7F195F1BC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DAF42E-3AA0-4DAD-A8E5-21728B7E5697}" name="Table211" displayName="Table211" ref="F33:J54" totalsRowShown="0">
  <autoFilter ref="F33:J54" xr:uid="{D7E6B696-7FDD-47A8-A039-47B34C299D06}"/>
  <tableColumns count="5">
    <tableColumn id="1" xr3:uid="{B0266C0E-A3A5-4BE4-8CB9-060DF6FF41CD}" name="time"/>
    <tableColumn id="2" xr3:uid="{D0BE96FC-F249-4E14-85ED-AD7230125014}" name="moment" dataDxfId="13">
      <calculatedColumnFormula>(Table211[[#This Row],[time]]-2)*2</calculatedColumnFormula>
    </tableColumn>
    <tableColumn id="3" xr3:uid="{A7E3648A-3A4D-4DB8-A12E-1671B46A3E49}" name="CAREA"/>
    <tableColumn id="4" xr3:uid="{E6B45D9E-7CB1-4F72-83E1-DAA495B1F7D2}" name="CFNM"/>
    <tableColumn id="5" xr3:uid="{38B15DC3-86E8-4CCA-990E-2A3502D4F060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24D2CDC-E3B6-47E3-9401-19544D99B71F}" name="Table312" displayName="Table312" ref="K33:O54" totalsRowShown="0">
  <autoFilter ref="K33:O54" xr:uid="{EBC2DB0C-B9BB-43FE-912A-C4C6D6A86961}"/>
  <tableColumns count="5">
    <tableColumn id="1" xr3:uid="{EFD11DEB-E9D9-418E-B3C3-0D9C5F48E774}" name="time"/>
    <tableColumn id="2" xr3:uid="{623BAD54-3666-4C43-AE63-8A42FD920B08}" name="moment" dataDxfId="11">
      <calculatedColumnFormula>(Table312[[#This Row],[time]]-2)*2</calculatedColumnFormula>
    </tableColumn>
    <tableColumn id="3" xr3:uid="{D6959CCE-E849-4043-A338-58EFD85F902B}" name="CAREA"/>
    <tableColumn id="4" xr3:uid="{C786E8DC-F737-437A-AAB7-35ED9E955BE9}" name="CFNM"/>
    <tableColumn id="5" xr3:uid="{D8DBA51E-DD33-4325-8C6B-6DCE1E3294E7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4D36DE-3FFA-48E5-9EC5-AB2045DEC1F2}" name="Table413" displayName="Table413" ref="P33:T54" totalsRowShown="0">
  <autoFilter ref="P33:T54" xr:uid="{31C4F6F8-0625-4FD7-9277-9C51AD3C2268}"/>
  <tableColumns count="5">
    <tableColumn id="1" xr3:uid="{1F9866CE-7276-4DD3-8F0D-FC9AEFB1EEB5}" name="time"/>
    <tableColumn id="2" xr3:uid="{F37A3CC6-DB91-43FC-8B46-84A45375B7AF}" name="moment" dataDxfId="9">
      <calculatedColumnFormula>(Table413[[#This Row],[time]]-2)*2</calculatedColumnFormula>
    </tableColumn>
    <tableColumn id="3" xr3:uid="{4B7A5A1D-2E32-4AA7-8B94-C45A290F17FC}" name="CAREA"/>
    <tableColumn id="4" xr3:uid="{C631D5DD-970F-4789-A111-CC807DA6A8E3}" name="CFNM"/>
    <tableColumn id="5" xr3:uid="{D59C9FF5-AF30-4096-93E8-24133A48D31E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7BE8E1-62B6-4F9E-ADE5-615F125B80D3}" name="Table514" displayName="Table514" ref="U33:Y54" totalsRowShown="0">
  <autoFilter ref="U33:Y54" xr:uid="{DF015965-C2A1-4474-9ADA-6F5990D4254C}"/>
  <tableColumns count="5">
    <tableColumn id="1" xr3:uid="{20DC91C4-5803-4A9F-ABB3-9E104DEAF315}" name="time"/>
    <tableColumn id="2" xr3:uid="{A2BE5DA2-C0BA-47B8-8E46-E08B7B3AEA7B}" name="moment" dataDxfId="7">
      <calculatedColumnFormula>(Table514[[#This Row],[time]]-2)*2</calculatedColumnFormula>
    </tableColumn>
    <tableColumn id="3" xr3:uid="{D0041079-0B65-41EF-BB8C-981DDAC933DA}" name="CAREA"/>
    <tableColumn id="4" xr3:uid="{BF16E1B1-450C-43E0-8A3E-FB2D4D93C7B0}" name="CFNM"/>
    <tableColumn id="5" xr3:uid="{47FE0598-57E9-4FB9-BA5E-0468D099182F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80D918-8AD5-4293-A591-B380EE08300D}" name="Table615" displayName="Table615" ref="Z33:AD54" totalsRowShown="0">
  <autoFilter ref="Z33:AD54" xr:uid="{0B837CEA-F086-45E7-B942-B1348D878530}"/>
  <tableColumns count="5">
    <tableColumn id="1" xr3:uid="{09F3E866-5A5A-49BE-B4AC-B0AD68841A57}" name="time"/>
    <tableColumn id="2" xr3:uid="{42D4F308-B5C3-4295-9AD8-EDAB0F78EAAA}" name="moment" dataDxfId="5">
      <calculatedColumnFormula>(Table615[[#This Row],[time]]-2)*2</calculatedColumnFormula>
    </tableColumn>
    <tableColumn id="3" xr3:uid="{7D7043D9-432E-4236-8B9B-5BA670A67CB3}" name="CAREA"/>
    <tableColumn id="4" xr3:uid="{823CD876-09EA-47A3-8D02-F8B55B10AAEF}" name="CFNM"/>
    <tableColumn id="5" xr3:uid="{128BCEAF-E5A8-46E9-BF3C-618E016EA984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5CD104-8114-4710-AAB8-3FD6F02A6F33}" name="Table716" displayName="Table716" ref="AE33:AI54" totalsRowShown="0">
  <autoFilter ref="AE33:AI54" xr:uid="{42F7F871-02A5-438F-B4DE-CDD974D041ED}"/>
  <tableColumns count="5">
    <tableColumn id="1" xr3:uid="{11C929AC-5D56-4AB5-8D5F-BC4AF8AB6B3F}" name="time"/>
    <tableColumn id="2" xr3:uid="{28984E02-65F8-48A3-92D9-CBFDF2E169CD}" name="moment" dataDxfId="3">
      <calculatedColumnFormula>(Table716[[#This Row],[time]]-2)*2</calculatedColumnFormula>
    </tableColumn>
    <tableColumn id="3" xr3:uid="{14D1DE14-7FBE-4128-A498-42E85644F784}" name="CAREA"/>
    <tableColumn id="4" xr3:uid="{3CEE314D-1018-47B7-938E-B3AC6DB66C89}" name="CFNM"/>
    <tableColumn id="5" xr3:uid="{3F8CFA65-678A-4462-B2F1-09B70DE04970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1E479E-7DF6-4B09-BF27-3F4569F50FB1}" name="Table817" displayName="Table817" ref="AJ33:AN54" totalsRowShown="0">
  <autoFilter ref="AJ33:AN54" xr:uid="{85CDE1D6-8D21-48D9-B21A-E61AFE9333AD}"/>
  <tableColumns count="5">
    <tableColumn id="1" xr3:uid="{C2BD83D0-01F8-413E-A748-455865DB7119}" name="time"/>
    <tableColumn id="2" xr3:uid="{3B0F0CFC-CF5F-4E11-AEDC-4D573B75B890}" name="moment" dataDxfId="1">
      <calculatedColumnFormula>(Table817[[#This Row],[time]]-2)*2</calculatedColumnFormula>
    </tableColumn>
    <tableColumn id="3" xr3:uid="{734BB2AB-74CC-4EDC-BB93-9A21A8759023}" name="CAREA"/>
    <tableColumn id="4" xr3:uid="{199A9EB0-D14D-422F-92E0-0CF45DC36558}" name="CFNM"/>
    <tableColumn id="5" xr3:uid="{1C2F5386-5D59-4B2D-9267-20593302B3F6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E3990-D612-4FA6-B048-F1BEF793C04B}" name="Table2" displayName="Table2" ref="F5:J26" totalsRowShown="0">
  <autoFilter ref="F5:J26" xr:uid="{702DAEF5-FB90-4276-B57D-6F1FB6BBB5D6}"/>
  <tableColumns count="5">
    <tableColumn id="1" xr3:uid="{A8925294-9CE9-403C-A800-B91E6F6191F7}" name="time"/>
    <tableColumn id="2" xr3:uid="{DB3BBC29-F9B7-4B4E-A256-8098A6154C10}" name="moment" dataDxfId="29">
      <calculatedColumnFormula>-(Table2[[#This Row],[time]]-2)*2</calculatedColumnFormula>
    </tableColumn>
    <tableColumn id="3" xr3:uid="{30802FFD-2CBE-42D7-9651-717B6017CBDF}" name="CAREA"/>
    <tableColumn id="4" xr3:uid="{39746FE7-551C-440A-A273-846A49BF2F2A}" name="CFNM"/>
    <tableColumn id="5" xr3:uid="{FB86B86F-3652-4AD6-9C8B-EE99E5D812CF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C736B-B05C-46EF-88CF-1988FB4819A3}" name="Table3" displayName="Table3" ref="K5:O26" totalsRowShown="0">
  <autoFilter ref="K5:O26" xr:uid="{EC84DBE6-EBF9-4EB3-B1FF-3676722B38E2}"/>
  <tableColumns count="5">
    <tableColumn id="1" xr3:uid="{2747DDC6-A5C9-4DF4-B7E0-B581962B1CB7}" name="time"/>
    <tableColumn id="2" xr3:uid="{A6E9B0AD-96FA-40F0-8E67-1E14E0C4EBD2}" name="moment" dataDxfId="27">
      <calculatedColumnFormula>-(Table3[[#This Row],[time]]-2)*2</calculatedColumnFormula>
    </tableColumn>
    <tableColumn id="3" xr3:uid="{1B4A4C67-286D-48C7-87D1-C3F5DBAE3AE9}" name="CAREA"/>
    <tableColumn id="4" xr3:uid="{82159BED-B55D-40BE-9A3C-87807BFF186A}" name="CFNM"/>
    <tableColumn id="5" xr3:uid="{8896ED76-D6FA-4E64-BCA6-E3FBCCE56629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1AF8FE-468B-4B1A-815E-06F81D9015A4}" name="Table4" displayName="Table4" ref="P5:T26" totalsRowShown="0">
  <autoFilter ref="P5:T26" xr:uid="{7B3A0C58-37FA-4108-9876-1AEA13EEC802}"/>
  <tableColumns count="5">
    <tableColumn id="1" xr3:uid="{60C5E79B-49C0-47FC-BDEB-11DF6D05289A}" name="time"/>
    <tableColumn id="2" xr3:uid="{DEC23780-BD1F-4CC8-AA38-4DE00861E29B}" name="moment" dataDxfId="25">
      <calculatedColumnFormula>-(Table4[[#This Row],[time]]-2)*2</calculatedColumnFormula>
    </tableColumn>
    <tableColumn id="3" xr3:uid="{C47D06E8-75C4-459A-8D72-57050482B6E5}" name="CAREA"/>
    <tableColumn id="4" xr3:uid="{4A050266-B191-4AD1-A397-63FC5A8784CD}" name="CFNM"/>
    <tableColumn id="5" xr3:uid="{850A9716-56B5-4A82-B8F9-1F89F3D77E53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D103-1BE2-4D53-A9E3-938FDCFCA016}" name="Table5" displayName="Table5" ref="U5:Y26" totalsRowShown="0">
  <autoFilter ref="U5:Y26" xr:uid="{CC2F5D9B-1482-41F7-88C9-B7EFDA8B5891}"/>
  <tableColumns count="5">
    <tableColumn id="1" xr3:uid="{E713868C-54BC-4280-92E4-A4B7C99E14A7}" name="time"/>
    <tableColumn id="2" xr3:uid="{5D5AA822-0145-43A5-ABD2-061E18CFE7D8}" name="moment" dataDxfId="23">
      <calculatedColumnFormula>-(Table5[[#This Row],[time]]-2)*2</calculatedColumnFormula>
    </tableColumn>
    <tableColumn id="3" xr3:uid="{5F07276B-D13A-4969-AE45-B64A92FA3E99}" name="CAREA"/>
    <tableColumn id="4" xr3:uid="{5B5ED5B5-3E19-49EF-929F-490AC1CA3DFC}" name="CFNM"/>
    <tableColumn id="5" xr3:uid="{BFD2CA32-813F-4241-A8FB-1C20C100D9F2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451E2C-0330-442F-90D5-E4FA96748E64}" name="Table6" displayName="Table6" ref="Z5:AD26" totalsRowShown="0">
  <autoFilter ref="Z5:AD26" xr:uid="{AA54D8C1-B4EF-4A9A-BD2E-AF9338F86BCF}"/>
  <tableColumns count="5">
    <tableColumn id="1" xr3:uid="{8436A17C-2044-4D23-B5FA-A2AB21689989}" name="time"/>
    <tableColumn id="2" xr3:uid="{953BF3A1-0236-41A3-8C65-4AF34995B522}" name="moment" dataDxfId="21">
      <calculatedColumnFormula>-(Table6[[#This Row],[time]]-2)*2</calculatedColumnFormula>
    </tableColumn>
    <tableColumn id="3" xr3:uid="{9B1255CA-F3EF-4F1F-996A-C14300EFA47A}" name="CAREA"/>
    <tableColumn id="4" xr3:uid="{DC6FEB0F-8648-4AE2-8F72-09797ACE1E0B}" name="CFNM"/>
    <tableColumn id="5" xr3:uid="{B88F4476-DDBF-48F7-A814-919D21B9B5C1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E53AA3-E65F-4F1D-BB40-377078EC0E1D}" name="Table7" displayName="Table7" ref="AE5:AI26" totalsRowShown="0">
  <autoFilter ref="AE5:AI26" xr:uid="{885A458E-E364-4167-A504-777AC1C56BC4}"/>
  <tableColumns count="5">
    <tableColumn id="1" xr3:uid="{00748662-813D-45A7-B451-C3ABF9E5B493}" name="time"/>
    <tableColumn id="2" xr3:uid="{979D74C9-9894-4C5F-A998-29E9F58CC632}" name="moment" dataDxfId="19">
      <calculatedColumnFormula>-(Table7[[#This Row],[time]]-2)*2</calculatedColumnFormula>
    </tableColumn>
    <tableColumn id="3" xr3:uid="{A6D87EC9-A4E3-48DE-82F9-36691D4ACEF2}" name="CAREA"/>
    <tableColumn id="4" xr3:uid="{AB5D1508-1CA4-4279-8430-F2577DB82413}" name="CFNM"/>
    <tableColumn id="5" xr3:uid="{BAEEF397-09AA-4946-A7A1-41FB7D2248E3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293037-9CA3-48F8-9E85-4BBBB7EC682A}" name="Table8" displayName="Table8" ref="AJ5:AN26" totalsRowShown="0">
  <autoFilter ref="AJ5:AN26" xr:uid="{CD40E82D-58C3-41A9-BA68-C7BAECE96EE4}"/>
  <tableColumns count="5">
    <tableColumn id="1" xr3:uid="{6F4E07AB-B195-4B6A-BC94-5EC3C8F20335}" name="time"/>
    <tableColumn id="2" xr3:uid="{B1D3C0D7-4336-44B1-9DA3-2FA3784AF1A8}" name="moment" dataDxfId="17">
      <calculatedColumnFormula>-(Table8[[#This Row],[time]]-2)*2</calculatedColumnFormula>
    </tableColumn>
    <tableColumn id="3" xr3:uid="{3D803FDB-9F5A-46DC-82A7-40CC4705A490}" name="CAREA"/>
    <tableColumn id="4" xr3:uid="{B4330AD3-875B-4002-AE42-8130C6FEAAE0}" name="CFNM"/>
    <tableColumn id="5" xr3:uid="{FBF0E360-CE1E-4D08-9948-653C9EE213D2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44817C-5483-4A4B-BE02-F8FB822A4B12}" name="Table110" displayName="Table110" ref="A33:E54" totalsRowShown="0">
  <autoFilter ref="A33:E54" xr:uid="{B856000E-FEC4-4ADE-BD19-0C18553485C4}"/>
  <tableColumns count="5">
    <tableColumn id="1" xr3:uid="{150FB180-7FC1-45EB-B164-AD4D152F6417}" name="time"/>
    <tableColumn id="2" xr3:uid="{64AA085F-0EE5-4CE5-AAB9-91C2B9A4A311}" name="moment" dataDxfId="15">
      <calculatedColumnFormula>(Table110[[#This Row],[time]]-2)*2</calculatedColumnFormula>
    </tableColumn>
    <tableColumn id="3" xr3:uid="{48BCAF25-FAF4-4B2E-8F48-8E13570A0B54}" name="CAREA"/>
    <tableColumn id="4" xr3:uid="{29B31B36-2F27-4942-975B-FE92987A8F9F}" name="CFNM"/>
    <tableColumn id="5" xr3:uid="{734E4671-4EC5-4029-8EBA-62BD77623C2A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7109-DA9F-438F-8D34-A77D9C2B917F}">
  <dimension ref="A1:AN54"/>
  <sheetViews>
    <sheetView tabSelected="1" workbookViewId="0">
      <selection activeCell="AL34" sqref="AL34:AL54"/>
    </sheetView>
  </sheetViews>
  <sheetFormatPr defaultRowHeight="14.4" x14ac:dyDescent="0.3"/>
  <sheetData>
    <row r="1" spans="1:40" x14ac:dyDescent="0.3">
      <c r="A1" t="s">
        <v>19</v>
      </c>
      <c r="D1" t="s">
        <v>12</v>
      </c>
    </row>
    <row r="2" spans="1:40" x14ac:dyDescent="0.3">
      <c r="A2" t="s">
        <v>17</v>
      </c>
      <c r="D2" t="s">
        <v>13</v>
      </c>
      <c r="E2" t="s">
        <v>14</v>
      </c>
    </row>
    <row r="4" spans="1:40" x14ac:dyDescent="0.3">
      <c r="A4" t="s">
        <v>0</v>
      </c>
      <c r="F4" t="s">
        <v>1</v>
      </c>
      <c r="K4" t="s">
        <v>2</v>
      </c>
      <c r="P4" t="s">
        <v>18</v>
      </c>
      <c r="U4" t="s">
        <v>3</v>
      </c>
      <c r="Z4" t="s">
        <v>4</v>
      </c>
      <c r="AE4" t="s">
        <v>5</v>
      </c>
      <c r="AJ4" t="s">
        <v>6</v>
      </c>
    </row>
    <row r="5" spans="1:40" x14ac:dyDescent="0.3">
      <c r="A5" t="s">
        <v>7</v>
      </c>
      <c r="B5" t="s">
        <v>8</v>
      </c>
      <c r="C5" t="s">
        <v>11</v>
      </c>
      <c r="D5" t="s">
        <v>9</v>
      </c>
      <c r="E5" t="s">
        <v>10</v>
      </c>
      <c r="F5" t="s">
        <v>7</v>
      </c>
      <c r="G5" t="s">
        <v>8</v>
      </c>
      <c r="H5" t="s">
        <v>11</v>
      </c>
      <c r="I5" t="s">
        <v>9</v>
      </c>
      <c r="J5" t="s">
        <v>10</v>
      </c>
      <c r="K5" t="s">
        <v>7</v>
      </c>
      <c r="L5" t="s">
        <v>8</v>
      </c>
      <c r="M5" t="s">
        <v>11</v>
      </c>
      <c r="N5" t="s">
        <v>9</v>
      </c>
      <c r="O5" t="s">
        <v>10</v>
      </c>
      <c r="P5" t="s">
        <v>7</v>
      </c>
      <c r="Q5" t="s">
        <v>8</v>
      </c>
      <c r="R5" t="s">
        <v>11</v>
      </c>
      <c r="S5" t="s">
        <v>9</v>
      </c>
      <c r="T5" t="s">
        <v>10</v>
      </c>
      <c r="U5" t="s">
        <v>7</v>
      </c>
      <c r="V5" t="s">
        <v>8</v>
      </c>
      <c r="W5" t="s">
        <v>11</v>
      </c>
      <c r="X5" t="s">
        <v>9</v>
      </c>
      <c r="Y5" t="s">
        <v>10</v>
      </c>
      <c r="Z5" t="s">
        <v>7</v>
      </c>
      <c r="AA5" t="s">
        <v>8</v>
      </c>
      <c r="AB5" t="s">
        <v>11</v>
      </c>
      <c r="AC5" t="s">
        <v>9</v>
      </c>
      <c r="AD5" t="s">
        <v>10</v>
      </c>
      <c r="AE5" t="s">
        <v>7</v>
      </c>
      <c r="AF5" t="s">
        <v>8</v>
      </c>
      <c r="AG5" t="s">
        <v>11</v>
      </c>
      <c r="AH5" t="s">
        <v>9</v>
      </c>
      <c r="AI5" t="s">
        <v>10</v>
      </c>
      <c r="AJ5" t="s">
        <v>7</v>
      </c>
      <c r="AK5" t="s">
        <v>8</v>
      </c>
      <c r="AL5" t="s">
        <v>11</v>
      </c>
      <c r="AM5" t="s">
        <v>9</v>
      </c>
      <c r="AN5" t="s">
        <v>10</v>
      </c>
    </row>
    <row r="6" spans="1:40" x14ac:dyDescent="0.3">
      <c r="A6">
        <v>2</v>
      </c>
      <c r="B6">
        <f>-(Table1[[#This Row],[time]]-2)*2</f>
        <v>0</v>
      </c>
      <c r="C6">
        <v>88.6922</v>
      </c>
      <c r="D6">
        <v>9.7512600000000003</v>
      </c>
      <c r="E6" s="1">
        <f>Table1[[#This Row],[CFNM]]/Table1[[#This Row],[CAREA]]</f>
        <v>0.10994495570072679</v>
      </c>
      <c r="F6">
        <v>2</v>
      </c>
      <c r="G6">
        <f>-(Table2[[#This Row],[time]]-2)*2</f>
        <v>0</v>
      </c>
      <c r="H6">
        <v>94.576599999999999</v>
      </c>
      <c r="I6">
        <v>2.6341000000000001</v>
      </c>
      <c r="J6" s="1">
        <f>Table2[[#This Row],[CFNM]]/Table2[[#This Row],[CAREA]]</f>
        <v>2.7851498150705357E-2</v>
      </c>
      <c r="K6">
        <v>2</v>
      </c>
      <c r="L6">
        <f>-(Table3[[#This Row],[time]]-2)*2</f>
        <v>0</v>
      </c>
      <c r="M6">
        <v>87.261099999999999</v>
      </c>
      <c r="N6">
        <v>2.43161</v>
      </c>
      <c r="O6">
        <f>Table3[[#This Row],[CFNM]]/Table3[[#This Row],[CAREA]]</f>
        <v>2.7865910468696822E-2</v>
      </c>
      <c r="P6">
        <v>2</v>
      </c>
      <c r="Q6">
        <f>-(Table4[[#This Row],[time]]-2)*2</f>
        <v>0</v>
      </c>
      <c r="R6">
        <v>85.187899999999999</v>
      </c>
      <c r="S6">
        <v>5.1691200000000004</v>
      </c>
      <c r="T6">
        <f>Table4[[#This Row],[CFNM]]/Table4[[#This Row],[CAREA]]</f>
        <v>6.0679040098417736E-2</v>
      </c>
      <c r="U6">
        <v>2</v>
      </c>
      <c r="V6">
        <f>-(Table5[[#This Row],[time]]-2)*2</f>
        <v>0</v>
      </c>
      <c r="W6">
        <v>83.090100000000007</v>
      </c>
      <c r="X6">
        <v>4.71889</v>
      </c>
      <c r="Y6">
        <f>Table5[[#This Row],[CFNM]]/Table5[[#This Row],[CAREA]]</f>
        <v>5.679244579077411E-2</v>
      </c>
      <c r="Z6">
        <v>2</v>
      </c>
      <c r="AA6">
        <f>-(Table6[[#This Row],[time]]-2)*2</f>
        <v>0</v>
      </c>
      <c r="AB6">
        <v>85.801400000000001</v>
      </c>
      <c r="AC6">
        <v>12.0952</v>
      </c>
      <c r="AD6">
        <f>Table6[[#This Row],[CFNM]]/Table6[[#This Row],[CAREA]]</f>
        <v>0.14096739680238318</v>
      </c>
      <c r="AE6">
        <v>2</v>
      </c>
      <c r="AF6">
        <f>-(Table7[[#This Row],[time]]-2)*2</f>
        <v>0</v>
      </c>
      <c r="AG6">
        <v>77.901899999999998</v>
      </c>
      <c r="AH6">
        <v>21.17</v>
      </c>
      <c r="AI6">
        <f>Table7[[#This Row],[CFNM]]/Table7[[#This Row],[CAREA]]</f>
        <v>0.2717520368566107</v>
      </c>
      <c r="AJ6">
        <v>2</v>
      </c>
      <c r="AK6">
        <f>-(Table8[[#This Row],[time]]-2)*2</f>
        <v>0</v>
      </c>
      <c r="AL6">
        <v>83.325999999999993</v>
      </c>
      <c r="AM6">
        <v>21.1831</v>
      </c>
      <c r="AN6">
        <f>Table8[[#This Row],[CFNM]]/Table8[[#This Row],[CAREA]]</f>
        <v>0.25421957132227635</v>
      </c>
    </row>
    <row r="7" spans="1:40" x14ac:dyDescent="0.3">
      <c r="A7">
        <v>2.0512600000000001</v>
      </c>
      <c r="B7">
        <f>-(Table1[[#This Row],[time]]-2)*2</f>
        <v>-0.10252000000000017</v>
      </c>
      <c r="C7">
        <v>85.226500000000001</v>
      </c>
      <c r="D7">
        <v>7.6686899999999998</v>
      </c>
      <c r="E7">
        <f>Table1[[#This Row],[CFNM]]/Table1[[#This Row],[CAREA]]</f>
        <v>8.9980111819680492E-2</v>
      </c>
      <c r="F7">
        <v>2.0512600000000001</v>
      </c>
      <c r="G7">
        <f>-(Table2[[#This Row],[time]]-2)*2</f>
        <v>-0.10252000000000017</v>
      </c>
      <c r="H7">
        <v>93.827200000000005</v>
      </c>
      <c r="I7">
        <v>5.5194099999999997</v>
      </c>
      <c r="J7">
        <f>Table2[[#This Row],[CFNM]]/Table2[[#This Row],[CAREA]]</f>
        <v>5.8825266020940618E-2</v>
      </c>
      <c r="K7">
        <v>2.0512600000000001</v>
      </c>
      <c r="L7">
        <f>-(Table3[[#This Row],[time]]-2)*2</f>
        <v>-0.10252000000000017</v>
      </c>
      <c r="M7">
        <v>87.088899999999995</v>
      </c>
      <c r="N7">
        <v>7.0443900000000004E-2</v>
      </c>
      <c r="O7">
        <f>Table3[[#This Row],[CFNM]]/Table3[[#This Row],[CAREA]]</f>
        <v>8.0887346148590699E-4</v>
      </c>
      <c r="P7">
        <v>2.0512600000000001</v>
      </c>
      <c r="Q7">
        <f>-(Table4[[#This Row],[time]]-2)*2</f>
        <v>-0.10252000000000017</v>
      </c>
      <c r="R7">
        <v>84.039299999999997</v>
      </c>
      <c r="S7">
        <v>7.9014699999999998</v>
      </c>
      <c r="T7">
        <f>Table4[[#This Row],[CFNM]]/Table4[[#This Row],[CAREA]]</f>
        <v>9.4021130590092969E-2</v>
      </c>
      <c r="U7">
        <v>2.0512600000000001</v>
      </c>
      <c r="V7">
        <f>-(Table5[[#This Row],[time]]-2)*2</f>
        <v>-0.10252000000000017</v>
      </c>
      <c r="W7">
        <v>82.695400000000006</v>
      </c>
      <c r="X7">
        <v>2.9906199999999998</v>
      </c>
      <c r="Y7">
        <f>Table5[[#This Row],[CFNM]]/Table5[[#This Row],[CAREA]]</f>
        <v>3.6164284833255532E-2</v>
      </c>
      <c r="Z7">
        <v>2.0512600000000001</v>
      </c>
      <c r="AA7">
        <f>-(Table6[[#This Row],[time]]-2)*2</f>
        <v>-0.10252000000000017</v>
      </c>
      <c r="AB7">
        <v>85.401300000000006</v>
      </c>
      <c r="AC7">
        <v>13.4346</v>
      </c>
      <c r="AD7">
        <f>Table6[[#This Row],[CFNM]]/Table6[[#This Row],[CAREA]]</f>
        <v>0.15731142265984241</v>
      </c>
      <c r="AE7">
        <v>2.0512600000000001</v>
      </c>
      <c r="AF7">
        <f>-(Table7[[#This Row],[time]]-2)*2</f>
        <v>-0.10252000000000017</v>
      </c>
      <c r="AG7">
        <v>78.520399999999995</v>
      </c>
      <c r="AH7">
        <v>18.503299999999999</v>
      </c>
      <c r="AI7">
        <f>Table7[[#This Row],[CFNM]]/Table7[[#This Row],[CAREA]]</f>
        <v>0.23564958915135431</v>
      </c>
      <c r="AJ7">
        <v>2.0512600000000001</v>
      </c>
      <c r="AK7">
        <f>-(Table8[[#This Row],[time]]-2)*2</f>
        <v>-0.10252000000000017</v>
      </c>
      <c r="AL7">
        <v>83.091999999999999</v>
      </c>
      <c r="AM7">
        <v>23.6876</v>
      </c>
      <c r="AN7">
        <f>Table8[[#This Row],[CFNM]]/Table8[[#This Row],[CAREA]]</f>
        <v>0.28507678236171952</v>
      </c>
    </row>
    <row r="8" spans="1:40" x14ac:dyDescent="0.3">
      <c r="A8">
        <v>2.1153300000000002</v>
      </c>
      <c r="B8">
        <f>-(Table1[[#This Row],[time]]-2)*2</f>
        <v>-0.23066000000000031</v>
      </c>
      <c r="C8">
        <v>84.4619</v>
      </c>
      <c r="D8">
        <v>5.9694000000000003</v>
      </c>
      <c r="E8">
        <f>Table1[[#This Row],[CFNM]]/Table1[[#This Row],[CAREA]]</f>
        <v>7.0675653756309062E-2</v>
      </c>
      <c r="F8">
        <v>2.1153300000000002</v>
      </c>
      <c r="G8">
        <f>-(Table2[[#This Row],[time]]-2)*2</f>
        <v>-0.23066000000000031</v>
      </c>
      <c r="H8">
        <v>92.625399999999999</v>
      </c>
      <c r="I8">
        <v>8.1633700000000005</v>
      </c>
      <c r="J8">
        <f>Table2[[#This Row],[CFNM]]/Table2[[#This Row],[CAREA]]</f>
        <v>8.8133168655681923E-2</v>
      </c>
      <c r="K8">
        <v>2.1153300000000002</v>
      </c>
      <c r="L8">
        <f>-(Table3[[#This Row],[time]]-2)*2</f>
        <v>-0.23066000000000031</v>
      </c>
      <c r="M8">
        <v>86.609399999999994</v>
      </c>
      <c r="N8">
        <v>3.7077999999999998E-3</v>
      </c>
      <c r="O8">
        <f>Table3[[#This Row],[CFNM]]/Table3[[#This Row],[CAREA]]</f>
        <v>4.2810595616642072E-5</v>
      </c>
      <c r="P8">
        <v>2.1153300000000002</v>
      </c>
      <c r="Q8">
        <f>-(Table4[[#This Row],[time]]-2)*2</f>
        <v>-0.23066000000000031</v>
      </c>
      <c r="R8">
        <v>81.8934</v>
      </c>
      <c r="S8">
        <v>10.163</v>
      </c>
      <c r="T8">
        <f>Table4[[#This Row],[CFNM]]/Table4[[#This Row],[CAREA]]</f>
        <v>0.12410035485155092</v>
      </c>
      <c r="U8">
        <v>2.1153300000000002</v>
      </c>
      <c r="V8">
        <f>-(Table5[[#This Row],[time]]-2)*2</f>
        <v>-0.23066000000000031</v>
      </c>
      <c r="W8">
        <v>82.234499999999997</v>
      </c>
      <c r="X8">
        <v>2.0670199999999999</v>
      </c>
      <c r="Y8">
        <f>Table5[[#This Row],[CFNM]]/Table5[[#This Row],[CAREA]]</f>
        <v>2.5135679064139747E-2</v>
      </c>
      <c r="Z8">
        <v>2.1153300000000002</v>
      </c>
      <c r="AA8">
        <f>-(Table6[[#This Row],[time]]-2)*2</f>
        <v>-0.23066000000000031</v>
      </c>
      <c r="AB8">
        <v>84.871499999999997</v>
      </c>
      <c r="AC8">
        <v>14.689399999999999</v>
      </c>
      <c r="AD8">
        <f>Table6[[#This Row],[CFNM]]/Table6[[#This Row],[CAREA]]</f>
        <v>0.17307812398743982</v>
      </c>
      <c r="AE8">
        <v>2.1153300000000002</v>
      </c>
      <c r="AF8">
        <f>-(Table7[[#This Row],[time]]-2)*2</f>
        <v>-0.23066000000000031</v>
      </c>
      <c r="AG8">
        <v>78.873500000000007</v>
      </c>
      <c r="AH8">
        <v>16.412700000000001</v>
      </c>
      <c r="AI8">
        <f>Table7[[#This Row],[CFNM]]/Table7[[#This Row],[CAREA]]</f>
        <v>0.20808890184916354</v>
      </c>
      <c r="AJ8">
        <v>2.1153300000000002</v>
      </c>
      <c r="AK8">
        <f>-(Table8[[#This Row],[time]]-2)*2</f>
        <v>-0.23066000000000031</v>
      </c>
      <c r="AL8">
        <v>82.960599999999999</v>
      </c>
      <c r="AM8">
        <v>25.8096</v>
      </c>
      <c r="AN8">
        <f>Table8[[#This Row],[CFNM]]/Table8[[#This Row],[CAREA]]</f>
        <v>0.31110671812884672</v>
      </c>
    </row>
    <row r="9" spans="1:40" x14ac:dyDescent="0.3">
      <c r="A9">
        <v>2.16533</v>
      </c>
      <c r="B9">
        <f>-(Table1[[#This Row],[time]]-2)*2</f>
        <v>-0.33065999999999995</v>
      </c>
      <c r="C9">
        <v>80.038700000000006</v>
      </c>
      <c r="D9">
        <v>4.5038</v>
      </c>
      <c r="E9">
        <f>Table1[[#This Row],[CFNM]]/Table1[[#This Row],[CAREA]]</f>
        <v>5.627027925241164E-2</v>
      </c>
      <c r="F9">
        <v>2.16533</v>
      </c>
      <c r="G9">
        <f>-(Table2[[#This Row],[time]]-2)*2</f>
        <v>-0.33065999999999995</v>
      </c>
      <c r="H9">
        <v>91.023899999999998</v>
      </c>
      <c r="I9">
        <v>11.615600000000001</v>
      </c>
      <c r="J9">
        <f>Table2[[#This Row],[CFNM]]/Table2[[#This Row],[CAREA]]</f>
        <v>0.12761044077434608</v>
      </c>
      <c r="K9">
        <v>2.16533</v>
      </c>
      <c r="L9">
        <f>-(Table3[[#This Row],[time]]-2)*2</f>
        <v>-0.33065999999999995</v>
      </c>
      <c r="M9">
        <v>83.418099999999995</v>
      </c>
      <c r="N9">
        <v>3.0897699999999999E-3</v>
      </c>
      <c r="O9">
        <f>Table3[[#This Row],[CFNM]]/Table3[[#This Row],[CAREA]]</f>
        <v>3.7039563356154121E-5</v>
      </c>
      <c r="P9">
        <v>2.16533</v>
      </c>
      <c r="Q9">
        <f>-(Table4[[#This Row],[time]]-2)*2</f>
        <v>-0.33065999999999995</v>
      </c>
      <c r="R9">
        <v>81.007800000000003</v>
      </c>
      <c r="S9">
        <v>13.1922</v>
      </c>
      <c r="T9">
        <f>Table4[[#This Row],[CFNM]]/Table4[[#This Row],[CAREA]]</f>
        <v>0.16285098471998991</v>
      </c>
      <c r="U9">
        <v>2.16533</v>
      </c>
      <c r="V9">
        <f>-(Table5[[#This Row],[time]]-2)*2</f>
        <v>-0.33065999999999995</v>
      </c>
      <c r="W9">
        <v>83.045599999999993</v>
      </c>
      <c r="X9">
        <v>1.36778</v>
      </c>
      <c r="Y9">
        <f>Table5[[#This Row],[CFNM]]/Table5[[#This Row],[CAREA]]</f>
        <v>1.6470228404635526E-2</v>
      </c>
      <c r="Z9">
        <v>2.16533</v>
      </c>
      <c r="AA9">
        <f>-(Table6[[#This Row],[time]]-2)*2</f>
        <v>-0.33065999999999995</v>
      </c>
      <c r="AB9">
        <v>84.113299999999995</v>
      </c>
      <c r="AC9">
        <v>16.188099999999999</v>
      </c>
      <c r="AD9">
        <f>Table6[[#This Row],[CFNM]]/Table6[[#This Row],[CAREA]]</f>
        <v>0.19245588985332879</v>
      </c>
      <c r="AE9">
        <v>2.16533</v>
      </c>
      <c r="AF9">
        <f>-(Table7[[#This Row],[time]]-2)*2</f>
        <v>-0.33065999999999995</v>
      </c>
      <c r="AG9">
        <v>79.2453</v>
      </c>
      <c r="AH9">
        <v>14.405099999999999</v>
      </c>
      <c r="AI9">
        <f>Table7[[#This Row],[CFNM]]/Table7[[#This Row],[CAREA]]</f>
        <v>0.18177860390458486</v>
      </c>
      <c r="AJ9">
        <v>2.16533</v>
      </c>
      <c r="AK9">
        <f>-(Table8[[#This Row],[time]]-2)*2</f>
        <v>-0.33065999999999995</v>
      </c>
      <c r="AL9">
        <v>82.870199999999997</v>
      </c>
      <c r="AM9">
        <v>28.016300000000001</v>
      </c>
      <c r="AN9">
        <f>Table8[[#This Row],[CFNM]]/Table8[[#This Row],[CAREA]]</f>
        <v>0.33807448274530533</v>
      </c>
    </row>
    <row r="10" spans="1:40" x14ac:dyDescent="0.3">
      <c r="A10">
        <v>2.2246999999999999</v>
      </c>
      <c r="B10">
        <f>-(Table1[[#This Row],[time]]-2)*2</f>
        <v>-0.4493999999999998</v>
      </c>
      <c r="C10">
        <v>74.255499999999998</v>
      </c>
      <c r="D10">
        <v>2.8352200000000001</v>
      </c>
      <c r="E10">
        <f>Table1[[#This Row],[CFNM]]/Table1[[#This Row],[CAREA]]</f>
        <v>3.8181952851977299E-2</v>
      </c>
      <c r="F10">
        <v>2.2246999999999999</v>
      </c>
      <c r="G10">
        <f>-(Table2[[#This Row],[time]]-2)*2</f>
        <v>-0.4493999999999998</v>
      </c>
      <c r="H10">
        <v>89.197500000000005</v>
      </c>
      <c r="I10">
        <v>16.302700000000002</v>
      </c>
      <c r="J10">
        <f>Table2[[#This Row],[CFNM]]/Table2[[#This Row],[CAREA]]</f>
        <v>0.18277081756775695</v>
      </c>
      <c r="K10">
        <v>2.2246999999999999</v>
      </c>
      <c r="L10">
        <f>-(Table3[[#This Row],[time]]-2)*2</f>
        <v>-0.4493999999999998</v>
      </c>
      <c r="M10">
        <v>76.549499999999995</v>
      </c>
      <c r="N10">
        <v>2.55127E-3</v>
      </c>
      <c r="O10">
        <f>Table3[[#This Row],[CFNM]]/Table3[[#This Row],[CAREA]]</f>
        <v>3.3328369225141906E-5</v>
      </c>
      <c r="P10">
        <v>2.2246999999999999</v>
      </c>
      <c r="Q10">
        <f>-(Table4[[#This Row],[time]]-2)*2</f>
        <v>-0.4493999999999998</v>
      </c>
      <c r="R10">
        <v>79.683199999999999</v>
      </c>
      <c r="S10">
        <v>17.354900000000001</v>
      </c>
      <c r="T10">
        <f>Table4[[#This Row],[CFNM]]/Table4[[#This Row],[CAREA]]</f>
        <v>0.21779873298261115</v>
      </c>
      <c r="U10">
        <v>2.2246999999999999</v>
      </c>
      <c r="V10">
        <f>-(Table5[[#This Row],[time]]-2)*2</f>
        <v>-0.4493999999999998</v>
      </c>
      <c r="W10">
        <v>82.818700000000007</v>
      </c>
      <c r="X10">
        <v>0.69939600000000002</v>
      </c>
      <c r="Y10">
        <f>Table5[[#This Row],[CFNM]]/Table5[[#This Row],[CAREA]]</f>
        <v>8.4449043513119618E-3</v>
      </c>
      <c r="Z10">
        <v>2.2246999999999999</v>
      </c>
      <c r="AA10">
        <f>-(Table6[[#This Row],[time]]-2)*2</f>
        <v>-0.4493999999999998</v>
      </c>
      <c r="AB10">
        <v>83.880799999999994</v>
      </c>
      <c r="AC10">
        <v>18.5258</v>
      </c>
      <c r="AD10">
        <f>Table6[[#This Row],[CFNM]]/Table6[[#This Row],[CAREA]]</f>
        <v>0.22085864703245561</v>
      </c>
      <c r="AE10">
        <v>2.2246999999999999</v>
      </c>
      <c r="AF10">
        <f>-(Table7[[#This Row],[time]]-2)*2</f>
        <v>-0.4493999999999998</v>
      </c>
      <c r="AG10">
        <v>79.683800000000005</v>
      </c>
      <c r="AH10">
        <v>11.678599999999999</v>
      </c>
      <c r="AI10">
        <f>Table7[[#This Row],[CFNM]]/Table7[[#This Row],[CAREA]]</f>
        <v>0.14656178545701884</v>
      </c>
      <c r="AJ10">
        <v>2.2246999999999999</v>
      </c>
      <c r="AK10">
        <f>-(Table8[[#This Row],[time]]-2)*2</f>
        <v>-0.4493999999999998</v>
      </c>
      <c r="AL10">
        <v>82.849199999999996</v>
      </c>
      <c r="AM10">
        <v>31.140799999999999</v>
      </c>
      <c r="AN10">
        <f>Table8[[#This Row],[CFNM]]/Table8[[#This Row],[CAREA]]</f>
        <v>0.37587327336896431</v>
      </c>
    </row>
    <row r="11" spans="1:40" x14ac:dyDescent="0.3">
      <c r="A11">
        <v>2.2668900000000001</v>
      </c>
      <c r="B11">
        <f>-(Table1[[#This Row],[time]]-2)*2</f>
        <v>-0.53378000000000014</v>
      </c>
      <c r="C11">
        <v>73.710700000000003</v>
      </c>
      <c r="D11">
        <v>2.2795800000000002</v>
      </c>
      <c r="E11">
        <f>Table1[[#This Row],[CFNM]]/Table1[[#This Row],[CAREA]]</f>
        <v>3.0926039231753327E-2</v>
      </c>
      <c r="F11">
        <v>2.2668900000000001</v>
      </c>
      <c r="G11">
        <f>-(Table2[[#This Row],[time]]-2)*2</f>
        <v>-0.53378000000000014</v>
      </c>
      <c r="H11">
        <v>88.486500000000007</v>
      </c>
      <c r="I11">
        <v>17.992599999999999</v>
      </c>
      <c r="J11">
        <f>Table2[[#This Row],[CFNM]]/Table2[[#This Row],[CAREA]]</f>
        <v>0.20333723223316549</v>
      </c>
      <c r="K11">
        <v>2.2668900000000001</v>
      </c>
      <c r="L11">
        <f>-(Table3[[#This Row],[time]]-2)*2</f>
        <v>-0.53378000000000014</v>
      </c>
      <c r="M11">
        <v>73.259500000000003</v>
      </c>
      <c r="N11">
        <v>2.3859300000000001E-3</v>
      </c>
      <c r="O11">
        <f>Table3[[#This Row],[CFNM]]/Table3[[#This Row],[CAREA]]</f>
        <v>3.2568199346159884E-5</v>
      </c>
      <c r="P11">
        <v>2.2668900000000001</v>
      </c>
      <c r="Q11">
        <f>-(Table4[[#This Row],[time]]-2)*2</f>
        <v>-0.53378000000000014</v>
      </c>
      <c r="R11">
        <v>79.077200000000005</v>
      </c>
      <c r="S11">
        <v>18.854700000000001</v>
      </c>
      <c r="T11">
        <f>Table4[[#This Row],[CFNM]]/Table4[[#This Row],[CAREA]]</f>
        <v>0.23843408719580358</v>
      </c>
      <c r="U11">
        <v>2.2668900000000001</v>
      </c>
      <c r="V11">
        <f>-(Table5[[#This Row],[time]]-2)*2</f>
        <v>-0.53378000000000014</v>
      </c>
      <c r="W11">
        <v>82.808999999999997</v>
      </c>
      <c r="X11">
        <v>0.57849700000000004</v>
      </c>
      <c r="Y11">
        <f>Table5[[#This Row],[CFNM]]/Table5[[#This Row],[CAREA]]</f>
        <v>6.9859194048956042E-3</v>
      </c>
      <c r="Z11">
        <v>2.2668900000000001</v>
      </c>
      <c r="AA11">
        <f>-(Table6[[#This Row],[time]]-2)*2</f>
        <v>-0.53378000000000014</v>
      </c>
      <c r="AB11">
        <v>83.860200000000006</v>
      </c>
      <c r="AC11">
        <v>19.4314</v>
      </c>
      <c r="AD11">
        <f>Table6[[#This Row],[CFNM]]/Table6[[#This Row],[CAREA]]</f>
        <v>0.23171182515662972</v>
      </c>
      <c r="AE11">
        <v>2.2668900000000001</v>
      </c>
      <c r="AF11">
        <f>-(Table7[[#This Row],[time]]-2)*2</f>
        <v>-0.53378000000000014</v>
      </c>
      <c r="AG11">
        <v>79.842399999999998</v>
      </c>
      <c r="AH11">
        <v>10.6922</v>
      </c>
      <c r="AI11">
        <f>Table7[[#This Row],[CFNM]]/Table7[[#This Row],[CAREA]]</f>
        <v>0.13391631514082744</v>
      </c>
      <c r="AJ11">
        <v>2.2668900000000001</v>
      </c>
      <c r="AK11">
        <f>-(Table8[[#This Row],[time]]-2)*2</f>
        <v>-0.53378000000000014</v>
      </c>
      <c r="AL11">
        <v>82.897800000000004</v>
      </c>
      <c r="AM11">
        <v>32.404400000000003</v>
      </c>
      <c r="AN11">
        <f>Table8[[#This Row],[CFNM]]/Table8[[#This Row],[CAREA]]</f>
        <v>0.39089577769253225</v>
      </c>
    </row>
    <row r="12" spans="1:40" x14ac:dyDescent="0.3">
      <c r="A12">
        <v>2.3262700000000001</v>
      </c>
      <c r="B12">
        <f>-(Table1[[#This Row],[time]]-2)*2</f>
        <v>-0.65254000000000012</v>
      </c>
      <c r="C12">
        <v>72.042699999999996</v>
      </c>
      <c r="D12">
        <v>1.5297499999999999</v>
      </c>
      <c r="E12">
        <f>Table1[[#This Row],[CFNM]]/Table1[[#This Row],[CAREA]]</f>
        <v>2.1233934874734014E-2</v>
      </c>
      <c r="F12">
        <v>2.3262700000000001</v>
      </c>
      <c r="G12">
        <f>-(Table2[[#This Row],[time]]-2)*2</f>
        <v>-0.65254000000000012</v>
      </c>
      <c r="H12">
        <v>87.437799999999996</v>
      </c>
      <c r="I12">
        <v>20.514500000000002</v>
      </c>
      <c r="J12">
        <f>Table2[[#This Row],[CFNM]]/Table2[[#This Row],[CAREA]]</f>
        <v>0.23461820860085686</v>
      </c>
      <c r="K12">
        <v>2.3262700000000001</v>
      </c>
      <c r="L12">
        <f>-(Table3[[#This Row],[time]]-2)*2</f>
        <v>-0.65254000000000012</v>
      </c>
      <c r="M12">
        <v>70.850800000000007</v>
      </c>
      <c r="N12">
        <v>2.1501200000000002E-3</v>
      </c>
      <c r="O12">
        <f>Table3[[#This Row],[CFNM]]/Table3[[#This Row],[CAREA]]</f>
        <v>3.0347152043449051E-5</v>
      </c>
      <c r="P12">
        <v>2.3262700000000001</v>
      </c>
      <c r="Q12">
        <f>-(Table4[[#This Row],[time]]-2)*2</f>
        <v>-0.65254000000000012</v>
      </c>
      <c r="R12">
        <v>78.705399999999997</v>
      </c>
      <c r="S12">
        <v>21.164300000000001</v>
      </c>
      <c r="T12">
        <f>Table4[[#This Row],[CFNM]]/Table4[[#This Row],[CAREA]]</f>
        <v>0.26890531018202057</v>
      </c>
      <c r="U12">
        <v>2.3262700000000001</v>
      </c>
      <c r="V12">
        <f>-(Table5[[#This Row],[time]]-2)*2</f>
        <v>-0.65254000000000012</v>
      </c>
      <c r="W12">
        <v>82.871099999999998</v>
      </c>
      <c r="X12">
        <v>0.394733</v>
      </c>
      <c r="Y12">
        <f>Table5[[#This Row],[CFNM]]/Table5[[#This Row],[CAREA]]</f>
        <v>4.763216609891748E-3</v>
      </c>
      <c r="Z12">
        <v>2.3262700000000001</v>
      </c>
      <c r="AA12">
        <f>-(Table6[[#This Row],[time]]-2)*2</f>
        <v>-0.65254000000000012</v>
      </c>
      <c r="AB12">
        <v>83.770700000000005</v>
      </c>
      <c r="AC12">
        <v>20.8262</v>
      </c>
      <c r="AD12">
        <f>Table6[[#This Row],[CFNM]]/Table6[[#This Row],[CAREA]]</f>
        <v>0.24860959738906321</v>
      </c>
      <c r="AE12">
        <v>2.3262700000000001</v>
      </c>
      <c r="AF12">
        <f>-(Table7[[#This Row],[time]]-2)*2</f>
        <v>-0.65254000000000012</v>
      </c>
      <c r="AG12">
        <v>79.882000000000005</v>
      </c>
      <c r="AH12">
        <v>9.3066300000000002</v>
      </c>
      <c r="AI12">
        <f>Table7[[#This Row],[CFNM]]/Table7[[#This Row],[CAREA]]</f>
        <v>0.11650471946120527</v>
      </c>
      <c r="AJ12">
        <v>2.3262700000000001</v>
      </c>
      <c r="AK12">
        <f>-(Table8[[#This Row],[time]]-2)*2</f>
        <v>-0.65254000000000012</v>
      </c>
      <c r="AL12">
        <v>83.042100000000005</v>
      </c>
      <c r="AM12">
        <v>34.3461</v>
      </c>
      <c r="AN12">
        <f>Table8[[#This Row],[CFNM]]/Table8[[#This Row],[CAREA]]</f>
        <v>0.41359864454294865</v>
      </c>
    </row>
    <row r="13" spans="1:40" x14ac:dyDescent="0.3">
      <c r="A13">
        <v>2.3684599999999998</v>
      </c>
      <c r="B13">
        <f>-(Table1[[#This Row],[time]]-2)*2</f>
        <v>-0.73691999999999958</v>
      </c>
      <c r="C13">
        <v>69.274500000000003</v>
      </c>
      <c r="D13">
        <v>0.68386400000000003</v>
      </c>
      <c r="E13">
        <f>Table1[[#This Row],[CFNM]]/Table1[[#This Row],[CAREA]]</f>
        <v>9.8717998686385314E-3</v>
      </c>
      <c r="F13">
        <v>2.3684599999999998</v>
      </c>
      <c r="G13">
        <f>-(Table2[[#This Row],[time]]-2)*2</f>
        <v>-0.73691999999999958</v>
      </c>
      <c r="H13">
        <v>85.894099999999995</v>
      </c>
      <c r="I13">
        <v>23.9925</v>
      </c>
      <c r="J13">
        <f>Table2[[#This Row],[CFNM]]/Table2[[#This Row],[CAREA]]</f>
        <v>0.27932651951647436</v>
      </c>
      <c r="K13">
        <v>2.3684599999999998</v>
      </c>
      <c r="L13">
        <f>-(Table3[[#This Row],[time]]-2)*2</f>
        <v>-0.73691999999999958</v>
      </c>
      <c r="M13">
        <v>66.4358</v>
      </c>
      <c r="N13">
        <v>1.8222500000000001E-3</v>
      </c>
      <c r="O13">
        <f>Table3[[#This Row],[CFNM]]/Table3[[#This Row],[CAREA]]</f>
        <v>2.7428735711769859E-5</v>
      </c>
      <c r="P13">
        <v>2.3684599999999998</v>
      </c>
      <c r="Q13">
        <f>-(Table4[[#This Row],[time]]-2)*2</f>
        <v>-0.73691999999999958</v>
      </c>
      <c r="R13">
        <v>77.908699999999996</v>
      </c>
      <c r="S13">
        <v>24.430399999999999</v>
      </c>
      <c r="T13">
        <f>Table4[[#This Row],[CFNM]]/Table4[[#This Row],[CAREA]]</f>
        <v>0.31357730266324557</v>
      </c>
      <c r="U13">
        <v>2.3684599999999998</v>
      </c>
      <c r="V13">
        <f>-(Table5[[#This Row],[time]]-2)*2</f>
        <v>-0.73691999999999958</v>
      </c>
      <c r="W13">
        <v>83.424099999999996</v>
      </c>
      <c r="X13">
        <v>0.10675</v>
      </c>
      <c r="Y13">
        <f>Table5[[#This Row],[CFNM]]/Table5[[#This Row],[CAREA]]</f>
        <v>1.2796062528693747E-3</v>
      </c>
      <c r="Z13">
        <v>2.3684599999999998</v>
      </c>
      <c r="AA13">
        <f>-(Table6[[#This Row],[time]]-2)*2</f>
        <v>-0.73691999999999958</v>
      </c>
      <c r="AB13">
        <v>83.552199999999999</v>
      </c>
      <c r="AC13">
        <v>22.878</v>
      </c>
      <c r="AD13">
        <f>Table6[[#This Row],[CFNM]]/Table6[[#This Row],[CAREA]]</f>
        <v>0.27381684743190488</v>
      </c>
      <c r="AE13">
        <v>2.3684599999999998</v>
      </c>
      <c r="AF13">
        <f>-(Table7[[#This Row],[time]]-2)*2</f>
        <v>-0.73691999999999958</v>
      </c>
      <c r="AG13">
        <v>79.617500000000007</v>
      </c>
      <c r="AH13">
        <v>7.5928699999999996</v>
      </c>
      <c r="AI13">
        <f>Table7[[#This Row],[CFNM]]/Table7[[#This Row],[CAREA]]</f>
        <v>9.5366847740760499E-2</v>
      </c>
      <c r="AJ13">
        <v>2.3684599999999998</v>
      </c>
      <c r="AK13">
        <f>-(Table8[[#This Row],[time]]-2)*2</f>
        <v>-0.73691999999999958</v>
      </c>
      <c r="AL13">
        <v>82.916499999999999</v>
      </c>
      <c r="AM13">
        <v>37.146599999999999</v>
      </c>
      <c r="AN13">
        <f>Table8[[#This Row],[CFNM]]/Table8[[#This Row],[CAREA]]</f>
        <v>0.44800009648260597</v>
      </c>
    </row>
    <row r="14" spans="1:40" x14ac:dyDescent="0.3">
      <c r="A14">
        <v>2.4278300000000002</v>
      </c>
      <c r="B14">
        <f>-(Table1[[#This Row],[time]]-2)*2</f>
        <v>-0.85566000000000031</v>
      </c>
      <c r="C14">
        <v>68.507800000000003</v>
      </c>
      <c r="D14">
        <v>0.230986</v>
      </c>
      <c r="E14">
        <f>Table1[[#This Row],[CFNM]]/Table1[[#This Row],[CAREA]]</f>
        <v>3.3716744662651548E-3</v>
      </c>
      <c r="F14">
        <v>2.4278300000000002</v>
      </c>
      <c r="G14">
        <f>-(Table2[[#This Row],[time]]-2)*2</f>
        <v>-0.85566000000000031</v>
      </c>
      <c r="H14">
        <v>84.967200000000005</v>
      </c>
      <c r="I14">
        <v>25.984300000000001</v>
      </c>
      <c r="J14">
        <f>Table2[[#This Row],[CFNM]]/Table2[[#This Row],[CAREA]]</f>
        <v>0.30581565592369758</v>
      </c>
      <c r="K14">
        <v>2.4278300000000002</v>
      </c>
      <c r="L14">
        <f>-(Table3[[#This Row],[time]]-2)*2</f>
        <v>-0.85566000000000031</v>
      </c>
      <c r="M14">
        <v>63.092199999999998</v>
      </c>
      <c r="N14">
        <v>1.6291400000000001E-3</v>
      </c>
      <c r="O14">
        <f>Table3[[#This Row],[CFNM]]/Table3[[#This Row],[CAREA]]</f>
        <v>2.5821575408687605E-5</v>
      </c>
      <c r="P14">
        <v>2.4278300000000002</v>
      </c>
      <c r="Q14">
        <f>-(Table4[[#This Row],[time]]-2)*2</f>
        <v>-0.85566000000000031</v>
      </c>
      <c r="R14">
        <v>77.352400000000003</v>
      </c>
      <c r="S14">
        <v>26.403099999999998</v>
      </c>
      <c r="T14">
        <f>Table4[[#This Row],[CFNM]]/Table4[[#This Row],[CAREA]]</f>
        <v>0.3413352397598523</v>
      </c>
      <c r="U14">
        <v>2.4278300000000002</v>
      </c>
      <c r="V14">
        <f>-(Table5[[#This Row],[time]]-2)*2</f>
        <v>-0.85566000000000031</v>
      </c>
      <c r="W14">
        <v>83.412400000000005</v>
      </c>
      <c r="X14">
        <v>5.1325800000000003E-3</v>
      </c>
      <c r="Y14">
        <f>Table5[[#This Row],[CFNM]]/Table5[[#This Row],[CAREA]]</f>
        <v>6.1532577890097869E-5</v>
      </c>
      <c r="Z14">
        <v>2.4278300000000002</v>
      </c>
      <c r="AA14">
        <f>-(Table6[[#This Row],[time]]-2)*2</f>
        <v>-0.85566000000000031</v>
      </c>
      <c r="AB14">
        <v>83.092200000000005</v>
      </c>
      <c r="AC14">
        <v>24.158999999999999</v>
      </c>
      <c r="AD14">
        <f>Table6[[#This Row],[CFNM]]/Table6[[#This Row],[CAREA]]</f>
        <v>0.29074931220981026</v>
      </c>
      <c r="AE14">
        <v>2.4278300000000002</v>
      </c>
      <c r="AF14">
        <f>-(Table7[[#This Row],[time]]-2)*2</f>
        <v>-0.85566000000000031</v>
      </c>
      <c r="AG14">
        <v>79.296899999999994</v>
      </c>
      <c r="AH14">
        <v>6.6062900000000004</v>
      </c>
      <c r="AI14">
        <f>Table7[[#This Row],[CFNM]]/Table7[[#This Row],[CAREA]]</f>
        <v>8.3310822995602621E-2</v>
      </c>
      <c r="AJ14">
        <v>2.4278300000000002</v>
      </c>
      <c r="AK14">
        <f>-(Table8[[#This Row],[time]]-2)*2</f>
        <v>-0.85566000000000031</v>
      </c>
      <c r="AL14">
        <v>83.018299999999996</v>
      </c>
      <c r="AM14">
        <v>38.8703</v>
      </c>
      <c r="AN14">
        <f>Table8[[#This Row],[CFNM]]/Table8[[#This Row],[CAREA]]</f>
        <v>0.46821363482509282</v>
      </c>
    </row>
    <row r="15" spans="1:40" x14ac:dyDescent="0.3">
      <c r="A15">
        <v>2.4542000000000002</v>
      </c>
      <c r="B15">
        <f>-(Table1[[#This Row],[time]]-2)*2</f>
        <v>-0.90840000000000032</v>
      </c>
      <c r="C15">
        <v>67.061700000000002</v>
      </c>
      <c r="D15">
        <v>2.8562100000000001E-3</v>
      </c>
      <c r="E15">
        <f>Table1[[#This Row],[CFNM]]/Table1[[#This Row],[CAREA]]</f>
        <v>4.2590778342928972E-5</v>
      </c>
      <c r="F15">
        <v>2.4542000000000002</v>
      </c>
      <c r="G15">
        <f>-(Table2[[#This Row],[time]]-2)*2</f>
        <v>-0.90840000000000032</v>
      </c>
      <c r="H15">
        <v>83.9863</v>
      </c>
      <c r="I15">
        <v>28.349699999999999</v>
      </c>
      <c r="J15">
        <f>Table2[[#This Row],[CFNM]]/Table2[[#This Row],[CAREA]]</f>
        <v>0.33755148161069126</v>
      </c>
      <c r="K15">
        <v>2.4542000000000002</v>
      </c>
      <c r="L15">
        <f>-(Table3[[#This Row],[time]]-2)*2</f>
        <v>-0.90840000000000032</v>
      </c>
      <c r="M15">
        <v>61.180799999999998</v>
      </c>
      <c r="N15">
        <v>1.41814E-3</v>
      </c>
      <c r="O15">
        <f>Table3[[#This Row],[CFNM]]/Table3[[#This Row],[CAREA]]</f>
        <v>2.3179494220409019E-5</v>
      </c>
      <c r="P15">
        <v>2.4542000000000002</v>
      </c>
      <c r="Q15">
        <f>-(Table4[[#This Row],[time]]-2)*2</f>
        <v>-0.90840000000000032</v>
      </c>
      <c r="R15">
        <v>76.547899999999998</v>
      </c>
      <c r="S15">
        <v>28.807500000000001</v>
      </c>
      <c r="T15">
        <f>Table4[[#This Row],[CFNM]]/Table4[[#This Row],[CAREA]]</f>
        <v>0.37633298888669708</v>
      </c>
      <c r="U15">
        <v>2.4542000000000002</v>
      </c>
      <c r="V15">
        <f>-(Table5[[#This Row],[time]]-2)*2</f>
        <v>-0.90840000000000032</v>
      </c>
      <c r="W15">
        <v>83.326800000000006</v>
      </c>
      <c r="X15">
        <v>4.6891499999999996E-3</v>
      </c>
      <c r="Y15">
        <f>Table5[[#This Row],[CFNM]]/Table5[[#This Row],[CAREA]]</f>
        <v>5.6274211898212813E-5</v>
      </c>
      <c r="Z15">
        <v>2.4542000000000002</v>
      </c>
      <c r="AA15">
        <f>-(Table6[[#This Row],[time]]-2)*2</f>
        <v>-0.90840000000000032</v>
      </c>
      <c r="AB15">
        <v>82.829599999999999</v>
      </c>
      <c r="AC15">
        <v>25.900700000000001</v>
      </c>
      <c r="AD15">
        <f>Table6[[#This Row],[CFNM]]/Table6[[#This Row],[CAREA]]</f>
        <v>0.31269860050030424</v>
      </c>
      <c r="AE15">
        <v>2.4542000000000002</v>
      </c>
      <c r="AF15">
        <f>-(Table7[[#This Row],[time]]-2)*2</f>
        <v>-0.90840000000000032</v>
      </c>
      <c r="AG15">
        <v>78.772099999999995</v>
      </c>
      <c r="AH15">
        <v>5.4689800000000002</v>
      </c>
      <c r="AI15">
        <f>Table7[[#This Row],[CFNM]]/Table7[[#This Row],[CAREA]]</f>
        <v>6.9427881191437071E-2</v>
      </c>
      <c r="AJ15">
        <v>2.4542000000000002</v>
      </c>
      <c r="AK15">
        <f>-(Table8[[#This Row],[time]]-2)*2</f>
        <v>-0.90840000000000032</v>
      </c>
      <c r="AL15">
        <v>83.096500000000006</v>
      </c>
      <c r="AM15">
        <v>41.123800000000003</v>
      </c>
      <c r="AN15">
        <f>Table8[[#This Row],[CFNM]]/Table8[[#This Row],[CAREA]]</f>
        <v>0.49489208330074069</v>
      </c>
    </row>
    <row r="16" spans="1:40" x14ac:dyDescent="0.3">
      <c r="A16">
        <v>2.5061499999999999</v>
      </c>
      <c r="B16">
        <f>-(Table1[[#This Row],[time]]-2)*2</f>
        <v>-1.0122999999999998</v>
      </c>
      <c r="C16">
        <v>65.165000000000006</v>
      </c>
      <c r="D16">
        <v>2.36652E-3</v>
      </c>
      <c r="E16">
        <f>Table1[[#This Row],[CFNM]]/Table1[[#This Row],[CAREA]]</f>
        <v>3.6315813703675282E-5</v>
      </c>
      <c r="F16">
        <v>2.5061499999999999</v>
      </c>
      <c r="G16">
        <f>-(Table2[[#This Row],[time]]-2)*2</f>
        <v>-1.0122999999999998</v>
      </c>
      <c r="H16">
        <v>83.129499999999993</v>
      </c>
      <c r="I16">
        <v>30.424600000000002</v>
      </c>
      <c r="J16">
        <f>Table2[[#This Row],[CFNM]]/Table2[[#This Row],[CAREA]]</f>
        <v>0.36599041254909515</v>
      </c>
      <c r="K16">
        <v>2.5061499999999999</v>
      </c>
      <c r="L16">
        <f>-(Table3[[#This Row],[time]]-2)*2</f>
        <v>-1.0122999999999998</v>
      </c>
      <c r="M16">
        <v>58.889499999999998</v>
      </c>
      <c r="N16">
        <v>1.2514099999999999E-3</v>
      </c>
      <c r="O16">
        <f>Table3[[#This Row],[CFNM]]/Table3[[#This Row],[CAREA]]</f>
        <v>2.1250137970266344E-5</v>
      </c>
      <c r="P16">
        <v>2.5061499999999999</v>
      </c>
      <c r="Q16">
        <f>-(Table4[[#This Row],[time]]-2)*2</f>
        <v>-1.0122999999999998</v>
      </c>
      <c r="R16">
        <v>75.805999999999997</v>
      </c>
      <c r="S16">
        <v>30.9405</v>
      </c>
      <c r="T16">
        <f>Table4[[#This Row],[CFNM]]/Table4[[#This Row],[CAREA]]</f>
        <v>0.40815370814975072</v>
      </c>
      <c r="U16">
        <v>2.5061499999999999</v>
      </c>
      <c r="V16">
        <f>-(Table5[[#This Row],[time]]-2)*2</f>
        <v>-1.0122999999999998</v>
      </c>
      <c r="W16">
        <v>83.094499999999996</v>
      </c>
      <c r="X16">
        <v>4.5104999999999998E-3</v>
      </c>
      <c r="Y16">
        <f>Table5[[#This Row],[CFNM]]/Table5[[#This Row],[CAREA]]</f>
        <v>5.428157098243566E-5</v>
      </c>
      <c r="Z16">
        <v>2.5061499999999999</v>
      </c>
      <c r="AA16">
        <f>-(Table6[[#This Row],[time]]-2)*2</f>
        <v>-1.0122999999999998</v>
      </c>
      <c r="AB16">
        <v>82.693899999999999</v>
      </c>
      <c r="AC16">
        <v>27.567399999999999</v>
      </c>
      <c r="AD16">
        <f>Table6[[#This Row],[CFNM]]/Table6[[#This Row],[CAREA]]</f>
        <v>0.33336679005343806</v>
      </c>
      <c r="AE16">
        <v>2.5061499999999999</v>
      </c>
      <c r="AF16">
        <f>-(Table7[[#This Row],[time]]-2)*2</f>
        <v>-1.0122999999999998</v>
      </c>
      <c r="AG16">
        <v>78.135099999999994</v>
      </c>
      <c r="AH16">
        <v>4.5802199999999997</v>
      </c>
      <c r="AI16">
        <f>Table7[[#This Row],[CFNM]]/Table7[[#This Row],[CAREA]]</f>
        <v>5.8619237704949506E-2</v>
      </c>
      <c r="AJ16">
        <v>2.5061499999999999</v>
      </c>
      <c r="AK16">
        <f>-(Table8[[#This Row],[time]]-2)*2</f>
        <v>-1.0122999999999998</v>
      </c>
      <c r="AL16">
        <v>83.081599999999995</v>
      </c>
      <c r="AM16">
        <v>43.209499999999998</v>
      </c>
      <c r="AN16">
        <f>Table8[[#This Row],[CFNM]]/Table8[[#This Row],[CAREA]]</f>
        <v>0.52008507298848361</v>
      </c>
    </row>
    <row r="17" spans="1:40" x14ac:dyDescent="0.3">
      <c r="A17">
        <v>2.5507599999999999</v>
      </c>
      <c r="B17">
        <f>-(Table1[[#This Row],[time]]-2)*2</f>
        <v>-1.1015199999999998</v>
      </c>
      <c r="C17">
        <v>62.886800000000001</v>
      </c>
      <c r="D17">
        <v>2.2298600000000002E-3</v>
      </c>
      <c r="E17">
        <f>Table1[[#This Row],[CFNM]]/Table1[[#This Row],[CAREA]]</f>
        <v>3.5458315576559789E-5</v>
      </c>
      <c r="F17">
        <v>2.5507599999999999</v>
      </c>
      <c r="G17">
        <f>-(Table2[[#This Row],[time]]-2)*2</f>
        <v>-1.1015199999999998</v>
      </c>
      <c r="H17">
        <v>82.485200000000006</v>
      </c>
      <c r="I17">
        <v>32.012</v>
      </c>
      <c r="J17">
        <f>Table2[[#This Row],[CFNM]]/Table2[[#This Row],[CAREA]]</f>
        <v>0.38809386411137997</v>
      </c>
      <c r="K17">
        <v>2.5507599999999999</v>
      </c>
      <c r="L17">
        <f>-(Table3[[#This Row],[time]]-2)*2</f>
        <v>-1.1015199999999998</v>
      </c>
      <c r="M17">
        <v>58.780999999999999</v>
      </c>
      <c r="N17">
        <v>1.13266E-3</v>
      </c>
      <c r="O17">
        <f>Table3[[#This Row],[CFNM]]/Table3[[#This Row],[CAREA]]</f>
        <v>1.9269151596604344E-5</v>
      </c>
      <c r="P17">
        <v>2.5507599999999999</v>
      </c>
      <c r="Q17">
        <f>-(Table4[[#This Row],[time]]-2)*2</f>
        <v>-1.1015199999999998</v>
      </c>
      <c r="R17">
        <v>75.181100000000001</v>
      </c>
      <c r="S17">
        <v>32.699100000000001</v>
      </c>
      <c r="T17">
        <f>Table4[[#This Row],[CFNM]]/Table4[[#This Row],[CAREA]]</f>
        <v>0.43493777026406905</v>
      </c>
      <c r="U17">
        <v>2.5507599999999999</v>
      </c>
      <c r="V17">
        <f>-(Table5[[#This Row],[time]]-2)*2</f>
        <v>-1.1015199999999998</v>
      </c>
      <c r="W17">
        <v>83.100399999999993</v>
      </c>
      <c r="X17">
        <v>4.3723900000000003E-3</v>
      </c>
      <c r="Y17">
        <f>Table5[[#This Row],[CFNM]]/Table5[[#This Row],[CAREA]]</f>
        <v>5.2615751548729015E-5</v>
      </c>
      <c r="Z17">
        <v>2.5507599999999999</v>
      </c>
      <c r="AA17">
        <f>-(Table6[[#This Row],[time]]-2)*2</f>
        <v>-1.1015199999999998</v>
      </c>
      <c r="AB17">
        <v>82.445300000000003</v>
      </c>
      <c r="AC17">
        <v>28.993200000000002</v>
      </c>
      <c r="AD17">
        <f>Table6[[#This Row],[CFNM]]/Table6[[#This Row],[CAREA]]</f>
        <v>0.35166589241594126</v>
      </c>
      <c r="AE17">
        <v>2.5507599999999999</v>
      </c>
      <c r="AF17">
        <f>-(Table7[[#This Row],[time]]-2)*2</f>
        <v>-1.1015199999999998</v>
      </c>
      <c r="AG17">
        <v>77.607299999999995</v>
      </c>
      <c r="AH17">
        <v>3.9233899999999999</v>
      </c>
      <c r="AI17">
        <f>Table7[[#This Row],[CFNM]]/Table7[[#This Row],[CAREA]]</f>
        <v>5.0554393723270877E-2</v>
      </c>
      <c r="AJ17">
        <v>2.5507599999999999</v>
      </c>
      <c r="AK17">
        <f>-(Table8[[#This Row],[time]]-2)*2</f>
        <v>-1.1015199999999998</v>
      </c>
      <c r="AL17">
        <v>82.416300000000007</v>
      </c>
      <c r="AM17">
        <v>44.862000000000002</v>
      </c>
      <c r="AN17">
        <f>Table8[[#This Row],[CFNM]]/Table8[[#This Row],[CAREA]]</f>
        <v>0.54433406983812671</v>
      </c>
    </row>
    <row r="18" spans="1:40" x14ac:dyDescent="0.3">
      <c r="A18">
        <v>2.60453</v>
      </c>
      <c r="B18">
        <f>-(Table1[[#This Row],[time]]-2)*2</f>
        <v>-1.20906</v>
      </c>
      <c r="C18">
        <v>60.070599999999999</v>
      </c>
      <c r="D18">
        <v>2.0712999999999999E-3</v>
      </c>
      <c r="E18">
        <f>Table1[[#This Row],[CFNM]]/Table1[[#This Row],[CAREA]]</f>
        <v>3.4481093912829239E-5</v>
      </c>
      <c r="F18">
        <v>2.60453</v>
      </c>
      <c r="G18">
        <f>-(Table2[[#This Row],[time]]-2)*2</f>
        <v>-1.20906</v>
      </c>
      <c r="H18">
        <v>81.699700000000007</v>
      </c>
      <c r="I18">
        <v>33.811500000000002</v>
      </c>
      <c r="J18">
        <f>Table2[[#This Row],[CFNM]]/Table2[[#This Row],[CAREA]]</f>
        <v>0.41385096885300682</v>
      </c>
      <c r="K18">
        <v>2.60453</v>
      </c>
      <c r="L18">
        <f>-(Table3[[#This Row],[time]]-2)*2</f>
        <v>-1.20906</v>
      </c>
      <c r="M18">
        <v>54.738799999999998</v>
      </c>
      <c r="N18">
        <v>1.0005700000000001E-3</v>
      </c>
      <c r="O18">
        <f>Table3[[#This Row],[CFNM]]/Table3[[#This Row],[CAREA]]</f>
        <v>1.8278990405343197E-5</v>
      </c>
      <c r="P18">
        <v>2.60453</v>
      </c>
      <c r="Q18">
        <f>-(Table4[[#This Row],[time]]-2)*2</f>
        <v>-1.20906</v>
      </c>
      <c r="R18">
        <v>74.287000000000006</v>
      </c>
      <c r="S18">
        <v>34.746600000000001</v>
      </c>
      <c r="T18">
        <f>Table4[[#This Row],[CFNM]]/Table4[[#This Row],[CAREA]]</f>
        <v>0.46773459690120744</v>
      </c>
      <c r="U18">
        <v>2.60453</v>
      </c>
      <c r="V18">
        <f>-(Table5[[#This Row],[time]]-2)*2</f>
        <v>-1.20906</v>
      </c>
      <c r="W18">
        <v>83.041799999999995</v>
      </c>
      <c r="X18">
        <v>4.1934499999999996E-3</v>
      </c>
      <c r="Y18">
        <f>Table5[[#This Row],[CFNM]]/Table5[[#This Row],[CAREA]]</f>
        <v>5.0498062421575636E-5</v>
      </c>
      <c r="Z18">
        <v>2.60453</v>
      </c>
      <c r="AA18">
        <f>-(Table6[[#This Row],[time]]-2)*2</f>
        <v>-1.20906</v>
      </c>
      <c r="AB18">
        <v>82.0261</v>
      </c>
      <c r="AC18">
        <v>30.694500000000001</v>
      </c>
      <c r="AD18">
        <f>Table6[[#This Row],[CFNM]]/Table6[[#This Row],[CAREA]]</f>
        <v>0.37420406431611403</v>
      </c>
      <c r="AE18">
        <v>2.60453</v>
      </c>
      <c r="AF18">
        <f>-(Table7[[#This Row],[time]]-2)*2</f>
        <v>-1.20906</v>
      </c>
      <c r="AG18">
        <v>76.924599999999998</v>
      </c>
      <c r="AH18">
        <v>3.2391299999999998</v>
      </c>
      <c r="AI18">
        <f>Table7[[#This Row],[CFNM]]/Table7[[#This Row],[CAREA]]</f>
        <v>4.2107856264445964E-2</v>
      </c>
      <c r="AJ18">
        <v>2.60453</v>
      </c>
      <c r="AK18">
        <f>-(Table8[[#This Row],[time]]-2)*2</f>
        <v>-1.20906</v>
      </c>
      <c r="AL18">
        <v>82.299400000000006</v>
      </c>
      <c r="AM18">
        <v>46.842500000000001</v>
      </c>
      <c r="AN18">
        <f>Table8[[#This Row],[CFNM]]/Table8[[#This Row],[CAREA]]</f>
        <v>0.56917182871321048</v>
      </c>
    </row>
    <row r="19" spans="1:40" x14ac:dyDescent="0.3">
      <c r="A19">
        <v>2.65273</v>
      </c>
      <c r="B19">
        <f>-(Table1[[#This Row],[time]]-2)*2</f>
        <v>-1.3054600000000001</v>
      </c>
      <c r="C19">
        <v>58.8142</v>
      </c>
      <c r="D19">
        <v>1.90665E-3</v>
      </c>
      <c r="E19">
        <f>Table1[[#This Row],[CFNM]]/Table1[[#This Row],[CAREA]]</f>
        <v>3.2418191525175894E-5</v>
      </c>
      <c r="F19">
        <v>2.65273</v>
      </c>
      <c r="G19">
        <f>-(Table2[[#This Row],[time]]-2)*2</f>
        <v>-1.3054600000000001</v>
      </c>
      <c r="H19">
        <v>80.902299999999997</v>
      </c>
      <c r="I19">
        <v>35.641100000000002</v>
      </c>
      <c r="J19">
        <f>Table2[[#This Row],[CFNM]]/Table2[[#This Row],[CAREA]]</f>
        <v>0.44054495360453289</v>
      </c>
      <c r="K19">
        <v>2.65273</v>
      </c>
      <c r="L19">
        <f>-(Table3[[#This Row],[time]]-2)*2</f>
        <v>-1.3054600000000001</v>
      </c>
      <c r="M19">
        <v>50.101999999999997</v>
      </c>
      <c r="N19">
        <v>8.7003500000000001E-4</v>
      </c>
      <c r="O19">
        <f>Table3[[#This Row],[CFNM]]/Table3[[#This Row],[CAREA]]</f>
        <v>1.7365274839327773E-5</v>
      </c>
      <c r="P19">
        <v>2.65273</v>
      </c>
      <c r="Q19">
        <f>-(Table4[[#This Row],[time]]-2)*2</f>
        <v>-1.3054600000000001</v>
      </c>
      <c r="R19">
        <v>73.533500000000004</v>
      </c>
      <c r="S19">
        <v>36.836300000000001</v>
      </c>
      <c r="T19">
        <f>Table4[[#This Row],[CFNM]]/Table4[[#This Row],[CAREA]]</f>
        <v>0.50094582741199589</v>
      </c>
      <c r="U19">
        <v>2.65273</v>
      </c>
      <c r="V19">
        <f>-(Table5[[#This Row],[time]]-2)*2</f>
        <v>-1.3054600000000001</v>
      </c>
      <c r="W19">
        <v>82.805400000000006</v>
      </c>
      <c r="X19">
        <v>3.9958499999999996E-3</v>
      </c>
      <c r="Y19">
        <f>Table5[[#This Row],[CFNM]]/Table5[[#This Row],[CAREA]]</f>
        <v>4.8255910846394068E-5</v>
      </c>
      <c r="Z19">
        <v>2.65273</v>
      </c>
      <c r="AA19">
        <f>-(Table6[[#This Row],[time]]-2)*2</f>
        <v>-1.3054600000000001</v>
      </c>
      <c r="AB19">
        <v>81.656899999999993</v>
      </c>
      <c r="AC19">
        <v>32.4664</v>
      </c>
      <c r="AD19">
        <f>Table6[[#This Row],[CFNM]]/Table6[[#This Row],[CAREA]]</f>
        <v>0.39759530425475376</v>
      </c>
      <c r="AE19">
        <v>2.65273</v>
      </c>
      <c r="AF19">
        <f>-(Table7[[#This Row],[time]]-2)*2</f>
        <v>-1.3054600000000001</v>
      </c>
      <c r="AG19">
        <v>76.1999</v>
      </c>
      <c r="AH19">
        <v>2.6131600000000001</v>
      </c>
      <c r="AI19">
        <f>Table7[[#This Row],[CFNM]]/Table7[[#This Row],[CAREA]]</f>
        <v>3.4293483324781271E-2</v>
      </c>
      <c r="AJ19">
        <v>2.65273</v>
      </c>
      <c r="AK19">
        <f>-(Table8[[#This Row],[time]]-2)*2</f>
        <v>-1.3054600000000001</v>
      </c>
      <c r="AL19">
        <v>82.057100000000005</v>
      </c>
      <c r="AM19">
        <v>48.936999999999998</v>
      </c>
      <c r="AN19">
        <f>Table8[[#This Row],[CFNM]]/Table8[[#This Row],[CAREA]]</f>
        <v>0.5963774006149376</v>
      </c>
    </row>
    <row r="20" spans="1:40" x14ac:dyDescent="0.3">
      <c r="A20">
        <v>2.7006199999999998</v>
      </c>
      <c r="B20">
        <f>-(Table1[[#This Row],[time]]-2)*2</f>
        <v>-1.4012399999999996</v>
      </c>
      <c r="C20">
        <v>57.416200000000003</v>
      </c>
      <c r="D20">
        <v>1.73687E-3</v>
      </c>
      <c r="E20">
        <f>Table1[[#This Row],[CFNM]]/Table1[[#This Row],[CAREA]]</f>
        <v>3.0250521629783926E-5</v>
      </c>
      <c r="F20">
        <v>2.7006199999999998</v>
      </c>
      <c r="G20">
        <f>-(Table2[[#This Row],[time]]-2)*2</f>
        <v>-1.4012399999999996</v>
      </c>
      <c r="H20">
        <v>80.113900000000001</v>
      </c>
      <c r="I20">
        <v>37.441699999999997</v>
      </c>
      <c r="J20">
        <f>Table2[[#This Row],[CFNM]]/Table2[[#This Row],[CAREA]]</f>
        <v>0.46735585210556468</v>
      </c>
      <c r="K20">
        <v>2.7006199999999998</v>
      </c>
      <c r="L20">
        <f>-(Table3[[#This Row],[time]]-2)*2</f>
        <v>-1.4012399999999996</v>
      </c>
      <c r="M20">
        <v>48.1768</v>
      </c>
      <c r="N20">
        <v>7.4745400000000004E-4</v>
      </c>
      <c r="O20">
        <f>Table3[[#This Row],[CFNM]]/Table3[[#This Row],[CAREA]]</f>
        <v>1.5514812108732836E-5</v>
      </c>
      <c r="P20">
        <v>2.7006199999999998</v>
      </c>
      <c r="Q20">
        <f>-(Table4[[#This Row],[time]]-2)*2</f>
        <v>-1.4012399999999996</v>
      </c>
      <c r="R20">
        <v>72.7911</v>
      </c>
      <c r="S20">
        <v>38.872599999999998</v>
      </c>
      <c r="T20">
        <f>Table4[[#This Row],[CFNM]]/Table4[[#This Row],[CAREA]]</f>
        <v>0.53402957229661319</v>
      </c>
      <c r="U20">
        <v>2.7006199999999998</v>
      </c>
      <c r="V20">
        <f>-(Table5[[#This Row],[time]]-2)*2</f>
        <v>-1.4012399999999996</v>
      </c>
      <c r="W20">
        <v>82.506600000000006</v>
      </c>
      <c r="X20">
        <v>3.7835500000000001E-3</v>
      </c>
      <c r="Y20">
        <f>Table5[[#This Row],[CFNM]]/Table5[[#This Row],[CAREA]]</f>
        <v>4.5857543517730698E-5</v>
      </c>
      <c r="Z20">
        <v>2.7006199999999998</v>
      </c>
      <c r="AA20">
        <f>-(Table6[[#This Row],[time]]-2)*2</f>
        <v>-1.4012399999999996</v>
      </c>
      <c r="AB20">
        <v>81.203400000000002</v>
      </c>
      <c r="AC20">
        <v>34.218600000000002</v>
      </c>
      <c r="AD20">
        <f>Table6[[#This Row],[CFNM]]/Table6[[#This Row],[CAREA]]</f>
        <v>0.4213936854860757</v>
      </c>
      <c r="AE20">
        <v>2.7006199999999998</v>
      </c>
      <c r="AF20">
        <f>-(Table7[[#This Row],[time]]-2)*2</f>
        <v>-1.4012399999999996</v>
      </c>
      <c r="AG20">
        <v>75.521000000000001</v>
      </c>
      <c r="AH20">
        <v>1.9835400000000001</v>
      </c>
      <c r="AI20">
        <f>Table7[[#This Row],[CFNM]]/Table7[[#This Row],[CAREA]]</f>
        <v>2.6264747553660574E-2</v>
      </c>
      <c r="AJ20">
        <v>2.7006199999999998</v>
      </c>
      <c r="AK20">
        <f>-(Table8[[#This Row],[time]]-2)*2</f>
        <v>-1.4012399999999996</v>
      </c>
      <c r="AL20">
        <v>82.004199999999997</v>
      </c>
      <c r="AM20">
        <v>51.028599999999997</v>
      </c>
      <c r="AN20">
        <f>Table8[[#This Row],[CFNM]]/Table8[[#This Row],[CAREA]]</f>
        <v>0.62226812773004303</v>
      </c>
    </row>
    <row r="21" spans="1:40" x14ac:dyDescent="0.3">
      <c r="A21">
        <v>2.75176</v>
      </c>
      <c r="B21">
        <f>-(Table1[[#This Row],[time]]-2)*2</f>
        <v>-1.50352</v>
      </c>
      <c r="C21">
        <v>53.976599999999998</v>
      </c>
      <c r="D21">
        <v>1.55376E-3</v>
      </c>
      <c r="E21">
        <f>Table1[[#This Row],[CFNM]]/Table1[[#This Row],[CAREA]]</f>
        <v>2.8785807183112681E-5</v>
      </c>
      <c r="F21">
        <v>2.75176</v>
      </c>
      <c r="G21">
        <f>-(Table2[[#This Row],[time]]-2)*2</f>
        <v>-1.50352</v>
      </c>
      <c r="H21">
        <v>79.260099999999994</v>
      </c>
      <c r="I21">
        <v>39.392400000000002</v>
      </c>
      <c r="J21">
        <f>Table2[[#This Row],[CFNM]]/Table2[[#This Row],[CAREA]]</f>
        <v>0.49700164395452445</v>
      </c>
      <c r="K21">
        <v>2.75176</v>
      </c>
      <c r="L21">
        <f>-(Table3[[#This Row],[time]]-2)*2</f>
        <v>-1.50352</v>
      </c>
      <c r="M21">
        <v>46.822400000000002</v>
      </c>
      <c r="N21">
        <v>6.2723900000000003E-4</v>
      </c>
      <c r="O21">
        <f>Table3[[#This Row],[CFNM]]/Table3[[#This Row],[CAREA]]</f>
        <v>1.3396130911700383E-5</v>
      </c>
      <c r="P21">
        <v>2.75176</v>
      </c>
      <c r="Q21">
        <f>-(Table4[[#This Row],[time]]-2)*2</f>
        <v>-1.50352</v>
      </c>
      <c r="R21">
        <v>72.034999999999997</v>
      </c>
      <c r="S21">
        <v>41.061100000000003</v>
      </c>
      <c r="T21">
        <f>Table4[[#This Row],[CFNM]]/Table4[[#This Row],[CAREA]]</f>
        <v>0.57001596446172009</v>
      </c>
      <c r="U21">
        <v>2.75176</v>
      </c>
      <c r="V21">
        <f>-(Table5[[#This Row],[time]]-2)*2</f>
        <v>-1.50352</v>
      </c>
      <c r="W21">
        <v>82.056899999999999</v>
      </c>
      <c r="X21">
        <v>3.53368E-3</v>
      </c>
      <c r="Y21">
        <f>Table5[[#This Row],[CFNM]]/Table5[[#This Row],[CAREA]]</f>
        <v>4.3063776477054337E-5</v>
      </c>
      <c r="Z21">
        <v>2.75176</v>
      </c>
      <c r="AA21">
        <f>-(Table6[[#This Row],[time]]-2)*2</f>
        <v>-1.50352</v>
      </c>
      <c r="AB21">
        <v>80.615300000000005</v>
      </c>
      <c r="AC21">
        <v>36.116700000000002</v>
      </c>
      <c r="AD21">
        <f>Table6[[#This Row],[CFNM]]/Table6[[#This Row],[CAREA]]</f>
        <v>0.44801297024262143</v>
      </c>
      <c r="AE21">
        <v>2.75176</v>
      </c>
      <c r="AF21">
        <f>-(Table7[[#This Row],[time]]-2)*2</f>
        <v>-1.50352</v>
      </c>
      <c r="AG21">
        <v>74.722300000000004</v>
      </c>
      <c r="AH21">
        <v>1.4242699999999999</v>
      </c>
      <c r="AI21">
        <f>Table7[[#This Row],[CFNM]]/Table7[[#This Row],[CAREA]]</f>
        <v>1.9060842613249321E-2</v>
      </c>
      <c r="AJ21">
        <v>2.75176</v>
      </c>
      <c r="AK21">
        <f>-(Table8[[#This Row],[time]]-2)*2</f>
        <v>-1.50352</v>
      </c>
      <c r="AL21">
        <v>81.883700000000005</v>
      </c>
      <c r="AM21">
        <v>53.271599999999999</v>
      </c>
      <c r="AN21">
        <f>Table8[[#This Row],[CFNM]]/Table8[[#This Row],[CAREA]]</f>
        <v>0.65057636623650372</v>
      </c>
    </row>
    <row r="22" spans="1:40" x14ac:dyDescent="0.3">
      <c r="A22">
        <v>2.80444</v>
      </c>
      <c r="B22">
        <f>-(Table1[[#This Row],[time]]-2)*2</f>
        <v>-1.6088800000000001</v>
      </c>
      <c r="C22">
        <v>50.001399999999997</v>
      </c>
      <c r="D22">
        <v>1.3987400000000001E-3</v>
      </c>
      <c r="E22">
        <f>Table1[[#This Row],[CFNM]]/Table1[[#This Row],[CAREA]]</f>
        <v>2.7974016727531632E-5</v>
      </c>
      <c r="F22">
        <v>2.80444</v>
      </c>
      <c r="G22">
        <f>-(Table2[[#This Row],[time]]-2)*2</f>
        <v>-1.6088800000000001</v>
      </c>
      <c r="H22">
        <v>78.481899999999996</v>
      </c>
      <c r="I22">
        <v>41.15</v>
      </c>
      <c r="J22">
        <f>Table2[[#This Row],[CFNM]]/Table2[[#This Row],[CAREA]]</f>
        <v>0.5243247169092492</v>
      </c>
      <c r="K22">
        <v>2.80444</v>
      </c>
      <c r="L22">
        <f>-(Table3[[#This Row],[time]]-2)*2</f>
        <v>-1.6088800000000001</v>
      </c>
      <c r="M22">
        <v>42.352699999999999</v>
      </c>
      <c r="N22">
        <v>5.2347400000000001E-4</v>
      </c>
      <c r="O22">
        <f>Table3[[#This Row],[CFNM]]/Table3[[#This Row],[CAREA]]</f>
        <v>1.2359873160388831E-5</v>
      </c>
      <c r="P22">
        <v>2.80444</v>
      </c>
      <c r="Q22">
        <f>-(Table4[[#This Row],[time]]-2)*2</f>
        <v>-1.6088800000000001</v>
      </c>
      <c r="R22">
        <v>71.338300000000004</v>
      </c>
      <c r="S22">
        <v>43.0214</v>
      </c>
      <c r="T22">
        <f>Table4[[#This Row],[CFNM]]/Table4[[#This Row],[CAREA]]</f>
        <v>0.60306174943894086</v>
      </c>
      <c r="U22">
        <v>2.80444</v>
      </c>
      <c r="V22">
        <f>-(Table5[[#This Row],[time]]-2)*2</f>
        <v>-1.6088800000000001</v>
      </c>
      <c r="W22">
        <v>81.637699999999995</v>
      </c>
      <c r="X22">
        <v>3.3050100000000002E-3</v>
      </c>
      <c r="Y22">
        <f>Table5[[#This Row],[CFNM]]/Table5[[#This Row],[CAREA]]</f>
        <v>4.0483869584762926E-5</v>
      </c>
      <c r="Z22">
        <v>2.80444</v>
      </c>
      <c r="AA22">
        <f>-(Table6[[#This Row],[time]]-2)*2</f>
        <v>-1.6088800000000001</v>
      </c>
      <c r="AB22">
        <v>80.055999999999997</v>
      </c>
      <c r="AC22">
        <v>37.837800000000001</v>
      </c>
      <c r="AD22">
        <f>Table6[[#This Row],[CFNM]]/Table6[[#This Row],[CAREA]]</f>
        <v>0.47264165084440896</v>
      </c>
      <c r="AE22">
        <v>2.80444</v>
      </c>
      <c r="AF22">
        <f>-(Table7[[#This Row],[time]]-2)*2</f>
        <v>-1.6088800000000001</v>
      </c>
      <c r="AG22">
        <v>74.014300000000006</v>
      </c>
      <c r="AH22">
        <v>1.0391999999999999</v>
      </c>
      <c r="AI22">
        <f>Table7[[#This Row],[CFNM]]/Table7[[#This Row],[CAREA]]</f>
        <v>1.4040530005688088E-2</v>
      </c>
      <c r="AJ22">
        <v>2.80444</v>
      </c>
      <c r="AK22">
        <f>-(Table8[[#This Row],[time]]-2)*2</f>
        <v>-1.6088800000000001</v>
      </c>
      <c r="AL22">
        <v>81.856700000000004</v>
      </c>
      <c r="AM22">
        <v>55.277799999999999</v>
      </c>
      <c r="AN22">
        <f>Table8[[#This Row],[CFNM]]/Table8[[#This Row],[CAREA]]</f>
        <v>0.67529963949194138</v>
      </c>
    </row>
    <row r="23" spans="1:40" x14ac:dyDescent="0.3">
      <c r="A23">
        <v>2.8583699999999999</v>
      </c>
      <c r="B23">
        <f>-(Table1[[#This Row],[time]]-2)*2</f>
        <v>-1.7167399999999997</v>
      </c>
      <c r="C23">
        <v>46.944600000000001</v>
      </c>
      <c r="D23">
        <v>1.3074600000000001E-3</v>
      </c>
      <c r="E23">
        <f>Table1[[#This Row],[CFNM]]/Table1[[#This Row],[CAREA]]</f>
        <v>2.7851126647154306E-5</v>
      </c>
      <c r="F23">
        <v>2.8583699999999999</v>
      </c>
      <c r="G23">
        <f>-(Table2[[#This Row],[time]]-2)*2</f>
        <v>-1.7167399999999997</v>
      </c>
      <c r="H23">
        <v>77.975800000000007</v>
      </c>
      <c r="I23">
        <v>42.239199999999997</v>
      </c>
      <c r="J23">
        <f>Table2[[#This Row],[CFNM]]/Table2[[#This Row],[CAREA]]</f>
        <v>0.54169626986834363</v>
      </c>
      <c r="K23">
        <v>2.8583699999999999</v>
      </c>
      <c r="L23">
        <f>-(Table3[[#This Row],[time]]-2)*2</f>
        <v>-1.7167399999999997</v>
      </c>
      <c r="M23">
        <v>39.233800000000002</v>
      </c>
      <c r="N23">
        <v>4.6313700000000002E-4</v>
      </c>
      <c r="O23">
        <f>Table3[[#This Row],[CFNM]]/Table3[[#This Row],[CAREA]]</f>
        <v>1.1804540982520173E-5</v>
      </c>
      <c r="P23">
        <v>2.8583699999999999</v>
      </c>
      <c r="Q23">
        <f>-(Table4[[#This Row],[time]]-2)*2</f>
        <v>-1.7167399999999997</v>
      </c>
      <c r="R23">
        <v>70.910499999999999</v>
      </c>
      <c r="S23">
        <v>44.219700000000003</v>
      </c>
      <c r="T23">
        <f>Table4[[#This Row],[CFNM]]/Table4[[#This Row],[CAREA]]</f>
        <v>0.62359876181947671</v>
      </c>
      <c r="U23">
        <v>2.8583699999999999</v>
      </c>
      <c r="V23">
        <f>-(Table5[[#This Row],[time]]-2)*2</f>
        <v>-1.7167399999999997</v>
      </c>
      <c r="W23">
        <v>81.376900000000006</v>
      </c>
      <c r="X23">
        <v>3.1629200000000001E-3</v>
      </c>
      <c r="Y23">
        <f>Table5[[#This Row],[CFNM]]/Table5[[#This Row],[CAREA]]</f>
        <v>3.8867541034372162E-5</v>
      </c>
      <c r="Z23">
        <v>2.8583699999999999</v>
      </c>
      <c r="AA23">
        <f>-(Table6[[#This Row],[time]]-2)*2</f>
        <v>-1.7167399999999997</v>
      </c>
      <c r="AB23">
        <v>79.811199999999999</v>
      </c>
      <c r="AC23">
        <v>38.874699999999997</v>
      </c>
      <c r="AD23">
        <f>Table6[[#This Row],[CFNM]]/Table6[[#This Row],[CAREA]]</f>
        <v>0.48708326650896111</v>
      </c>
      <c r="AE23">
        <v>2.8583699999999999</v>
      </c>
      <c r="AF23">
        <f>-(Table7[[#This Row],[time]]-2)*2</f>
        <v>-1.7167399999999997</v>
      </c>
      <c r="AG23">
        <v>73.625399999999999</v>
      </c>
      <c r="AH23">
        <v>0.83512500000000001</v>
      </c>
      <c r="AI23">
        <f>Table7[[#This Row],[CFNM]]/Table7[[#This Row],[CAREA]]</f>
        <v>1.1342892534369932E-2</v>
      </c>
      <c r="AJ23">
        <v>2.8583699999999999</v>
      </c>
      <c r="AK23">
        <f>-(Table8[[#This Row],[time]]-2)*2</f>
        <v>-1.7167399999999997</v>
      </c>
      <c r="AL23">
        <v>81.843599999999995</v>
      </c>
      <c r="AM23">
        <v>56.504100000000001</v>
      </c>
      <c r="AN23">
        <f>Table8[[#This Row],[CFNM]]/Table8[[#This Row],[CAREA]]</f>
        <v>0.69039118513848374</v>
      </c>
    </row>
    <row r="24" spans="1:40" x14ac:dyDescent="0.3">
      <c r="A24">
        <v>2.9134199999999999</v>
      </c>
      <c r="B24">
        <f>-(Table1[[#This Row],[time]]-2)*2</f>
        <v>-1.8268399999999998</v>
      </c>
      <c r="C24">
        <v>43.156599999999997</v>
      </c>
      <c r="D24">
        <v>1.1872199999999999E-3</v>
      </c>
      <c r="E24">
        <f>Table1[[#This Row],[CFNM]]/Table1[[#This Row],[CAREA]]</f>
        <v>2.7509581385002526E-5</v>
      </c>
      <c r="F24">
        <v>2.9134199999999999</v>
      </c>
      <c r="G24">
        <f>-(Table2[[#This Row],[time]]-2)*2</f>
        <v>-1.8268399999999998</v>
      </c>
      <c r="H24">
        <v>77.237300000000005</v>
      </c>
      <c r="I24">
        <v>43.764000000000003</v>
      </c>
      <c r="J24">
        <f>Table2[[#This Row],[CFNM]]/Table2[[#This Row],[CAREA]]</f>
        <v>0.56661742448273045</v>
      </c>
      <c r="K24">
        <v>2.9134199999999999</v>
      </c>
      <c r="L24">
        <f>-(Table3[[#This Row],[time]]-2)*2</f>
        <v>-1.8268399999999998</v>
      </c>
      <c r="M24">
        <v>37.680700000000002</v>
      </c>
      <c r="N24">
        <v>3.8566799999999998E-4</v>
      </c>
      <c r="O24">
        <f>Table3[[#This Row],[CFNM]]/Table3[[#This Row],[CAREA]]</f>
        <v>1.0235160174837516E-5</v>
      </c>
      <c r="P24">
        <v>2.9134199999999999</v>
      </c>
      <c r="Q24">
        <f>-(Table4[[#This Row],[time]]-2)*2</f>
        <v>-1.8268399999999998</v>
      </c>
      <c r="R24">
        <v>70.321200000000005</v>
      </c>
      <c r="S24">
        <v>45.856699999999996</v>
      </c>
      <c r="T24">
        <f>Table4[[#This Row],[CFNM]]/Table4[[#This Row],[CAREA]]</f>
        <v>0.65210349083917785</v>
      </c>
      <c r="U24">
        <v>2.9134199999999999</v>
      </c>
      <c r="V24">
        <f>-(Table5[[#This Row],[time]]-2)*2</f>
        <v>-1.8268399999999998</v>
      </c>
      <c r="W24">
        <v>80.565200000000004</v>
      </c>
      <c r="X24">
        <v>2.9575000000000001E-3</v>
      </c>
      <c r="Y24">
        <f>Table5[[#This Row],[CFNM]]/Table5[[#This Row],[CAREA]]</f>
        <v>3.6709398102406499E-5</v>
      </c>
      <c r="Z24">
        <v>2.9134199999999999</v>
      </c>
      <c r="AA24">
        <f>-(Table6[[#This Row],[time]]-2)*2</f>
        <v>-1.8268399999999998</v>
      </c>
      <c r="AB24">
        <v>79.4315</v>
      </c>
      <c r="AC24">
        <v>40.323999999999998</v>
      </c>
      <c r="AD24">
        <f>Table6[[#This Row],[CFNM]]/Table6[[#This Row],[CAREA]]</f>
        <v>0.50765754140359931</v>
      </c>
      <c r="AE24">
        <v>2.9134199999999999</v>
      </c>
      <c r="AF24">
        <f>-(Table7[[#This Row],[time]]-2)*2</f>
        <v>-1.8268399999999998</v>
      </c>
      <c r="AG24">
        <v>73.025199999999998</v>
      </c>
      <c r="AH24">
        <v>0.55720800000000004</v>
      </c>
      <c r="AI24">
        <f>Table7[[#This Row],[CFNM]]/Table7[[#This Row],[CAREA]]</f>
        <v>7.630352261958886E-3</v>
      </c>
      <c r="AJ24">
        <v>2.9134199999999999</v>
      </c>
      <c r="AK24">
        <f>-(Table8[[#This Row],[time]]-2)*2</f>
        <v>-1.8268399999999998</v>
      </c>
      <c r="AL24">
        <v>81.858900000000006</v>
      </c>
      <c r="AM24">
        <v>58.218299999999999</v>
      </c>
      <c r="AN24">
        <f>Table8[[#This Row],[CFNM]]/Table8[[#This Row],[CAREA]]</f>
        <v>0.71120305794482941</v>
      </c>
    </row>
    <row r="25" spans="1:40" x14ac:dyDescent="0.3">
      <c r="A25">
        <v>2.9619599999999999</v>
      </c>
      <c r="B25">
        <f>-(Table1[[#This Row],[time]]-2)*2</f>
        <v>-1.9239199999999999</v>
      </c>
      <c r="C25">
        <v>38.355800000000002</v>
      </c>
      <c r="D25">
        <v>1.07668E-3</v>
      </c>
      <c r="E25">
        <f>Table1[[#This Row],[CFNM]]/Table1[[#This Row],[CAREA]]</f>
        <v>2.8070852387383394E-5</v>
      </c>
      <c r="F25">
        <v>2.9619599999999999</v>
      </c>
      <c r="G25">
        <f>-(Table2[[#This Row],[time]]-2)*2</f>
        <v>-1.9239199999999999</v>
      </c>
      <c r="H25">
        <v>76.497500000000002</v>
      </c>
      <c r="I25">
        <v>45.257300000000001</v>
      </c>
      <c r="J25">
        <f>Table2[[#This Row],[CFNM]]/Table2[[#This Row],[CAREA]]</f>
        <v>0.59161802673289976</v>
      </c>
      <c r="K25">
        <v>2.9619599999999999</v>
      </c>
      <c r="L25">
        <f>-(Table3[[#This Row],[time]]-2)*2</f>
        <v>-1.9239199999999999</v>
      </c>
      <c r="M25">
        <v>31.694199999999999</v>
      </c>
      <c r="N25">
        <v>3.1089699999999997E-4</v>
      </c>
      <c r="O25">
        <f>Table3[[#This Row],[CFNM]]/Table3[[#This Row],[CAREA]]</f>
        <v>9.8092710969199409E-6</v>
      </c>
      <c r="P25">
        <v>2.9619599999999999</v>
      </c>
      <c r="Q25">
        <f>-(Table4[[#This Row],[time]]-2)*2</f>
        <v>-1.9239199999999999</v>
      </c>
      <c r="R25">
        <v>69.745500000000007</v>
      </c>
      <c r="S25">
        <v>47.433100000000003</v>
      </c>
      <c r="T25">
        <f>Table4[[#This Row],[CFNM]]/Table4[[#This Row],[CAREA]]</f>
        <v>0.68008832111032247</v>
      </c>
      <c r="U25">
        <v>2.9619599999999999</v>
      </c>
      <c r="V25">
        <f>-(Table5[[#This Row],[time]]-2)*2</f>
        <v>-1.9239199999999999</v>
      </c>
      <c r="W25">
        <v>79.198099999999997</v>
      </c>
      <c r="X25">
        <v>2.75633E-3</v>
      </c>
      <c r="Y25">
        <f>Table5[[#This Row],[CFNM]]/Table5[[#This Row],[CAREA]]</f>
        <v>3.4802981384654433E-5</v>
      </c>
      <c r="Z25">
        <v>2.9619599999999999</v>
      </c>
      <c r="AA25">
        <f>-(Table6[[#This Row],[time]]-2)*2</f>
        <v>-1.9239199999999999</v>
      </c>
      <c r="AB25">
        <v>78.953000000000003</v>
      </c>
      <c r="AC25">
        <v>41.752699999999997</v>
      </c>
      <c r="AD25">
        <f>Table6[[#This Row],[CFNM]]/Table6[[#This Row],[CAREA]]</f>
        <v>0.52882981014020991</v>
      </c>
      <c r="AE25">
        <v>2.9619599999999999</v>
      </c>
      <c r="AF25">
        <f>-(Table7[[#This Row],[time]]-2)*2</f>
        <v>-1.9239199999999999</v>
      </c>
      <c r="AG25">
        <v>72.4499</v>
      </c>
      <c r="AH25">
        <v>0.30487700000000001</v>
      </c>
      <c r="AI25">
        <f>Table7[[#This Row],[CFNM]]/Table7[[#This Row],[CAREA]]</f>
        <v>4.2081079476990312E-3</v>
      </c>
      <c r="AJ25">
        <v>2.9619599999999999</v>
      </c>
      <c r="AK25">
        <f>-(Table8[[#This Row],[time]]-2)*2</f>
        <v>-1.9239199999999999</v>
      </c>
      <c r="AL25">
        <v>81.914400000000001</v>
      </c>
      <c r="AM25">
        <v>59.913200000000003</v>
      </c>
      <c r="AN25">
        <f>Table8[[#This Row],[CFNM]]/Table8[[#This Row],[CAREA]]</f>
        <v>0.73141230357543974</v>
      </c>
    </row>
    <row r="26" spans="1:40" x14ac:dyDescent="0.3">
      <c r="A26">
        <v>3</v>
      </c>
      <c r="B26">
        <f>-(Table1[[#This Row],[time]]-2)*2</f>
        <v>-2</v>
      </c>
      <c r="C26">
        <v>34.9497</v>
      </c>
      <c r="D26">
        <v>9.855109999999999E-4</v>
      </c>
      <c r="E26">
        <f>Table1[[#This Row],[CFNM]]/Table1[[#This Row],[CAREA]]</f>
        <v>2.8197981670801178E-5</v>
      </c>
      <c r="F26">
        <v>3</v>
      </c>
      <c r="G26">
        <f>-(Table2[[#This Row],[time]]-2)*2</f>
        <v>-2</v>
      </c>
      <c r="H26">
        <v>75.850800000000007</v>
      </c>
      <c r="I26">
        <v>46.646500000000003</v>
      </c>
      <c r="J26">
        <f>Table2[[#This Row],[CFNM]]/Table2[[#This Row],[CAREA]]</f>
        <v>0.61497703386121172</v>
      </c>
      <c r="K26">
        <v>3</v>
      </c>
      <c r="L26">
        <f>-(Table3[[#This Row],[time]]-2)*2</f>
        <v>-2</v>
      </c>
      <c r="M26">
        <v>27.436399999999999</v>
      </c>
      <c r="N26">
        <v>2.50148E-4</v>
      </c>
      <c r="O26">
        <f>Table3[[#This Row],[CFNM]]/Table3[[#This Row],[CAREA]]</f>
        <v>9.1173769153387475E-6</v>
      </c>
      <c r="P26">
        <v>3</v>
      </c>
      <c r="Q26">
        <f>-(Table4[[#This Row],[time]]-2)*2</f>
        <v>-2</v>
      </c>
      <c r="R26">
        <v>69.218100000000007</v>
      </c>
      <c r="S26">
        <v>48.890999999999998</v>
      </c>
      <c r="T26">
        <f>Table4[[#This Row],[CFNM]]/Table4[[#This Row],[CAREA]]</f>
        <v>0.70633259219770539</v>
      </c>
      <c r="U26">
        <v>3</v>
      </c>
      <c r="V26">
        <f>-(Table5[[#This Row],[time]]-2)*2</f>
        <v>-2</v>
      </c>
      <c r="W26">
        <v>78.703699999999998</v>
      </c>
      <c r="X26">
        <v>2.5682700000000001E-3</v>
      </c>
      <c r="Y26">
        <f>Table5[[#This Row],[CFNM]]/Table5[[#This Row],[CAREA]]</f>
        <v>3.2632138006218258E-5</v>
      </c>
      <c r="Z26">
        <v>3</v>
      </c>
      <c r="AA26">
        <f>-(Table6[[#This Row],[time]]-2)*2</f>
        <v>-2</v>
      </c>
      <c r="AB26">
        <v>78.293000000000006</v>
      </c>
      <c r="AC26">
        <v>43.113199999999999</v>
      </c>
      <c r="AD26">
        <f>Table6[[#This Row],[CFNM]]/Table6[[#This Row],[CAREA]]</f>
        <v>0.55066481039173354</v>
      </c>
      <c r="AE26">
        <v>3</v>
      </c>
      <c r="AF26">
        <f>-(Table7[[#This Row],[time]]-2)*2</f>
        <v>-2</v>
      </c>
      <c r="AG26">
        <v>71.936099999999996</v>
      </c>
      <c r="AH26">
        <v>0.17721600000000001</v>
      </c>
      <c r="AI26">
        <f>Table7[[#This Row],[CFNM]]/Table7[[#This Row],[CAREA]]</f>
        <v>2.4635197070733612E-3</v>
      </c>
      <c r="AJ26">
        <v>3</v>
      </c>
      <c r="AK26">
        <f>-(Table8[[#This Row],[time]]-2)*2</f>
        <v>-2</v>
      </c>
      <c r="AL26">
        <v>81.888099999999994</v>
      </c>
      <c r="AM26">
        <v>61.5458</v>
      </c>
      <c r="AN26">
        <f>Table8[[#This Row],[CFNM]]/Table8[[#This Row],[CAREA]]</f>
        <v>0.75158417401307398</v>
      </c>
    </row>
    <row r="29" spans="1:40" x14ac:dyDescent="0.3">
      <c r="A29" t="s">
        <v>15</v>
      </c>
      <c r="D29" t="s">
        <v>12</v>
      </c>
    </row>
    <row r="30" spans="1:40" x14ac:dyDescent="0.3">
      <c r="A30" t="s">
        <v>16</v>
      </c>
      <c r="D30" t="s">
        <v>13</v>
      </c>
      <c r="E30" t="s">
        <v>14</v>
      </c>
    </row>
    <row r="32" spans="1:40" x14ac:dyDescent="0.3">
      <c r="A32" t="s">
        <v>0</v>
      </c>
      <c r="F32" t="s">
        <v>1</v>
      </c>
      <c r="K32" t="s">
        <v>2</v>
      </c>
      <c r="P32" t="s">
        <v>18</v>
      </c>
      <c r="U32" t="s">
        <v>3</v>
      </c>
      <c r="Z32" t="s">
        <v>4</v>
      </c>
      <c r="AE32" t="s">
        <v>5</v>
      </c>
      <c r="AJ32" t="s">
        <v>6</v>
      </c>
    </row>
    <row r="33" spans="1:40" x14ac:dyDescent="0.3">
      <c r="A33" t="s">
        <v>7</v>
      </c>
      <c r="B33" t="s">
        <v>8</v>
      </c>
      <c r="C33" t="s">
        <v>11</v>
      </c>
      <c r="D33" t="s">
        <v>9</v>
      </c>
      <c r="E33" t="s">
        <v>10</v>
      </c>
      <c r="F33" t="s">
        <v>7</v>
      </c>
      <c r="G33" t="s">
        <v>8</v>
      </c>
      <c r="H33" t="s">
        <v>11</v>
      </c>
      <c r="I33" t="s">
        <v>9</v>
      </c>
      <c r="J33" t="s">
        <v>10</v>
      </c>
      <c r="K33" t="s">
        <v>7</v>
      </c>
      <c r="L33" t="s">
        <v>8</v>
      </c>
      <c r="M33" t="s">
        <v>11</v>
      </c>
      <c r="N33" t="s">
        <v>9</v>
      </c>
      <c r="O33" t="s">
        <v>10</v>
      </c>
      <c r="P33" t="s">
        <v>7</v>
      </c>
      <c r="Q33" t="s">
        <v>8</v>
      </c>
      <c r="R33" t="s">
        <v>11</v>
      </c>
      <c r="S33" t="s">
        <v>9</v>
      </c>
      <c r="T33" t="s">
        <v>10</v>
      </c>
      <c r="U33" t="s">
        <v>7</v>
      </c>
      <c r="V33" t="s">
        <v>8</v>
      </c>
      <c r="W33" t="s">
        <v>11</v>
      </c>
      <c r="X33" t="s">
        <v>9</v>
      </c>
      <c r="Y33" t="s">
        <v>10</v>
      </c>
      <c r="Z33" t="s">
        <v>7</v>
      </c>
      <c r="AA33" t="s">
        <v>8</v>
      </c>
      <c r="AB33" t="s">
        <v>11</v>
      </c>
      <c r="AC33" t="s">
        <v>9</v>
      </c>
      <c r="AD33" t="s">
        <v>10</v>
      </c>
      <c r="AE33" t="s">
        <v>7</v>
      </c>
      <c r="AF33" t="s">
        <v>8</v>
      </c>
      <c r="AG33" t="s">
        <v>11</v>
      </c>
      <c r="AH33" t="s">
        <v>9</v>
      </c>
      <c r="AI33" t="s">
        <v>10</v>
      </c>
      <c r="AJ33" t="s">
        <v>7</v>
      </c>
      <c r="AK33" t="s">
        <v>8</v>
      </c>
      <c r="AL33" t="s">
        <v>11</v>
      </c>
      <c r="AM33" t="s">
        <v>9</v>
      </c>
      <c r="AN33" t="s">
        <v>10</v>
      </c>
    </row>
    <row r="34" spans="1:40" x14ac:dyDescent="0.3">
      <c r="A34">
        <v>2</v>
      </c>
      <c r="B34">
        <f>(Table110[[#This Row],[time]]-2)*2</f>
        <v>0</v>
      </c>
      <c r="C34">
        <v>88.6922</v>
      </c>
      <c r="D34">
        <v>9.7512600000000003</v>
      </c>
      <c r="E34" s="1">
        <f>Table110[[#This Row],[CFNM]]/Table110[[#This Row],[CAREA]]</f>
        <v>0.10994495570072679</v>
      </c>
      <c r="F34">
        <v>2</v>
      </c>
      <c r="G34">
        <f>(Table211[[#This Row],[time]]-2)*2</f>
        <v>0</v>
      </c>
      <c r="H34">
        <v>94.576599999999999</v>
      </c>
      <c r="I34">
        <v>2.6341000000000001</v>
      </c>
      <c r="J34" s="1">
        <f>Table211[[#This Row],[CFNM]]/Table211[[#This Row],[CAREA]]</f>
        <v>2.7851498150705357E-2</v>
      </c>
      <c r="K34">
        <v>2</v>
      </c>
      <c r="L34">
        <f>(Table312[[#This Row],[time]]-2)*2</f>
        <v>0</v>
      </c>
      <c r="M34">
        <v>87.261099999999999</v>
      </c>
      <c r="N34">
        <v>2.43161</v>
      </c>
      <c r="O34">
        <f>Table312[[#This Row],[CFNM]]/Table312[[#This Row],[CAREA]]</f>
        <v>2.7865910468696822E-2</v>
      </c>
      <c r="P34">
        <v>2</v>
      </c>
      <c r="Q34">
        <f>(Table413[[#This Row],[time]]-2)*2</f>
        <v>0</v>
      </c>
      <c r="R34">
        <v>85.187899999999999</v>
      </c>
      <c r="S34">
        <v>5.1691200000000004</v>
      </c>
      <c r="T34">
        <f>Table413[[#This Row],[CFNM]]/Table413[[#This Row],[CAREA]]</f>
        <v>6.0679040098417736E-2</v>
      </c>
      <c r="U34">
        <v>2</v>
      </c>
      <c r="V34">
        <f>(Table514[[#This Row],[time]]-2)*2</f>
        <v>0</v>
      </c>
      <c r="W34">
        <v>83.090100000000007</v>
      </c>
      <c r="X34">
        <v>4.71889</v>
      </c>
      <c r="Y34">
        <f>Table514[[#This Row],[CFNM]]/Table514[[#This Row],[CAREA]]</f>
        <v>5.679244579077411E-2</v>
      </c>
      <c r="Z34">
        <v>2</v>
      </c>
      <c r="AA34">
        <f>(Table615[[#This Row],[time]]-2)*2</f>
        <v>0</v>
      </c>
      <c r="AB34">
        <v>85.801400000000001</v>
      </c>
      <c r="AC34">
        <v>12.0952</v>
      </c>
      <c r="AD34">
        <f>Table615[[#This Row],[CFNM]]/Table615[[#This Row],[CAREA]]</f>
        <v>0.14096739680238318</v>
      </c>
      <c r="AE34">
        <v>2</v>
      </c>
      <c r="AF34">
        <f>(Table716[[#This Row],[time]]-2)*2</f>
        <v>0</v>
      </c>
      <c r="AG34">
        <v>77.901899999999998</v>
      </c>
      <c r="AH34">
        <v>21.17</v>
      </c>
      <c r="AI34">
        <f>Table716[[#This Row],[CFNM]]/Table716[[#This Row],[CAREA]]</f>
        <v>0.2717520368566107</v>
      </c>
      <c r="AJ34">
        <v>2</v>
      </c>
      <c r="AK34">
        <f>(Table817[[#This Row],[time]]-2)*2</f>
        <v>0</v>
      </c>
      <c r="AL34">
        <v>83.325999999999993</v>
      </c>
      <c r="AM34">
        <v>21.1831</v>
      </c>
      <c r="AN34">
        <f>Table817[[#This Row],[CFNM]]/Table817[[#This Row],[CAREA]]</f>
        <v>0.25421957132227635</v>
      </c>
    </row>
    <row r="35" spans="1:40" x14ac:dyDescent="0.3">
      <c r="A35">
        <v>2.0512600000000001</v>
      </c>
      <c r="B35">
        <f>(Table110[[#This Row],[time]]-2)*2</f>
        <v>0.10252000000000017</v>
      </c>
      <c r="C35">
        <v>87.232799999999997</v>
      </c>
      <c r="D35">
        <v>12.428699999999999</v>
      </c>
      <c r="E35">
        <f>Table110[[#This Row],[CFNM]]/Table110[[#This Row],[CAREA]]</f>
        <v>0.14247737089718546</v>
      </c>
      <c r="F35">
        <v>2.0512600000000001</v>
      </c>
      <c r="G35">
        <f>(Table211[[#This Row],[time]]-2)*2</f>
        <v>0.10252000000000017</v>
      </c>
      <c r="H35">
        <v>95.281899999999993</v>
      </c>
      <c r="I35">
        <v>5.9366799999999997E-2</v>
      </c>
      <c r="J35">
        <f>Table211[[#This Row],[CFNM]]/Table211[[#This Row],[CAREA]]</f>
        <v>6.2306482133542675E-4</v>
      </c>
      <c r="K35">
        <v>2.0512600000000001</v>
      </c>
      <c r="L35">
        <f>(Table312[[#This Row],[time]]-2)*2</f>
        <v>0.10252000000000017</v>
      </c>
      <c r="M35">
        <v>86.115700000000004</v>
      </c>
      <c r="N35">
        <v>4.8014999999999999</v>
      </c>
      <c r="O35">
        <f>Table312[[#This Row],[CFNM]]/Table312[[#This Row],[CAREA]]</f>
        <v>5.5756383563043667E-2</v>
      </c>
      <c r="P35">
        <v>2.0512600000000001</v>
      </c>
      <c r="Q35">
        <f>(Table413[[#This Row],[time]]-2)*2</f>
        <v>0.10252000000000017</v>
      </c>
      <c r="R35">
        <v>86.849000000000004</v>
      </c>
      <c r="S35">
        <v>2.6763400000000002</v>
      </c>
      <c r="T35">
        <f>Table413[[#This Row],[CFNM]]/Table413[[#This Row],[CAREA]]</f>
        <v>3.0816014001312623E-2</v>
      </c>
      <c r="U35">
        <v>2.0512600000000001</v>
      </c>
      <c r="V35">
        <f>(Table514[[#This Row],[time]]-2)*2</f>
        <v>0.10252000000000017</v>
      </c>
      <c r="W35">
        <v>83.532200000000003</v>
      </c>
      <c r="X35">
        <v>6.0492999999999997</v>
      </c>
      <c r="Y35">
        <f>Table514[[#This Row],[CFNM]]/Table514[[#This Row],[CAREA]]</f>
        <v>7.2418779823828411E-2</v>
      </c>
      <c r="Z35">
        <v>2.0512600000000001</v>
      </c>
      <c r="AA35">
        <f>(Table615[[#This Row],[time]]-2)*2</f>
        <v>0.10252000000000017</v>
      </c>
      <c r="AB35">
        <v>87.992900000000006</v>
      </c>
      <c r="AC35">
        <v>11.000500000000001</v>
      </c>
      <c r="AD35">
        <f>Table615[[#This Row],[CFNM]]/Table615[[#This Row],[CAREA]]</f>
        <v>0.12501576831767108</v>
      </c>
      <c r="AE35">
        <v>2.0512600000000001</v>
      </c>
      <c r="AF35">
        <f>(Table716[[#This Row],[time]]-2)*2</f>
        <v>0.10252000000000017</v>
      </c>
      <c r="AG35">
        <v>77.687899999999999</v>
      </c>
      <c r="AH35">
        <v>24.2392</v>
      </c>
      <c r="AI35">
        <f>Table716[[#This Row],[CFNM]]/Table716[[#This Row],[CAREA]]</f>
        <v>0.3120074039844043</v>
      </c>
      <c r="AJ35">
        <v>2.0512600000000001</v>
      </c>
      <c r="AK35">
        <f>(Table817[[#This Row],[time]]-2)*2</f>
        <v>0.10252000000000017</v>
      </c>
      <c r="AL35">
        <v>83.362899999999996</v>
      </c>
      <c r="AM35">
        <v>19.218</v>
      </c>
      <c r="AN35">
        <f>Table817[[#This Row],[CFNM]]/Table817[[#This Row],[CAREA]]</f>
        <v>0.23053420646354675</v>
      </c>
    </row>
    <row r="36" spans="1:40" x14ac:dyDescent="0.3">
      <c r="A36">
        <v>2.1153300000000002</v>
      </c>
      <c r="B36">
        <f>(Table110[[#This Row],[time]]-2)*2</f>
        <v>0.23066000000000031</v>
      </c>
      <c r="C36">
        <v>85.655500000000004</v>
      </c>
      <c r="D36">
        <v>14.411099999999999</v>
      </c>
      <c r="E36">
        <f>Table110[[#This Row],[CFNM]]/Table110[[#This Row],[CAREA]]</f>
        <v>0.16824488795232062</v>
      </c>
      <c r="F36">
        <v>2.1153300000000002</v>
      </c>
      <c r="G36">
        <f>(Table211[[#This Row],[time]]-2)*2</f>
        <v>0.23066000000000031</v>
      </c>
      <c r="H36">
        <v>94.171400000000006</v>
      </c>
      <c r="I36">
        <v>5.00045E-3</v>
      </c>
      <c r="J36">
        <f>Table211[[#This Row],[CFNM]]/Table211[[#This Row],[CAREA]]</f>
        <v>5.3099454823863719E-5</v>
      </c>
      <c r="K36">
        <v>2.1153300000000002</v>
      </c>
      <c r="L36">
        <f>(Table312[[#This Row],[time]]-2)*2</f>
        <v>0.23066000000000031</v>
      </c>
      <c r="M36">
        <v>84.971599999999995</v>
      </c>
      <c r="N36">
        <v>7.7873400000000004</v>
      </c>
      <c r="O36">
        <f>Table312[[#This Row],[CFNM]]/Table312[[#This Row],[CAREA]]</f>
        <v>9.1646385380527148E-2</v>
      </c>
      <c r="P36">
        <v>2.1153300000000002</v>
      </c>
      <c r="Q36">
        <f>(Table413[[#This Row],[time]]-2)*2</f>
        <v>0.23066000000000031</v>
      </c>
      <c r="R36">
        <v>87.303100000000001</v>
      </c>
      <c r="S36">
        <v>1.2130799999999999</v>
      </c>
      <c r="T36">
        <f>Table413[[#This Row],[CFNM]]/Table413[[#This Row],[CAREA]]</f>
        <v>1.3895039236865586E-2</v>
      </c>
      <c r="U36">
        <v>2.1153300000000002</v>
      </c>
      <c r="V36">
        <f>(Table514[[#This Row],[time]]-2)*2</f>
        <v>0.23066000000000031</v>
      </c>
      <c r="W36">
        <v>82.788700000000006</v>
      </c>
      <c r="X36">
        <v>7.7027099999999997</v>
      </c>
      <c r="Y36">
        <f>Table514[[#This Row],[CFNM]]/Table514[[#This Row],[CAREA]]</f>
        <v>9.3040596120001873E-2</v>
      </c>
      <c r="Z36">
        <v>2.1153300000000002</v>
      </c>
      <c r="AA36">
        <f>(Table615[[#This Row],[time]]-2)*2</f>
        <v>0.23066000000000031</v>
      </c>
      <c r="AB36">
        <v>89.049700000000001</v>
      </c>
      <c r="AC36">
        <v>10.6455</v>
      </c>
      <c r="AD36">
        <f>Table615[[#This Row],[CFNM]]/Table615[[#This Row],[CAREA]]</f>
        <v>0.11954560206266837</v>
      </c>
      <c r="AE36">
        <v>2.1153300000000002</v>
      </c>
      <c r="AF36">
        <f>(Table716[[#This Row],[time]]-2)*2</f>
        <v>0.23066000000000031</v>
      </c>
      <c r="AG36">
        <v>77.571100000000001</v>
      </c>
      <c r="AH36">
        <v>26.680499999999999</v>
      </c>
      <c r="AI36">
        <f>Table716[[#This Row],[CFNM]]/Table716[[#This Row],[CAREA]]</f>
        <v>0.3439489706862478</v>
      </c>
      <c r="AJ36">
        <v>2.1153300000000002</v>
      </c>
      <c r="AK36">
        <f>(Table817[[#This Row],[time]]-2)*2</f>
        <v>0.23066000000000031</v>
      </c>
      <c r="AL36">
        <v>83.481200000000001</v>
      </c>
      <c r="AM36">
        <v>17.821100000000001</v>
      </c>
      <c r="AN36">
        <f>Table817[[#This Row],[CFNM]]/Table817[[#This Row],[CAREA]]</f>
        <v>0.21347441100511255</v>
      </c>
    </row>
    <row r="37" spans="1:40" x14ac:dyDescent="0.3">
      <c r="A37">
        <v>2.16533</v>
      </c>
      <c r="B37">
        <f>(Table110[[#This Row],[time]]-2)*2</f>
        <v>0.33065999999999995</v>
      </c>
      <c r="C37">
        <v>84.497900000000001</v>
      </c>
      <c r="D37">
        <v>16.896599999999999</v>
      </c>
      <c r="E37">
        <f>Table110[[#This Row],[CFNM]]/Table110[[#This Row],[CAREA]]</f>
        <v>0.19996473285134897</v>
      </c>
      <c r="F37">
        <v>2.16533</v>
      </c>
      <c r="G37">
        <f>(Table211[[#This Row],[time]]-2)*2</f>
        <v>0.33065999999999995</v>
      </c>
      <c r="H37">
        <v>93.244799999999998</v>
      </c>
      <c r="I37">
        <v>4.2147E-3</v>
      </c>
      <c r="J37">
        <f>Table211[[#This Row],[CFNM]]/Table211[[#This Row],[CAREA]]</f>
        <v>4.5200375785030373E-5</v>
      </c>
      <c r="K37">
        <v>2.16533</v>
      </c>
      <c r="L37">
        <f>(Table312[[#This Row],[time]]-2)*2</f>
        <v>0.33065999999999995</v>
      </c>
      <c r="M37">
        <v>84.133399999999995</v>
      </c>
      <c r="N37">
        <v>11.301299999999999</v>
      </c>
      <c r="O37">
        <f>Table312[[#This Row],[CFNM]]/Table312[[#This Row],[CAREA]]</f>
        <v>0.13432596329162971</v>
      </c>
      <c r="P37">
        <v>2.16533</v>
      </c>
      <c r="Q37">
        <f>(Table413[[#This Row],[time]]-2)*2</f>
        <v>0.33065999999999995</v>
      </c>
      <c r="R37">
        <v>87.552599999999998</v>
      </c>
      <c r="S37">
        <v>5.5168700000000001E-3</v>
      </c>
      <c r="T37">
        <f>Table413[[#This Row],[CFNM]]/Table413[[#This Row],[CAREA]]</f>
        <v>6.3012063605192767E-5</v>
      </c>
      <c r="U37">
        <v>2.16533</v>
      </c>
      <c r="V37">
        <f>(Table514[[#This Row],[time]]-2)*2</f>
        <v>0.33065999999999995</v>
      </c>
      <c r="W37">
        <v>81.026399999999995</v>
      </c>
      <c r="X37">
        <v>9.8552999999999997</v>
      </c>
      <c r="Y37">
        <f>Table514[[#This Row],[CFNM]]/Table514[[#This Row],[CAREA]]</f>
        <v>0.12163072776280323</v>
      </c>
      <c r="Z37">
        <v>2.16533</v>
      </c>
      <c r="AA37">
        <f>(Table615[[#This Row],[time]]-2)*2</f>
        <v>0.33065999999999995</v>
      </c>
      <c r="AB37">
        <v>88.948800000000006</v>
      </c>
      <c r="AC37">
        <v>10.6648</v>
      </c>
      <c r="AD37">
        <f>Table615[[#This Row],[CFNM]]/Table615[[#This Row],[CAREA]]</f>
        <v>0.11989818862086953</v>
      </c>
      <c r="AE37">
        <v>2.16533</v>
      </c>
      <c r="AF37">
        <f>(Table716[[#This Row],[time]]-2)*2</f>
        <v>0.33065999999999995</v>
      </c>
      <c r="AG37">
        <v>77.689300000000003</v>
      </c>
      <c r="AH37">
        <v>29.512799999999999</v>
      </c>
      <c r="AI37">
        <f>Table716[[#This Row],[CFNM]]/Table716[[#This Row],[CAREA]]</f>
        <v>0.37988242911185965</v>
      </c>
      <c r="AJ37">
        <v>2.16533</v>
      </c>
      <c r="AK37">
        <f>(Table817[[#This Row],[time]]-2)*2</f>
        <v>0.33065999999999995</v>
      </c>
      <c r="AL37">
        <v>83.387699999999995</v>
      </c>
      <c r="AM37">
        <v>16.491199999999999</v>
      </c>
      <c r="AN37">
        <f>Table817[[#This Row],[CFNM]]/Table817[[#This Row],[CAREA]]</f>
        <v>0.19776537786747925</v>
      </c>
    </row>
    <row r="38" spans="1:40" x14ac:dyDescent="0.3">
      <c r="A38">
        <v>2.2246999999999999</v>
      </c>
      <c r="B38">
        <f>(Table110[[#This Row],[time]]-2)*2</f>
        <v>0.4493999999999998</v>
      </c>
      <c r="C38">
        <v>82.871499999999997</v>
      </c>
      <c r="D38">
        <v>20.219899999999999</v>
      </c>
      <c r="E38">
        <f>Table110[[#This Row],[CFNM]]/Table110[[#This Row],[CAREA]]</f>
        <v>0.24399099811153413</v>
      </c>
      <c r="F38">
        <v>2.2246999999999999</v>
      </c>
      <c r="G38">
        <f>(Table211[[#This Row],[time]]-2)*2</f>
        <v>0.4493999999999998</v>
      </c>
      <c r="H38">
        <v>92.169300000000007</v>
      </c>
      <c r="I38">
        <v>3.40333E-3</v>
      </c>
      <c r="J38">
        <f>Table211[[#This Row],[CFNM]]/Table211[[#This Row],[CAREA]]</f>
        <v>3.6924767791444654E-5</v>
      </c>
      <c r="K38">
        <v>2.2246999999999999</v>
      </c>
      <c r="L38">
        <f>(Table312[[#This Row],[time]]-2)*2</f>
        <v>0.4493999999999998</v>
      </c>
      <c r="M38">
        <v>82.991</v>
      </c>
      <c r="N38">
        <v>15.041700000000001</v>
      </c>
      <c r="O38">
        <f>Table312[[#This Row],[CFNM]]/Table312[[#This Row],[CAREA]]</f>
        <v>0.18124495427215001</v>
      </c>
      <c r="P38">
        <v>2.2246999999999999</v>
      </c>
      <c r="Q38">
        <f>(Table413[[#This Row],[time]]-2)*2</f>
        <v>0.4493999999999998</v>
      </c>
      <c r="R38">
        <v>87.624499999999998</v>
      </c>
      <c r="S38">
        <v>4.2521099999999999E-3</v>
      </c>
      <c r="T38">
        <f>Table413[[#This Row],[CFNM]]/Table413[[#This Row],[CAREA]]</f>
        <v>4.8526496584859255E-5</v>
      </c>
      <c r="U38">
        <v>2.2246999999999999</v>
      </c>
      <c r="V38">
        <f>(Table514[[#This Row],[time]]-2)*2</f>
        <v>0.4493999999999998</v>
      </c>
      <c r="W38">
        <v>80.236099999999993</v>
      </c>
      <c r="X38">
        <v>12.5205</v>
      </c>
      <c r="Y38">
        <f>Table514[[#This Row],[CFNM]]/Table514[[#This Row],[CAREA]]</f>
        <v>0.15604572006864742</v>
      </c>
      <c r="Z38">
        <v>2.2246999999999999</v>
      </c>
      <c r="AA38">
        <f>(Table615[[#This Row],[time]]-2)*2</f>
        <v>0.4493999999999998</v>
      </c>
      <c r="AB38">
        <v>88.606099999999998</v>
      </c>
      <c r="AC38">
        <v>10.649100000000001</v>
      </c>
      <c r="AD38">
        <f>Table615[[#This Row],[CFNM]]/Table615[[#This Row],[CAREA]]</f>
        <v>0.12018472768804858</v>
      </c>
      <c r="AE38">
        <v>2.2246999999999999</v>
      </c>
      <c r="AF38">
        <f>(Table716[[#This Row],[time]]-2)*2</f>
        <v>0.4493999999999998</v>
      </c>
      <c r="AG38">
        <v>77.728899999999996</v>
      </c>
      <c r="AH38">
        <v>33.043700000000001</v>
      </c>
      <c r="AI38">
        <f>Table716[[#This Row],[CFNM]]/Table716[[#This Row],[CAREA]]</f>
        <v>0.42511472566831643</v>
      </c>
      <c r="AJ38">
        <v>2.2246999999999999</v>
      </c>
      <c r="AK38">
        <f>(Table817[[#This Row],[time]]-2)*2</f>
        <v>0.4493999999999998</v>
      </c>
      <c r="AL38">
        <v>83.370999999999995</v>
      </c>
      <c r="AM38">
        <v>15.147399999999999</v>
      </c>
      <c r="AN38">
        <f>Table817[[#This Row],[CFNM]]/Table817[[#This Row],[CAREA]]</f>
        <v>0.18168667762171498</v>
      </c>
    </row>
    <row r="39" spans="1:40" x14ac:dyDescent="0.3">
      <c r="A39">
        <v>2.2668900000000001</v>
      </c>
      <c r="B39">
        <f>(Table110[[#This Row],[time]]-2)*2</f>
        <v>0.53378000000000014</v>
      </c>
      <c r="C39">
        <v>82.1554</v>
      </c>
      <c r="D39">
        <v>22.124400000000001</v>
      </c>
      <c r="E39">
        <f>Table110[[#This Row],[CFNM]]/Table110[[#This Row],[CAREA]]</f>
        <v>0.2692994008914813</v>
      </c>
      <c r="F39">
        <v>2.2668900000000001</v>
      </c>
      <c r="G39">
        <f>(Table211[[#This Row],[time]]-2)*2</f>
        <v>0.53378000000000014</v>
      </c>
      <c r="H39">
        <v>92.098299999999995</v>
      </c>
      <c r="I39">
        <v>2.9930999999999998E-3</v>
      </c>
      <c r="J39">
        <f>Table211[[#This Row],[CFNM]]/Table211[[#This Row],[CAREA]]</f>
        <v>3.2498971207937606E-5</v>
      </c>
      <c r="K39">
        <v>2.2668900000000001</v>
      </c>
      <c r="L39">
        <f>(Table312[[#This Row],[time]]-2)*2</f>
        <v>0.53378000000000014</v>
      </c>
      <c r="M39">
        <v>82.305199999999999</v>
      </c>
      <c r="N39">
        <v>16.994599999999998</v>
      </c>
      <c r="O39">
        <f>Table312[[#This Row],[CFNM]]/Table312[[#This Row],[CAREA]]</f>
        <v>0.20648270097150603</v>
      </c>
      <c r="P39">
        <v>2.2668900000000001</v>
      </c>
      <c r="Q39">
        <f>(Table413[[#This Row],[time]]-2)*2</f>
        <v>0.53378000000000014</v>
      </c>
      <c r="R39">
        <v>87.138499999999993</v>
      </c>
      <c r="S39">
        <v>3.7505500000000001E-3</v>
      </c>
      <c r="T39">
        <f>Table413[[#This Row],[CFNM]]/Table413[[#This Row],[CAREA]]</f>
        <v>4.3041250423176902E-5</v>
      </c>
      <c r="U39">
        <v>2.2668900000000001</v>
      </c>
      <c r="V39">
        <f>(Table514[[#This Row],[time]]-2)*2</f>
        <v>0.53378000000000014</v>
      </c>
      <c r="W39">
        <v>79.680099999999996</v>
      </c>
      <c r="X39">
        <v>13.9535</v>
      </c>
      <c r="Y39">
        <f>Table514[[#This Row],[CFNM]]/Table514[[#This Row],[CAREA]]</f>
        <v>0.17511900712976014</v>
      </c>
      <c r="Z39">
        <v>2.2668900000000001</v>
      </c>
      <c r="AA39">
        <f>(Table615[[#This Row],[time]]-2)*2</f>
        <v>0.53378000000000014</v>
      </c>
      <c r="AB39">
        <v>88.166600000000003</v>
      </c>
      <c r="AC39">
        <v>10.589600000000001</v>
      </c>
      <c r="AD39">
        <f>Table615[[#This Row],[CFNM]]/Table615[[#This Row],[CAREA]]</f>
        <v>0.12010897550773196</v>
      </c>
      <c r="AE39">
        <v>2.2668900000000001</v>
      </c>
      <c r="AF39">
        <f>(Table716[[#This Row],[time]]-2)*2</f>
        <v>0.53378000000000014</v>
      </c>
      <c r="AG39">
        <v>77.674000000000007</v>
      </c>
      <c r="AH39">
        <v>35.033299999999997</v>
      </c>
      <c r="AI39">
        <f>Table716[[#This Row],[CFNM]]/Table716[[#This Row],[CAREA]]</f>
        <v>0.45102994567036581</v>
      </c>
      <c r="AJ39">
        <v>2.2668900000000001</v>
      </c>
      <c r="AK39">
        <f>(Table817[[#This Row],[time]]-2)*2</f>
        <v>0.53378000000000014</v>
      </c>
      <c r="AL39">
        <v>83.089699999999993</v>
      </c>
      <c r="AM39">
        <v>14.478300000000001</v>
      </c>
      <c r="AN39">
        <f>Table817[[#This Row],[CFNM]]/Table817[[#This Row],[CAREA]]</f>
        <v>0.17424903447719756</v>
      </c>
    </row>
    <row r="40" spans="1:40" x14ac:dyDescent="0.3">
      <c r="A40">
        <v>2.3262700000000001</v>
      </c>
      <c r="B40">
        <f>(Table110[[#This Row],[time]]-2)*2</f>
        <v>0.65254000000000012</v>
      </c>
      <c r="C40">
        <v>79.913700000000006</v>
      </c>
      <c r="D40">
        <v>25.029699999999998</v>
      </c>
      <c r="E40">
        <f>Table110[[#This Row],[CFNM]]/Table110[[#This Row],[CAREA]]</f>
        <v>0.31320912434288484</v>
      </c>
      <c r="F40">
        <v>2.3262700000000001</v>
      </c>
      <c r="G40">
        <f>(Table211[[#This Row],[time]]-2)*2</f>
        <v>0.65254000000000012</v>
      </c>
      <c r="H40">
        <v>89.155299999999997</v>
      </c>
      <c r="I40">
        <v>2.5855499999999998E-3</v>
      </c>
      <c r="J40">
        <f>Table211[[#This Row],[CFNM]]/Table211[[#This Row],[CAREA]]</f>
        <v>2.9000519318537429E-5</v>
      </c>
      <c r="K40">
        <v>2.3262700000000001</v>
      </c>
      <c r="L40">
        <f>(Table312[[#This Row],[time]]-2)*2</f>
        <v>0.65254000000000012</v>
      </c>
      <c r="M40">
        <v>81.682400000000001</v>
      </c>
      <c r="N40">
        <v>19.705500000000001</v>
      </c>
      <c r="O40">
        <f>Table312[[#This Row],[CFNM]]/Table312[[#This Row],[CAREA]]</f>
        <v>0.24124536007756872</v>
      </c>
      <c r="P40">
        <v>2.3262700000000001</v>
      </c>
      <c r="Q40">
        <f>(Table413[[#This Row],[time]]-2)*2</f>
        <v>0.65254000000000012</v>
      </c>
      <c r="R40">
        <v>86.784400000000005</v>
      </c>
      <c r="S40">
        <v>3.1249099999999998E-3</v>
      </c>
      <c r="T40">
        <f>Table413[[#This Row],[CFNM]]/Table413[[#This Row],[CAREA]]</f>
        <v>3.600773871801844E-5</v>
      </c>
      <c r="U40">
        <v>2.3262700000000001</v>
      </c>
      <c r="V40">
        <f>(Table514[[#This Row],[time]]-2)*2</f>
        <v>0.65254000000000012</v>
      </c>
      <c r="W40">
        <v>78.793000000000006</v>
      </c>
      <c r="X40">
        <v>15.9848</v>
      </c>
      <c r="Y40">
        <f>Table514[[#This Row],[CFNM]]/Table514[[#This Row],[CAREA]]</f>
        <v>0.20287081339712917</v>
      </c>
      <c r="Z40">
        <v>2.3262700000000001</v>
      </c>
      <c r="AA40">
        <f>(Table615[[#This Row],[time]]-2)*2</f>
        <v>0.65254000000000012</v>
      </c>
      <c r="AB40">
        <v>89.468699999999998</v>
      </c>
      <c r="AC40">
        <v>10.4429</v>
      </c>
      <c r="AD40">
        <f>Table615[[#This Row],[CFNM]]/Table615[[#This Row],[CAREA]]</f>
        <v>0.11672126676703697</v>
      </c>
      <c r="AE40">
        <v>2.3262700000000001</v>
      </c>
      <c r="AF40">
        <f>(Table716[[#This Row],[time]]-2)*2</f>
        <v>0.65254000000000012</v>
      </c>
      <c r="AG40">
        <v>77.540700000000001</v>
      </c>
      <c r="AH40">
        <v>38.107500000000002</v>
      </c>
      <c r="AI40">
        <f>Table716[[#This Row],[CFNM]]/Table716[[#This Row],[CAREA]]</f>
        <v>0.49145158607028311</v>
      </c>
      <c r="AJ40">
        <v>2.3262700000000001</v>
      </c>
      <c r="AK40">
        <f>(Table817[[#This Row],[time]]-2)*2</f>
        <v>0.65254000000000012</v>
      </c>
      <c r="AL40">
        <v>82.556200000000004</v>
      </c>
      <c r="AM40">
        <v>13.5793</v>
      </c>
      <c r="AN40">
        <f>Table817[[#This Row],[CFNM]]/Table817[[#This Row],[CAREA]]</f>
        <v>0.16448552622334844</v>
      </c>
    </row>
    <row r="41" spans="1:40" x14ac:dyDescent="0.3">
      <c r="A41">
        <v>2.3684599999999998</v>
      </c>
      <c r="B41">
        <f>(Table110[[#This Row],[time]]-2)*2</f>
        <v>0.73691999999999958</v>
      </c>
      <c r="C41">
        <v>79.131799999999998</v>
      </c>
      <c r="D41">
        <v>27.247599999999998</v>
      </c>
      <c r="E41">
        <f>Table110[[#This Row],[CFNM]]/Table110[[#This Row],[CAREA]]</f>
        <v>0.34433186152722417</v>
      </c>
      <c r="F41">
        <v>2.3684599999999998</v>
      </c>
      <c r="G41">
        <f>(Table211[[#This Row],[time]]-2)*2</f>
        <v>0.73691999999999958</v>
      </c>
      <c r="H41">
        <v>84.002200000000002</v>
      </c>
      <c r="I41">
        <v>2.3022899999999998E-3</v>
      </c>
      <c r="J41">
        <f>Table211[[#This Row],[CFNM]]/Table211[[#This Row],[CAREA]]</f>
        <v>2.7407496470330535E-5</v>
      </c>
      <c r="K41">
        <v>2.3684599999999998</v>
      </c>
      <c r="L41">
        <f>(Table312[[#This Row],[time]]-2)*2</f>
        <v>0.73691999999999958</v>
      </c>
      <c r="M41">
        <v>81.131399999999999</v>
      </c>
      <c r="N41">
        <v>21.602799999999998</v>
      </c>
      <c r="O41">
        <f>Table312[[#This Row],[CFNM]]/Table312[[#This Row],[CAREA]]</f>
        <v>0.26626928661406063</v>
      </c>
      <c r="P41">
        <v>2.3684599999999998</v>
      </c>
      <c r="Q41">
        <f>(Table413[[#This Row],[time]]-2)*2</f>
        <v>0.73691999999999958</v>
      </c>
      <c r="R41">
        <v>85.966399999999993</v>
      </c>
      <c r="S41">
        <v>2.88492E-3</v>
      </c>
      <c r="T41">
        <f>Table413[[#This Row],[CFNM]]/Table413[[#This Row],[CAREA]]</f>
        <v>3.355869269854269E-5</v>
      </c>
      <c r="U41">
        <v>2.3684599999999998</v>
      </c>
      <c r="V41">
        <f>(Table514[[#This Row],[time]]-2)*2</f>
        <v>0.73691999999999958</v>
      </c>
      <c r="W41">
        <v>78.007300000000001</v>
      </c>
      <c r="X41">
        <v>17.5105</v>
      </c>
      <c r="Y41">
        <f>Table514[[#This Row],[CFNM]]/Table514[[#This Row],[CAREA]]</f>
        <v>0.22447258141225246</v>
      </c>
      <c r="Z41">
        <v>2.3684599999999998</v>
      </c>
      <c r="AA41">
        <f>(Table615[[#This Row],[time]]-2)*2</f>
        <v>0.73691999999999958</v>
      </c>
      <c r="AB41">
        <v>89.487399999999994</v>
      </c>
      <c r="AC41">
        <v>10.2608</v>
      </c>
      <c r="AD41">
        <f>Table615[[#This Row],[CFNM]]/Table615[[#This Row],[CAREA]]</f>
        <v>0.11466195240894249</v>
      </c>
      <c r="AE41">
        <v>2.3684599999999998</v>
      </c>
      <c r="AF41">
        <f>(Table716[[#This Row],[time]]-2)*2</f>
        <v>0.73691999999999958</v>
      </c>
      <c r="AG41">
        <v>77.215500000000006</v>
      </c>
      <c r="AH41">
        <v>40.624600000000001</v>
      </c>
      <c r="AI41">
        <f>Table716[[#This Row],[CFNM]]/Table716[[#This Row],[CAREA]]</f>
        <v>0.52611975574852199</v>
      </c>
      <c r="AJ41">
        <v>2.3684599999999998</v>
      </c>
      <c r="AK41">
        <f>(Table817[[#This Row],[time]]-2)*2</f>
        <v>0.73691999999999958</v>
      </c>
      <c r="AL41">
        <v>82.045400000000001</v>
      </c>
      <c r="AM41">
        <v>12.9495</v>
      </c>
      <c r="AN41">
        <f>Table817[[#This Row],[CFNM]]/Table817[[#This Row],[CAREA]]</f>
        <v>0.15783334592798623</v>
      </c>
    </row>
    <row r="42" spans="1:40" x14ac:dyDescent="0.3">
      <c r="A42">
        <v>2.4278300000000002</v>
      </c>
      <c r="B42">
        <f>(Table110[[#This Row],[time]]-2)*2</f>
        <v>0.85566000000000031</v>
      </c>
      <c r="C42">
        <v>77.796899999999994</v>
      </c>
      <c r="D42">
        <v>29.824400000000001</v>
      </c>
      <c r="E42">
        <f>Table110[[#This Row],[CFNM]]/Table110[[#This Row],[CAREA]]</f>
        <v>0.38336231906412727</v>
      </c>
      <c r="F42">
        <v>2.4278300000000002</v>
      </c>
      <c r="G42">
        <f>(Table211[[#This Row],[time]]-2)*2</f>
        <v>0.85566000000000031</v>
      </c>
      <c r="H42">
        <v>78.953800000000001</v>
      </c>
      <c r="I42">
        <v>1.99584E-3</v>
      </c>
      <c r="J42">
        <f>Table211[[#This Row],[CFNM]]/Table211[[#This Row],[CAREA]]</f>
        <v>2.5278580638297335E-5</v>
      </c>
      <c r="K42">
        <v>2.4278300000000002</v>
      </c>
      <c r="L42">
        <f>(Table312[[#This Row],[time]]-2)*2</f>
        <v>0.85566000000000031</v>
      </c>
      <c r="M42">
        <v>80.242099999999994</v>
      </c>
      <c r="N42">
        <v>23.7105</v>
      </c>
      <c r="O42">
        <f>Table312[[#This Row],[CFNM]]/Table312[[#This Row],[CAREA]]</f>
        <v>0.29548703236829549</v>
      </c>
      <c r="P42">
        <v>2.4278300000000002</v>
      </c>
      <c r="Q42">
        <f>(Table413[[#This Row],[time]]-2)*2</f>
        <v>0.85566000000000031</v>
      </c>
      <c r="R42">
        <v>84.885499999999993</v>
      </c>
      <c r="S42">
        <v>2.5941499999999999E-3</v>
      </c>
      <c r="T42">
        <f>Table413[[#This Row],[CFNM]]/Table413[[#This Row],[CAREA]]</f>
        <v>3.0560578661844487E-5</v>
      </c>
      <c r="U42">
        <v>2.4278300000000002</v>
      </c>
      <c r="V42">
        <f>(Table514[[#This Row],[time]]-2)*2</f>
        <v>0.85566000000000031</v>
      </c>
      <c r="W42">
        <v>76.889399999999995</v>
      </c>
      <c r="X42">
        <v>19.400099999999998</v>
      </c>
      <c r="Y42">
        <f>Table514[[#This Row],[CFNM]]/Table514[[#This Row],[CAREA]]</f>
        <v>0.25231176208944273</v>
      </c>
      <c r="Z42">
        <v>2.4278300000000002</v>
      </c>
      <c r="AA42">
        <f>(Table615[[#This Row],[time]]-2)*2</f>
        <v>0.85566000000000031</v>
      </c>
      <c r="AB42">
        <v>91.518000000000001</v>
      </c>
      <c r="AC42">
        <v>10.0213</v>
      </c>
      <c r="AD42">
        <f>Table615[[#This Row],[CFNM]]/Table615[[#This Row],[CAREA]]</f>
        <v>0.10950086321816473</v>
      </c>
      <c r="AE42">
        <v>2.4278300000000002</v>
      </c>
      <c r="AF42">
        <f>(Table716[[#This Row],[time]]-2)*2</f>
        <v>0.85566000000000031</v>
      </c>
      <c r="AG42">
        <v>77.259</v>
      </c>
      <c r="AH42">
        <v>43.685499999999998</v>
      </c>
      <c r="AI42">
        <f>Table716[[#This Row],[CFNM]]/Table716[[#This Row],[CAREA]]</f>
        <v>0.5654422138521078</v>
      </c>
      <c r="AJ42">
        <v>2.4278300000000002</v>
      </c>
      <c r="AK42">
        <f>(Table817[[#This Row],[time]]-2)*2</f>
        <v>0.85566000000000031</v>
      </c>
      <c r="AL42">
        <v>81.478999999999999</v>
      </c>
      <c r="AM42">
        <v>12.2614</v>
      </c>
      <c r="AN42">
        <f>Table817[[#This Row],[CFNM]]/Table817[[#This Row],[CAREA]]</f>
        <v>0.15048540114630765</v>
      </c>
    </row>
    <row r="43" spans="1:40" x14ac:dyDescent="0.3">
      <c r="A43">
        <v>2.4542000000000002</v>
      </c>
      <c r="B43">
        <f>(Table110[[#This Row],[time]]-2)*2</f>
        <v>0.90840000000000032</v>
      </c>
      <c r="C43">
        <v>77.145799999999994</v>
      </c>
      <c r="D43">
        <v>31.596499999999999</v>
      </c>
      <c r="E43">
        <f>Table110[[#This Row],[CFNM]]/Table110[[#This Row],[CAREA]]</f>
        <v>0.40956863497429546</v>
      </c>
      <c r="F43">
        <v>2.4542000000000002</v>
      </c>
      <c r="G43">
        <f>(Table211[[#This Row],[time]]-2)*2</f>
        <v>0.90840000000000032</v>
      </c>
      <c r="H43">
        <v>74.474400000000003</v>
      </c>
      <c r="I43">
        <v>1.7852899999999999E-3</v>
      </c>
      <c r="J43">
        <f>Table211[[#This Row],[CFNM]]/Table211[[#This Row],[CAREA]]</f>
        <v>2.3971861471861469E-5</v>
      </c>
      <c r="K43">
        <v>2.4542000000000002</v>
      </c>
      <c r="L43">
        <f>(Table312[[#This Row],[time]]-2)*2</f>
        <v>0.90840000000000032</v>
      </c>
      <c r="M43">
        <v>79.799599999999998</v>
      </c>
      <c r="N43">
        <v>25.171399999999998</v>
      </c>
      <c r="O43">
        <f>Table312[[#This Row],[CFNM]]/Table312[[#This Row],[CAREA]]</f>
        <v>0.31543265881031984</v>
      </c>
      <c r="P43">
        <v>2.4542000000000002</v>
      </c>
      <c r="Q43">
        <f>(Table413[[#This Row],[time]]-2)*2</f>
        <v>0.90840000000000032</v>
      </c>
      <c r="R43">
        <v>84.411299999999997</v>
      </c>
      <c r="S43">
        <v>2.3802099999999998E-3</v>
      </c>
      <c r="T43">
        <f>Table413[[#This Row],[CFNM]]/Table413[[#This Row],[CAREA]]</f>
        <v>2.819776499118009E-5</v>
      </c>
      <c r="U43">
        <v>2.4542000000000002</v>
      </c>
      <c r="V43">
        <f>(Table514[[#This Row],[time]]-2)*2</f>
        <v>0.90840000000000032</v>
      </c>
      <c r="W43">
        <v>75.932100000000005</v>
      </c>
      <c r="X43">
        <v>20.7622</v>
      </c>
      <c r="Y43">
        <f>Table514[[#This Row],[CFNM]]/Table514[[#This Row],[CAREA]]</f>
        <v>0.27343113123435275</v>
      </c>
      <c r="Z43">
        <v>2.4542000000000002</v>
      </c>
      <c r="AA43">
        <f>(Table615[[#This Row],[time]]-2)*2</f>
        <v>0.90840000000000032</v>
      </c>
      <c r="AB43">
        <v>91.555300000000003</v>
      </c>
      <c r="AC43">
        <v>9.8643699999999992</v>
      </c>
      <c r="AD43">
        <f>Table615[[#This Row],[CFNM]]/Table615[[#This Row],[CAREA]]</f>
        <v>0.10774220607654608</v>
      </c>
      <c r="AE43">
        <v>2.4542000000000002</v>
      </c>
      <c r="AF43">
        <f>(Table716[[#This Row],[time]]-2)*2</f>
        <v>0.90840000000000032</v>
      </c>
      <c r="AG43">
        <v>77.144099999999995</v>
      </c>
      <c r="AH43">
        <v>45.871000000000002</v>
      </c>
      <c r="AI43">
        <f>Table716[[#This Row],[CFNM]]/Table716[[#This Row],[CAREA]]</f>
        <v>0.59461449417389023</v>
      </c>
      <c r="AJ43">
        <v>2.4542000000000002</v>
      </c>
      <c r="AK43">
        <f>(Table817[[#This Row],[time]]-2)*2</f>
        <v>0.90840000000000032</v>
      </c>
      <c r="AL43">
        <v>81.113299999999995</v>
      </c>
      <c r="AM43">
        <v>11.766299999999999</v>
      </c>
      <c r="AN43">
        <f>Table817[[#This Row],[CFNM]]/Table817[[#This Row],[CAREA]]</f>
        <v>0.14506005796829866</v>
      </c>
    </row>
    <row r="44" spans="1:40" x14ac:dyDescent="0.3">
      <c r="A44">
        <v>2.5061499999999999</v>
      </c>
      <c r="B44">
        <f>(Table110[[#This Row],[time]]-2)*2</f>
        <v>1.0122999999999998</v>
      </c>
      <c r="C44">
        <v>76.004400000000004</v>
      </c>
      <c r="D44">
        <v>33.589399999999998</v>
      </c>
      <c r="E44">
        <f>Table110[[#This Row],[CFNM]]/Table110[[#This Row],[CAREA]]</f>
        <v>0.44194020346190477</v>
      </c>
      <c r="F44">
        <v>2.5061499999999999</v>
      </c>
      <c r="G44">
        <f>(Table211[[#This Row],[time]]-2)*2</f>
        <v>1.0122999999999998</v>
      </c>
      <c r="H44">
        <v>68.850499999999997</v>
      </c>
      <c r="I44">
        <v>1.5528E-3</v>
      </c>
      <c r="J44">
        <f>Table211[[#This Row],[CFNM]]/Table211[[#This Row],[CAREA]]</f>
        <v>2.2553213121182854E-5</v>
      </c>
      <c r="K44">
        <v>2.5061499999999999</v>
      </c>
      <c r="L44">
        <f>(Table312[[#This Row],[time]]-2)*2</f>
        <v>1.0122999999999998</v>
      </c>
      <c r="M44">
        <v>79.490799999999993</v>
      </c>
      <c r="N44">
        <v>26.881499999999999</v>
      </c>
      <c r="O44">
        <f>Table312[[#This Row],[CFNM]]/Table312[[#This Row],[CAREA]]</f>
        <v>0.33817120975005915</v>
      </c>
      <c r="P44">
        <v>2.5061499999999999</v>
      </c>
      <c r="Q44">
        <f>(Table413[[#This Row],[time]]-2)*2</f>
        <v>1.0122999999999998</v>
      </c>
      <c r="R44">
        <v>81.452299999999994</v>
      </c>
      <c r="S44">
        <v>2.1296000000000002E-3</v>
      </c>
      <c r="T44">
        <f>Table413[[#This Row],[CFNM]]/Table413[[#This Row],[CAREA]]</f>
        <v>2.6145363605447608E-5</v>
      </c>
      <c r="U44">
        <v>2.5061499999999999</v>
      </c>
      <c r="V44">
        <f>(Table514[[#This Row],[time]]-2)*2</f>
        <v>1.0122999999999998</v>
      </c>
      <c r="W44">
        <v>75.572000000000003</v>
      </c>
      <c r="X44">
        <v>22.3338</v>
      </c>
      <c r="Y44">
        <f>Table514[[#This Row],[CFNM]]/Table514[[#This Row],[CAREA]]</f>
        <v>0.29553009050971257</v>
      </c>
      <c r="Z44">
        <v>2.5061499999999999</v>
      </c>
      <c r="AA44">
        <f>(Table615[[#This Row],[time]]-2)*2</f>
        <v>1.0122999999999998</v>
      </c>
      <c r="AB44">
        <v>91.413300000000007</v>
      </c>
      <c r="AC44">
        <v>9.5584799999999994</v>
      </c>
      <c r="AD44">
        <f>Table615[[#This Row],[CFNM]]/Table615[[#This Row],[CAREA]]</f>
        <v>0.10456334034544205</v>
      </c>
      <c r="AE44">
        <v>2.5061499999999999</v>
      </c>
      <c r="AF44">
        <f>(Table716[[#This Row],[time]]-2)*2</f>
        <v>1.0122999999999998</v>
      </c>
      <c r="AG44">
        <v>77.092100000000002</v>
      </c>
      <c r="AH44">
        <v>48.456800000000001</v>
      </c>
      <c r="AI44">
        <f>Table716[[#This Row],[CFNM]]/Table716[[#This Row],[CAREA]]</f>
        <v>0.62855727110819393</v>
      </c>
      <c r="AJ44">
        <v>2.5061499999999999</v>
      </c>
      <c r="AK44">
        <f>(Table817[[#This Row],[time]]-2)*2</f>
        <v>1.0122999999999998</v>
      </c>
      <c r="AL44">
        <v>80.685299999999998</v>
      </c>
      <c r="AM44">
        <v>11.165800000000001</v>
      </c>
      <c r="AN44">
        <f>Table817[[#This Row],[CFNM]]/Table817[[#This Row],[CAREA]]</f>
        <v>0.13838704200145505</v>
      </c>
    </row>
    <row r="45" spans="1:40" x14ac:dyDescent="0.3">
      <c r="A45">
        <v>2.5507599999999999</v>
      </c>
      <c r="B45">
        <f>(Table110[[#This Row],[time]]-2)*2</f>
        <v>1.1015199999999998</v>
      </c>
      <c r="C45">
        <v>74.385099999999994</v>
      </c>
      <c r="D45">
        <v>35.510899999999999</v>
      </c>
      <c r="E45">
        <f>Table110[[#This Row],[CFNM]]/Table110[[#This Row],[CAREA]]</f>
        <v>0.47739264987208463</v>
      </c>
      <c r="F45">
        <v>2.5507599999999999</v>
      </c>
      <c r="G45">
        <f>(Table211[[#This Row],[time]]-2)*2</f>
        <v>1.1015199999999998</v>
      </c>
      <c r="H45">
        <v>62.716200000000001</v>
      </c>
      <c r="I45">
        <v>1.3507599999999999E-3</v>
      </c>
      <c r="J45">
        <f>Table211[[#This Row],[CFNM]]/Table211[[#This Row],[CAREA]]</f>
        <v>2.1537656937123102E-5</v>
      </c>
      <c r="K45">
        <v>2.5507599999999999</v>
      </c>
      <c r="L45">
        <f>(Table312[[#This Row],[time]]-2)*2</f>
        <v>1.1015199999999998</v>
      </c>
      <c r="M45">
        <v>79.180999999999997</v>
      </c>
      <c r="N45">
        <v>28.639199999999999</v>
      </c>
      <c r="O45">
        <f>Table312[[#This Row],[CFNM]]/Table312[[#This Row],[CAREA]]</f>
        <v>0.36169283035071542</v>
      </c>
      <c r="P45">
        <v>2.5507599999999999</v>
      </c>
      <c r="Q45">
        <f>(Table413[[#This Row],[time]]-2)*2</f>
        <v>1.1015199999999998</v>
      </c>
      <c r="R45">
        <v>80.045699999999997</v>
      </c>
      <c r="S45">
        <v>1.8966199999999999E-3</v>
      </c>
      <c r="T45">
        <f>Table413[[#This Row],[CFNM]]/Table413[[#This Row],[CAREA]]</f>
        <v>2.3694214679864127E-5</v>
      </c>
      <c r="U45">
        <v>2.5507599999999999</v>
      </c>
      <c r="V45">
        <f>(Table514[[#This Row],[time]]-2)*2</f>
        <v>1.1015199999999998</v>
      </c>
      <c r="W45">
        <v>75.153700000000001</v>
      </c>
      <c r="X45">
        <v>23.904499999999999</v>
      </c>
      <c r="Y45">
        <f>Table514[[#This Row],[CFNM]]/Table514[[#This Row],[CAREA]]</f>
        <v>0.31807482532463471</v>
      </c>
      <c r="Z45">
        <v>2.5507599999999999</v>
      </c>
      <c r="AA45">
        <f>(Table615[[#This Row],[time]]-2)*2</f>
        <v>1.1015199999999998</v>
      </c>
      <c r="AB45">
        <v>91.290999999999997</v>
      </c>
      <c r="AC45">
        <v>9.1533999999999995</v>
      </c>
      <c r="AD45">
        <f>Table615[[#This Row],[CFNM]]/Table615[[#This Row],[CAREA]]</f>
        <v>0.10026618177038261</v>
      </c>
      <c r="AE45">
        <v>2.5507599999999999</v>
      </c>
      <c r="AF45">
        <f>(Table716[[#This Row],[time]]-2)*2</f>
        <v>1.1015199999999998</v>
      </c>
      <c r="AG45">
        <v>76.940399999999997</v>
      </c>
      <c r="AH45">
        <v>50.986400000000003</v>
      </c>
      <c r="AI45">
        <f>Table716[[#This Row],[CFNM]]/Table716[[#This Row],[CAREA]]</f>
        <v>0.66267396582289673</v>
      </c>
      <c r="AJ45">
        <v>2.5507599999999999</v>
      </c>
      <c r="AK45">
        <f>(Table817[[#This Row],[time]]-2)*2</f>
        <v>1.1015199999999998</v>
      </c>
      <c r="AL45">
        <v>80.2102</v>
      </c>
      <c r="AM45">
        <v>10.675000000000001</v>
      </c>
      <c r="AN45">
        <f>Table817[[#This Row],[CFNM]]/Table817[[#This Row],[CAREA]]</f>
        <v>0.13308781177456236</v>
      </c>
    </row>
    <row r="46" spans="1:40" x14ac:dyDescent="0.3">
      <c r="A46">
        <v>2.60453</v>
      </c>
      <c r="B46">
        <f>(Table110[[#This Row],[time]]-2)*2</f>
        <v>1.20906</v>
      </c>
      <c r="C46">
        <v>73.836200000000005</v>
      </c>
      <c r="D46">
        <v>37.228099999999998</v>
      </c>
      <c r="E46">
        <f>Table110[[#This Row],[CFNM]]/Table110[[#This Row],[CAREA]]</f>
        <v>0.50419848258713196</v>
      </c>
      <c r="F46">
        <v>2.60453</v>
      </c>
      <c r="G46">
        <f>(Table211[[#This Row],[time]]-2)*2</f>
        <v>1.20906</v>
      </c>
      <c r="H46">
        <v>59.8996</v>
      </c>
      <c r="I46">
        <v>1.1856499999999999E-3</v>
      </c>
      <c r="J46">
        <f>Table211[[#This Row],[CFNM]]/Table211[[#This Row],[CAREA]]</f>
        <v>1.9793955218398786E-5</v>
      </c>
      <c r="K46">
        <v>2.60453</v>
      </c>
      <c r="L46">
        <f>(Table312[[#This Row],[time]]-2)*2</f>
        <v>1.20906</v>
      </c>
      <c r="M46">
        <v>78.908299999999997</v>
      </c>
      <c r="N46">
        <v>30.1646</v>
      </c>
      <c r="O46">
        <f>Table312[[#This Row],[CFNM]]/Table312[[#This Row],[CAREA]]</f>
        <v>0.38227410804693551</v>
      </c>
      <c r="P46">
        <v>2.60453</v>
      </c>
      <c r="Q46">
        <f>(Table413[[#This Row],[time]]-2)*2</f>
        <v>1.20906</v>
      </c>
      <c r="R46">
        <v>77.334000000000003</v>
      </c>
      <c r="S46">
        <v>1.70896E-3</v>
      </c>
      <c r="T46">
        <f>Table413[[#This Row],[CFNM]]/Table413[[#This Row],[CAREA]]</f>
        <v>2.2098430185946673E-5</v>
      </c>
      <c r="U46">
        <v>2.60453</v>
      </c>
      <c r="V46">
        <f>(Table514[[#This Row],[time]]-2)*2</f>
        <v>1.20906</v>
      </c>
      <c r="W46">
        <v>74.407799999999995</v>
      </c>
      <c r="X46">
        <v>25.358599999999999</v>
      </c>
      <c r="Y46">
        <f>Table514[[#This Row],[CFNM]]/Table514[[#This Row],[CAREA]]</f>
        <v>0.34080566822295516</v>
      </c>
      <c r="Z46">
        <v>2.60453</v>
      </c>
      <c r="AA46">
        <f>(Table615[[#This Row],[time]]-2)*2</f>
        <v>1.20906</v>
      </c>
      <c r="AB46">
        <v>91.166499999999999</v>
      </c>
      <c r="AC46">
        <v>8.74648</v>
      </c>
      <c r="AD46">
        <f>Table615[[#This Row],[CFNM]]/Table615[[#This Row],[CAREA]]</f>
        <v>9.5939626946301551E-2</v>
      </c>
      <c r="AE46">
        <v>2.60453</v>
      </c>
      <c r="AF46">
        <f>(Table716[[#This Row],[time]]-2)*2</f>
        <v>1.20906</v>
      </c>
      <c r="AG46">
        <v>76.697800000000001</v>
      </c>
      <c r="AH46">
        <v>53.219099999999997</v>
      </c>
      <c r="AI46">
        <f>Table716[[#This Row],[CFNM]]/Table716[[#This Row],[CAREA]]</f>
        <v>0.69388039813397506</v>
      </c>
      <c r="AJ46">
        <v>2.60453</v>
      </c>
      <c r="AK46">
        <f>(Table817[[#This Row],[time]]-2)*2</f>
        <v>1.20906</v>
      </c>
      <c r="AL46">
        <v>79.703599999999994</v>
      </c>
      <c r="AM46">
        <v>10.1828</v>
      </c>
      <c r="AN46">
        <f>Table817[[#This Row],[CFNM]]/Table817[[#This Row],[CAREA]]</f>
        <v>0.12775834466699121</v>
      </c>
    </row>
    <row r="47" spans="1:40" x14ac:dyDescent="0.3">
      <c r="A47">
        <v>2.65273</v>
      </c>
      <c r="B47">
        <f>(Table110[[#This Row],[time]]-2)*2</f>
        <v>1.3054600000000001</v>
      </c>
      <c r="C47">
        <v>72.499300000000005</v>
      </c>
      <c r="D47">
        <v>39.082599999999999</v>
      </c>
      <c r="E47">
        <f>Table110[[#This Row],[CFNM]]/Table110[[#This Row],[CAREA]]</f>
        <v>0.53907554969496252</v>
      </c>
      <c r="F47">
        <v>2.65273</v>
      </c>
      <c r="G47">
        <f>(Table211[[#This Row],[time]]-2)*2</f>
        <v>1.3054600000000001</v>
      </c>
      <c r="H47">
        <v>54.017299999999999</v>
      </c>
      <c r="I47">
        <v>1.0199899999999999E-3</v>
      </c>
      <c r="J47">
        <f>Table211[[#This Row],[CFNM]]/Table211[[#This Row],[CAREA]]</f>
        <v>1.8882654260764604E-5</v>
      </c>
      <c r="K47">
        <v>2.65273</v>
      </c>
      <c r="L47">
        <f>(Table312[[#This Row],[time]]-2)*2</f>
        <v>1.3054600000000001</v>
      </c>
      <c r="M47">
        <v>78.548599999999993</v>
      </c>
      <c r="N47">
        <v>31.784700000000001</v>
      </c>
      <c r="O47">
        <f>Table312[[#This Row],[CFNM]]/Table312[[#This Row],[CAREA]]</f>
        <v>0.40465011470605466</v>
      </c>
      <c r="P47">
        <v>2.65273</v>
      </c>
      <c r="Q47">
        <f>(Table413[[#This Row],[time]]-2)*2</f>
        <v>1.3054600000000001</v>
      </c>
      <c r="R47">
        <v>72.764200000000002</v>
      </c>
      <c r="S47">
        <v>1.5017800000000001E-3</v>
      </c>
      <c r="T47">
        <f>Table413[[#This Row],[CFNM]]/Table413[[#This Row],[CAREA]]</f>
        <v>2.0638995550009484E-5</v>
      </c>
      <c r="U47">
        <v>2.65273</v>
      </c>
      <c r="V47">
        <f>(Table514[[#This Row],[time]]-2)*2</f>
        <v>1.3054600000000001</v>
      </c>
      <c r="W47">
        <v>73.572000000000003</v>
      </c>
      <c r="X47">
        <v>27.025500000000001</v>
      </c>
      <c r="Y47">
        <f>Table514[[#This Row],[CFNM]]/Table514[[#This Row],[CAREA]]</f>
        <v>0.3673340401239602</v>
      </c>
      <c r="Z47">
        <v>2.65273</v>
      </c>
      <c r="AA47">
        <f>(Table615[[#This Row],[time]]-2)*2</f>
        <v>1.3054600000000001</v>
      </c>
      <c r="AB47">
        <v>91.177899999999994</v>
      </c>
      <c r="AC47">
        <v>8.2208699999999997</v>
      </c>
      <c r="AD47">
        <f>Table615[[#This Row],[CFNM]]/Table615[[#This Row],[CAREA]]</f>
        <v>9.0162967122515439E-2</v>
      </c>
      <c r="AE47">
        <v>2.65273</v>
      </c>
      <c r="AF47">
        <f>(Table716[[#This Row],[time]]-2)*2</f>
        <v>1.3054600000000001</v>
      </c>
      <c r="AG47">
        <v>75.956699999999998</v>
      </c>
      <c r="AH47">
        <v>55.648400000000002</v>
      </c>
      <c r="AI47">
        <f>Table716[[#This Row],[CFNM]]/Table716[[#This Row],[CAREA]]</f>
        <v>0.7326331975981053</v>
      </c>
      <c r="AJ47">
        <v>2.65273</v>
      </c>
      <c r="AK47">
        <f>(Table817[[#This Row],[time]]-2)*2</f>
        <v>1.3054600000000001</v>
      </c>
      <c r="AL47">
        <v>79.212800000000001</v>
      </c>
      <c r="AM47">
        <v>9.5706000000000007</v>
      </c>
      <c r="AN47">
        <f>Table817[[#This Row],[CFNM]]/Table817[[#This Row],[CAREA]]</f>
        <v>0.12082138240284399</v>
      </c>
    </row>
    <row r="48" spans="1:40" x14ac:dyDescent="0.3">
      <c r="A48">
        <v>2.7006199999999998</v>
      </c>
      <c r="B48">
        <f>(Table110[[#This Row],[time]]-2)*2</f>
        <v>1.4012399999999996</v>
      </c>
      <c r="C48">
        <v>71.675299999999993</v>
      </c>
      <c r="D48">
        <v>41.078800000000001</v>
      </c>
      <c r="E48">
        <f>Table110[[#This Row],[CFNM]]/Table110[[#This Row],[CAREA]]</f>
        <v>0.57312351674844764</v>
      </c>
      <c r="F48">
        <v>2.7006199999999998</v>
      </c>
      <c r="G48">
        <f>(Table211[[#This Row],[time]]-2)*2</f>
        <v>1.4012399999999996</v>
      </c>
      <c r="H48">
        <v>49.615699999999997</v>
      </c>
      <c r="I48">
        <v>8.4302699999999999E-4</v>
      </c>
      <c r="J48">
        <f>Table211[[#This Row],[CFNM]]/Table211[[#This Row],[CAREA]]</f>
        <v>1.6991133854808057E-5</v>
      </c>
      <c r="K48">
        <v>2.7006199999999998</v>
      </c>
      <c r="L48">
        <f>(Table312[[#This Row],[time]]-2)*2</f>
        <v>1.4012399999999996</v>
      </c>
      <c r="M48">
        <v>78.097399999999993</v>
      </c>
      <c r="N48">
        <v>33.557899999999997</v>
      </c>
      <c r="O48">
        <f>Table312[[#This Row],[CFNM]]/Table312[[#This Row],[CAREA]]</f>
        <v>0.42969292191545427</v>
      </c>
      <c r="P48">
        <v>2.7006199999999998</v>
      </c>
      <c r="Q48">
        <f>(Table413[[#This Row],[time]]-2)*2</f>
        <v>1.4012399999999996</v>
      </c>
      <c r="R48">
        <v>66.151700000000005</v>
      </c>
      <c r="S48">
        <v>1.2897900000000001E-3</v>
      </c>
      <c r="T48">
        <f>Table413[[#This Row],[CFNM]]/Table413[[#This Row],[CAREA]]</f>
        <v>1.9497458115210948E-5</v>
      </c>
      <c r="U48">
        <v>2.7006199999999998</v>
      </c>
      <c r="V48">
        <f>(Table514[[#This Row],[time]]-2)*2</f>
        <v>1.4012399999999996</v>
      </c>
      <c r="W48">
        <v>73.054299999999998</v>
      </c>
      <c r="X48">
        <v>28.889299999999999</v>
      </c>
      <c r="Y48">
        <f>Table514[[#This Row],[CFNM]]/Table514[[#This Row],[CAREA]]</f>
        <v>0.39544968605544095</v>
      </c>
      <c r="Z48">
        <v>2.7006199999999998</v>
      </c>
      <c r="AA48">
        <f>(Table615[[#This Row],[time]]-2)*2</f>
        <v>1.4012399999999996</v>
      </c>
      <c r="AB48">
        <v>91.8553</v>
      </c>
      <c r="AC48">
        <v>7.5895599999999996</v>
      </c>
      <c r="AD48">
        <f>Table615[[#This Row],[CFNM]]/Table615[[#This Row],[CAREA]]</f>
        <v>8.2625172417922527E-2</v>
      </c>
      <c r="AE48">
        <v>2.7006199999999998</v>
      </c>
      <c r="AF48">
        <f>(Table716[[#This Row],[time]]-2)*2</f>
        <v>1.4012399999999996</v>
      </c>
      <c r="AG48">
        <v>75.565700000000007</v>
      </c>
      <c r="AH48">
        <v>58.3626</v>
      </c>
      <c r="AI48">
        <f>Table716[[#This Row],[CFNM]]/Table716[[#This Row],[CAREA]]</f>
        <v>0.77234247813492096</v>
      </c>
      <c r="AJ48">
        <v>2.7006199999999998</v>
      </c>
      <c r="AK48">
        <f>(Table817[[#This Row],[time]]-2)*2</f>
        <v>1.4012399999999996</v>
      </c>
      <c r="AL48">
        <v>78.425899999999999</v>
      </c>
      <c r="AM48">
        <v>8.8209</v>
      </c>
      <c r="AN48">
        <f>Table817[[#This Row],[CFNM]]/Table817[[#This Row],[CAREA]]</f>
        <v>0.11247432289588007</v>
      </c>
    </row>
    <row r="49" spans="1:40" x14ac:dyDescent="0.3">
      <c r="A49">
        <v>2.75176</v>
      </c>
      <c r="B49">
        <f>(Table110[[#This Row],[time]]-2)*2</f>
        <v>1.50352</v>
      </c>
      <c r="C49">
        <v>70.996300000000005</v>
      </c>
      <c r="D49">
        <v>42.502299999999998</v>
      </c>
      <c r="E49">
        <f>Table110[[#This Row],[CFNM]]/Table110[[#This Row],[CAREA]]</f>
        <v>0.59865514118341367</v>
      </c>
      <c r="F49">
        <v>2.75176</v>
      </c>
      <c r="G49">
        <f>(Table211[[#This Row],[time]]-2)*2</f>
        <v>1.50352</v>
      </c>
      <c r="H49">
        <v>45.732300000000002</v>
      </c>
      <c r="I49">
        <v>7.2592200000000005E-4</v>
      </c>
      <c r="J49">
        <f>Table211[[#This Row],[CFNM]]/Table211[[#This Row],[CAREA]]</f>
        <v>1.5873288682178679E-5</v>
      </c>
      <c r="K49">
        <v>2.75176</v>
      </c>
      <c r="L49">
        <f>(Table312[[#This Row],[time]]-2)*2</f>
        <v>1.50352</v>
      </c>
      <c r="M49">
        <v>77.783000000000001</v>
      </c>
      <c r="N49">
        <v>34.820900000000002</v>
      </c>
      <c r="O49">
        <f>Table312[[#This Row],[CFNM]]/Table312[[#This Row],[CAREA]]</f>
        <v>0.44766722805754472</v>
      </c>
      <c r="P49">
        <v>2.75176</v>
      </c>
      <c r="Q49">
        <f>(Table413[[#This Row],[time]]-2)*2</f>
        <v>1.50352</v>
      </c>
      <c r="R49">
        <v>61.918799999999997</v>
      </c>
      <c r="S49">
        <v>1.15142E-3</v>
      </c>
      <c r="T49">
        <f>Table413[[#This Row],[CFNM]]/Table413[[#This Row],[CAREA]]</f>
        <v>1.8595644618435759E-5</v>
      </c>
      <c r="U49">
        <v>2.75176</v>
      </c>
      <c r="V49">
        <f>(Table514[[#This Row],[time]]-2)*2</f>
        <v>1.50352</v>
      </c>
      <c r="W49">
        <v>72.704700000000003</v>
      </c>
      <c r="X49">
        <v>30.247</v>
      </c>
      <c r="Y49">
        <f>Table514[[#This Row],[CFNM]]/Table514[[#This Row],[CAREA]]</f>
        <v>0.41602537387541655</v>
      </c>
      <c r="Z49">
        <v>2.75176</v>
      </c>
      <c r="AA49">
        <f>(Table615[[#This Row],[time]]-2)*2</f>
        <v>1.50352</v>
      </c>
      <c r="AB49">
        <v>91.7</v>
      </c>
      <c r="AC49">
        <v>7.1698700000000004</v>
      </c>
      <c r="AD49">
        <f>Table615[[#This Row],[CFNM]]/Table615[[#This Row],[CAREA]]</f>
        <v>7.8188331515812434E-2</v>
      </c>
      <c r="AE49">
        <v>2.75176</v>
      </c>
      <c r="AF49">
        <f>(Table716[[#This Row],[time]]-2)*2</f>
        <v>1.50352</v>
      </c>
      <c r="AG49">
        <v>74.918000000000006</v>
      </c>
      <c r="AH49">
        <v>60.267299999999999</v>
      </c>
      <c r="AI49">
        <f>Table716[[#This Row],[CFNM]]/Table716[[#This Row],[CAREA]]</f>
        <v>0.8044435249205798</v>
      </c>
      <c r="AJ49">
        <v>2.75176</v>
      </c>
      <c r="AK49">
        <f>(Table817[[#This Row],[time]]-2)*2</f>
        <v>1.50352</v>
      </c>
      <c r="AL49">
        <v>77.951499999999996</v>
      </c>
      <c r="AM49">
        <v>8.2688199999999998</v>
      </c>
      <c r="AN49">
        <f>Table817[[#This Row],[CFNM]]/Table817[[#This Row],[CAREA]]</f>
        <v>0.10607647062596615</v>
      </c>
    </row>
    <row r="50" spans="1:40" x14ac:dyDescent="0.3">
      <c r="A50">
        <v>2.80444</v>
      </c>
      <c r="B50">
        <f>(Table110[[#This Row],[time]]-2)*2</f>
        <v>1.6088800000000001</v>
      </c>
      <c r="C50">
        <v>70.382099999999994</v>
      </c>
      <c r="D50">
        <v>43.847900000000003</v>
      </c>
      <c r="E50">
        <f>Table110[[#This Row],[CFNM]]/Table110[[#This Row],[CAREA]]</f>
        <v>0.62299789293016272</v>
      </c>
      <c r="F50">
        <v>2.80444</v>
      </c>
      <c r="G50">
        <f>(Table211[[#This Row],[time]]-2)*2</f>
        <v>1.6088800000000001</v>
      </c>
      <c r="H50">
        <v>42.194899999999997</v>
      </c>
      <c r="I50">
        <v>6.3048100000000001E-4</v>
      </c>
      <c r="J50">
        <f>Table211[[#This Row],[CFNM]]/Table211[[#This Row],[CAREA]]</f>
        <v>1.494211385736191E-5</v>
      </c>
      <c r="K50">
        <v>2.80444</v>
      </c>
      <c r="L50">
        <f>(Table312[[#This Row],[time]]-2)*2</f>
        <v>1.6088800000000001</v>
      </c>
      <c r="M50">
        <v>77.487799999999993</v>
      </c>
      <c r="N50">
        <v>35.981999999999999</v>
      </c>
      <c r="O50">
        <f>Table312[[#This Row],[CFNM]]/Table312[[#This Row],[CAREA]]</f>
        <v>0.46435696974233365</v>
      </c>
      <c r="P50">
        <v>2.80444</v>
      </c>
      <c r="Q50">
        <f>(Table413[[#This Row],[time]]-2)*2</f>
        <v>1.6088800000000001</v>
      </c>
      <c r="R50">
        <v>54.661000000000001</v>
      </c>
      <c r="S50">
        <v>1.0390499999999999E-3</v>
      </c>
      <c r="T50">
        <f>Table413[[#This Row],[CFNM]]/Table413[[#This Row],[CAREA]]</f>
        <v>1.9008982638444228E-5</v>
      </c>
      <c r="U50">
        <v>2.80444</v>
      </c>
      <c r="V50">
        <f>(Table514[[#This Row],[time]]-2)*2</f>
        <v>1.6088800000000001</v>
      </c>
      <c r="W50">
        <v>72.4251</v>
      </c>
      <c r="X50">
        <v>31.503699999999998</v>
      </c>
      <c r="Y50">
        <f>Table514[[#This Row],[CFNM]]/Table514[[#This Row],[CAREA]]</f>
        <v>0.43498317572222889</v>
      </c>
      <c r="Z50">
        <v>2.80444</v>
      </c>
      <c r="AA50">
        <f>(Table615[[#This Row],[time]]-2)*2</f>
        <v>1.6088800000000001</v>
      </c>
      <c r="AB50">
        <v>91.189400000000006</v>
      </c>
      <c r="AC50">
        <v>6.82653</v>
      </c>
      <c r="AD50">
        <f>Table615[[#This Row],[CFNM]]/Table615[[#This Row],[CAREA]]</f>
        <v>7.4861003581556618E-2</v>
      </c>
      <c r="AE50">
        <v>2.80444</v>
      </c>
      <c r="AF50">
        <f>(Table716[[#This Row],[time]]-2)*2</f>
        <v>1.6088800000000001</v>
      </c>
      <c r="AG50">
        <v>74.674700000000001</v>
      </c>
      <c r="AH50">
        <v>61.955500000000001</v>
      </c>
      <c r="AI50">
        <f>Table716[[#This Row],[CFNM]]/Table716[[#This Row],[CAREA]]</f>
        <v>0.82967189690752019</v>
      </c>
      <c r="AJ50">
        <v>2.80444</v>
      </c>
      <c r="AK50">
        <f>(Table817[[#This Row],[time]]-2)*2</f>
        <v>1.6088800000000001</v>
      </c>
      <c r="AL50">
        <v>77.534999999999997</v>
      </c>
      <c r="AM50">
        <v>7.7873400000000004</v>
      </c>
      <c r="AN50">
        <f>Table817[[#This Row],[CFNM]]/Table817[[#This Row],[CAREA]]</f>
        <v>0.10043644805571678</v>
      </c>
    </row>
    <row r="51" spans="1:40" x14ac:dyDescent="0.3">
      <c r="A51">
        <v>2.8583699999999999</v>
      </c>
      <c r="B51">
        <f>(Table110[[#This Row],[time]]-2)*2</f>
        <v>1.7167399999999997</v>
      </c>
      <c r="C51">
        <v>69.72</v>
      </c>
      <c r="D51">
        <v>45.610300000000002</v>
      </c>
      <c r="E51">
        <f>Table110[[#This Row],[CFNM]]/Table110[[#This Row],[CAREA]]</f>
        <v>0.65419248422260479</v>
      </c>
      <c r="F51">
        <v>2.8583699999999999</v>
      </c>
      <c r="G51">
        <f>(Table211[[#This Row],[time]]-2)*2</f>
        <v>1.7167399999999997</v>
      </c>
      <c r="H51">
        <v>36.576500000000003</v>
      </c>
      <c r="I51">
        <v>5.1240900000000002E-4</v>
      </c>
      <c r="J51">
        <f>Table211[[#This Row],[CFNM]]/Table211[[#This Row],[CAREA]]</f>
        <v>1.4009240906046231E-5</v>
      </c>
      <c r="K51">
        <v>2.8583699999999999</v>
      </c>
      <c r="L51">
        <f>(Table312[[#This Row],[time]]-2)*2</f>
        <v>1.7167399999999997</v>
      </c>
      <c r="M51">
        <v>77.1053</v>
      </c>
      <c r="N51">
        <v>37.515000000000001</v>
      </c>
      <c r="O51">
        <f>Table312[[#This Row],[CFNM]]/Table312[[#This Row],[CAREA]]</f>
        <v>0.48654242963842953</v>
      </c>
      <c r="P51">
        <v>2.8583699999999999</v>
      </c>
      <c r="Q51">
        <f>(Table413[[#This Row],[time]]-2)*2</f>
        <v>1.7167399999999997</v>
      </c>
      <c r="R51">
        <v>47.611199999999997</v>
      </c>
      <c r="S51">
        <v>9.1207799999999998E-4</v>
      </c>
      <c r="T51">
        <f>Table413[[#This Row],[CFNM]]/Table413[[#This Row],[CAREA]]</f>
        <v>1.9156795039822565E-5</v>
      </c>
      <c r="U51">
        <v>2.8583699999999999</v>
      </c>
      <c r="V51">
        <f>(Table514[[#This Row],[time]]-2)*2</f>
        <v>1.7167399999999997</v>
      </c>
      <c r="W51">
        <v>71.999700000000004</v>
      </c>
      <c r="X51">
        <v>33.197800000000001</v>
      </c>
      <c r="Y51">
        <f>Table514[[#This Row],[CFNM]]/Table514[[#This Row],[CAREA]]</f>
        <v>0.46108247673254193</v>
      </c>
      <c r="Z51">
        <v>2.8583699999999999</v>
      </c>
      <c r="AA51">
        <f>(Table615[[#This Row],[time]]-2)*2</f>
        <v>1.7167399999999997</v>
      </c>
      <c r="AB51">
        <v>92.286199999999994</v>
      </c>
      <c r="AC51">
        <v>6.3866300000000003</v>
      </c>
      <c r="AD51">
        <f>Table615[[#This Row],[CFNM]]/Table615[[#This Row],[CAREA]]</f>
        <v>6.9204604805485556E-2</v>
      </c>
      <c r="AE51">
        <v>2.8583699999999999</v>
      </c>
      <c r="AF51">
        <f>(Table716[[#This Row],[time]]-2)*2</f>
        <v>1.7167399999999997</v>
      </c>
      <c r="AG51">
        <v>74.273899999999998</v>
      </c>
      <c r="AH51">
        <v>64.149799999999999</v>
      </c>
      <c r="AI51">
        <f>Table716[[#This Row],[CFNM]]/Table716[[#This Row],[CAREA]]</f>
        <v>0.86369236030422536</v>
      </c>
      <c r="AJ51">
        <v>2.8583699999999999</v>
      </c>
      <c r="AK51">
        <f>(Table817[[#This Row],[time]]-2)*2</f>
        <v>1.7167399999999997</v>
      </c>
      <c r="AL51">
        <v>77.0501</v>
      </c>
      <c r="AM51">
        <v>7.1455799999999998</v>
      </c>
      <c r="AN51">
        <f>Table817[[#This Row],[CFNM]]/Table817[[#This Row],[CAREA]]</f>
        <v>9.2739399429721703E-2</v>
      </c>
    </row>
    <row r="52" spans="1:40" x14ac:dyDescent="0.3">
      <c r="A52">
        <v>2.9134199999999999</v>
      </c>
      <c r="B52">
        <f>(Table110[[#This Row],[time]]-2)*2</f>
        <v>1.8268399999999998</v>
      </c>
      <c r="C52">
        <v>69.183400000000006</v>
      </c>
      <c r="D52">
        <v>47.126399999999997</v>
      </c>
      <c r="E52">
        <f>Table110[[#This Row],[CFNM]]/Table110[[#This Row],[CAREA]]</f>
        <v>0.68118074567020404</v>
      </c>
      <c r="F52">
        <v>2.9134199999999999</v>
      </c>
      <c r="G52">
        <f>(Table211[[#This Row],[time]]-2)*2</f>
        <v>1.8268399999999998</v>
      </c>
      <c r="H52">
        <v>31.841200000000001</v>
      </c>
      <c r="I52">
        <v>4.2509200000000002E-4</v>
      </c>
      <c r="J52">
        <f>Table211[[#This Row],[CFNM]]/Table211[[#This Row],[CAREA]]</f>
        <v>1.3350376242101428E-5</v>
      </c>
      <c r="K52">
        <v>2.9134199999999999</v>
      </c>
      <c r="L52">
        <f>(Table312[[#This Row],[time]]-2)*2</f>
        <v>1.8268399999999998</v>
      </c>
      <c r="M52">
        <v>76.706000000000003</v>
      </c>
      <c r="N52">
        <v>38.820300000000003</v>
      </c>
      <c r="O52">
        <f>Table312[[#This Row],[CFNM]]/Table312[[#This Row],[CAREA]]</f>
        <v>0.50609209188329463</v>
      </c>
      <c r="P52">
        <v>2.9134199999999999</v>
      </c>
      <c r="Q52">
        <f>(Table413[[#This Row],[time]]-2)*2</f>
        <v>1.8268399999999998</v>
      </c>
      <c r="R52">
        <v>41.210599999999999</v>
      </c>
      <c r="S52">
        <v>8.1749800000000005E-4</v>
      </c>
      <c r="T52">
        <f>Table413[[#This Row],[CFNM]]/Table413[[#This Row],[CAREA]]</f>
        <v>1.9837080751068901E-5</v>
      </c>
      <c r="U52">
        <v>2.9134199999999999</v>
      </c>
      <c r="V52">
        <f>(Table514[[#This Row],[time]]-2)*2</f>
        <v>1.8268399999999998</v>
      </c>
      <c r="W52">
        <v>70.864999999999995</v>
      </c>
      <c r="X52">
        <v>34.718600000000002</v>
      </c>
      <c r="Y52">
        <f>Table514[[#This Row],[CFNM]]/Table514[[#This Row],[CAREA]]</f>
        <v>0.48992591547308267</v>
      </c>
      <c r="Z52">
        <v>2.9134199999999999</v>
      </c>
      <c r="AA52">
        <f>(Table615[[#This Row],[time]]-2)*2</f>
        <v>1.8268399999999998</v>
      </c>
      <c r="AB52">
        <v>92.0886</v>
      </c>
      <c r="AC52">
        <v>5.9991000000000003</v>
      </c>
      <c r="AD52">
        <f>Table615[[#This Row],[CFNM]]/Table615[[#This Row],[CAREA]]</f>
        <v>6.514487135215434E-2</v>
      </c>
      <c r="AE52">
        <v>2.9134199999999999</v>
      </c>
      <c r="AF52">
        <f>(Table716[[#This Row],[time]]-2)*2</f>
        <v>1.8268399999999998</v>
      </c>
      <c r="AG52">
        <v>73.625200000000007</v>
      </c>
      <c r="AH52">
        <v>66.039400000000001</v>
      </c>
      <c r="AI52">
        <f>Table716[[#This Row],[CFNM]]/Table716[[#This Row],[CAREA]]</f>
        <v>0.89696734270331346</v>
      </c>
      <c r="AJ52">
        <v>2.9134199999999999</v>
      </c>
      <c r="AK52">
        <f>(Table817[[#This Row],[time]]-2)*2</f>
        <v>1.8268399999999998</v>
      </c>
      <c r="AL52">
        <v>76.581599999999995</v>
      </c>
      <c r="AM52">
        <v>6.65808</v>
      </c>
      <c r="AN52">
        <f>Table817[[#This Row],[CFNM]]/Table817[[#This Row],[CAREA]]</f>
        <v>8.6940988435864494E-2</v>
      </c>
    </row>
    <row r="53" spans="1:40" x14ac:dyDescent="0.3">
      <c r="A53">
        <v>2.9619599999999999</v>
      </c>
      <c r="B53">
        <f>(Table110[[#This Row],[time]]-2)*2</f>
        <v>1.9239199999999999</v>
      </c>
      <c r="C53">
        <v>68.529300000000006</v>
      </c>
      <c r="D53">
        <v>48.844700000000003</v>
      </c>
      <c r="E53">
        <f>Table110[[#This Row],[CFNM]]/Table110[[#This Row],[CAREA]]</f>
        <v>0.7127564414053551</v>
      </c>
      <c r="F53">
        <v>2.9619599999999999</v>
      </c>
      <c r="G53">
        <f>(Table211[[#This Row],[time]]-2)*2</f>
        <v>1.9239199999999999</v>
      </c>
      <c r="H53">
        <v>27.32</v>
      </c>
      <c r="I53">
        <v>3.4443400000000002E-4</v>
      </c>
      <c r="J53">
        <f>Table211[[#This Row],[CFNM]]/Table211[[#This Row],[CAREA]]</f>
        <v>1.2607393850658858E-5</v>
      </c>
      <c r="K53">
        <v>2.9619599999999999</v>
      </c>
      <c r="L53">
        <f>(Table312[[#This Row],[time]]-2)*2</f>
        <v>1.9239199999999999</v>
      </c>
      <c r="M53">
        <v>76.321100000000001</v>
      </c>
      <c r="N53">
        <v>40.270099999999999</v>
      </c>
      <c r="O53">
        <f>Table312[[#This Row],[CFNM]]/Table312[[#This Row],[CAREA]]</f>
        <v>0.52764045591586073</v>
      </c>
      <c r="P53">
        <v>2.9619599999999999</v>
      </c>
      <c r="Q53">
        <f>(Table413[[#This Row],[time]]-2)*2</f>
        <v>1.9239199999999999</v>
      </c>
      <c r="R53">
        <v>38.976900000000001</v>
      </c>
      <c r="S53">
        <v>7.2336999999999998E-4</v>
      </c>
      <c r="T53">
        <f>Table413[[#This Row],[CFNM]]/Table413[[#This Row],[CAREA]]</f>
        <v>1.8558941321654621E-5</v>
      </c>
      <c r="U53">
        <v>2.9619599999999999</v>
      </c>
      <c r="V53">
        <f>(Table514[[#This Row],[time]]-2)*2</f>
        <v>1.9239199999999999</v>
      </c>
      <c r="W53">
        <v>70.471599999999995</v>
      </c>
      <c r="X53">
        <v>36.448</v>
      </c>
      <c r="Y53">
        <f>Table514[[#This Row],[CFNM]]/Table514[[#This Row],[CAREA]]</f>
        <v>0.5172012555412393</v>
      </c>
      <c r="Z53">
        <v>2.9619599999999999</v>
      </c>
      <c r="AA53">
        <f>(Table615[[#This Row],[time]]-2)*2</f>
        <v>1.9239199999999999</v>
      </c>
      <c r="AB53">
        <v>91.312600000000003</v>
      </c>
      <c r="AC53">
        <v>5.5504499999999997</v>
      </c>
      <c r="AD53">
        <f>Table615[[#This Row],[CFNM]]/Table615[[#This Row],[CAREA]]</f>
        <v>6.0785149037482222E-2</v>
      </c>
      <c r="AE53">
        <v>2.9619599999999999</v>
      </c>
      <c r="AF53">
        <f>(Table716[[#This Row],[time]]-2)*2</f>
        <v>1.9239199999999999</v>
      </c>
      <c r="AG53">
        <v>73.197800000000001</v>
      </c>
      <c r="AH53">
        <v>68.152699999999996</v>
      </c>
      <c r="AI53">
        <f>Table716[[#This Row],[CFNM]]/Table716[[#This Row],[CAREA]]</f>
        <v>0.93107579736002988</v>
      </c>
      <c r="AJ53">
        <v>2.9619599999999999</v>
      </c>
      <c r="AK53">
        <f>(Table817[[#This Row],[time]]-2)*2</f>
        <v>1.9239199999999999</v>
      </c>
      <c r="AL53">
        <v>75.937799999999996</v>
      </c>
      <c r="AM53">
        <v>6.0914400000000004</v>
      </c>
      <c r="AN53">
        <f>Table817[[#This Row],[CFNM]]/Table817[[#This Row],[CAREA]]</f>
        <v>8.0216176923745497E-2</v>
      </c>
    </row>
    <row r="54" spans="1:40" x14ac:dyDescent="0.3">
      <c r="A54">
        <v>3</v>
      </c>
      <c r="B54">
        <f>(Table110[[#This Row],[time]]-2)*2</f>
        <v>2</v>
      </c>
      <c r="C54">
        <v>67.676000000000002</v>
      </c>
      <c r="D54">
        <v>50.456800000000001</v>
      </c>
      <c r="E54">
        <f>Table110[[#This Row],[CFNM]]/Table110[[#This Row],[CAREA]]</f>
        <v>0.74556415863821734</v>
      </c>
      <c r="F54">
        <v>3</v>
      </c>
      <c r="G54">
        <f>(Table211[[#This Row],[time]]-2)*2</f>
        <v>2</v>
      </c>
      <c r="H54">
        <v>23.410599999999999</v>
      </c>
      <c r="I54">
        <v>2.8202799999999998E-4</v>
      </c>
      <c r="J54">
        <f>Table211[[#This Row],[CFNM]]/Table211[[#This Row],[CAREA]]</f>
        <v>1.2047021434734692E-5</v>
      </c>
      <c r="K54">
        <v>3</v>
      </c>
      <c r="L54">
        <f>(Table312[[#This Row],[time]]-2)*2</f>
        <v>2</v>
      </c>
      <c r="M54">
        <v>76.045699999999997</v>
      </c>
      <c r="N54">
        <v>41.641500000000001</v>
      </c>
      <c r="O54">
        <f>Table312[[#This Row],[CFNM]]/Table312[[#This Row],[CAREA]]</f>
        <v>0.54758520205613204</v>
      </c>
      <c r="P54">
        <v>3</v>
      </c>
      <c r="Q54">
        <f>(Table413[[#This Row],[time]]-2)*2</f>
        <v>2</v>
      </c>
      <c r="R54">
        <v>35.8765</v>
      </c>
      <c r="S54">
        <v>6.3845500000000001E-4</v>
      </c>
      <c r="T54">
        <f>Table413[[#This Row],[CFNM]]/Table413[[#This Row],[CAREA]]</f>
        <v>1.7795910972363524E-5</v>
      </c>
      <c r="U54">
        <v>3</v>
      </c>
      <c r="V54">
        <f>(Table514[[#This Row],[time]]-2)*2</f>
        <v>2</v>
      </c>
      <c r="W54">
        <v>70.008899999999997</v>
      </c>
      <c r="X54">
        <v>38.113599999999998</v>
      </c>
      <c r="Y54">
        <f>Table514[[#This Row],[CFNM]]/Table514[[#This Row],[CAREA]]</f>
        <v>0.54441078205770976</v>
      </c>
      <c r="Z54">
        <v>3</v>
      </c>
      <c r="AA54">
        <f>(Table615[[#This Row],[time]]-2)*2</f>
        <v>2</v>
      </c>
      <c r="AB54">
        <v>91.136399999999995</v>
      </c>
      <c r="AC54">
        <v>5.1139999999999999</v>
      </c>
      <c r="AD54">
        <f>Table615[[#This Row],[CFNM]]/Table615[[#This Row],[CAREA]]</f>
        <v>5.6113693321219626E-2</v>
      </c>
      <c r="AE54">
        <v>3</v>
      </c>
      <c r="AF54">
        <f>(Table716[[#This Row],[time]]-2)*2</f>
        <v>2</v>
      </c>
      <c r="AG54">
        <v>72.795400000000001</v>
      </c>
      <c r="AH54">
        <v>70.167000000000002</v>
      </c>
      <c r="AI54">
        <f>Table716[[#This Row],[CFNM]]/Table716[[#This Row],[CAREA]]</f>
        <v>0.96389332292974561</v>
      </c>
      <c r="AJ54">
        <v>3</v>
      </c>
      <c r="AK54">
        <f>(Table817[[#This Row],[time]]-2)*2</f>
        <v>2</v>
      </c>
      <c r="AL54">
        <v>75.429400000000001</v>
      </c>
      <c r="AM54">
        <v>5.56128</v>
      </c>
      <c r="AN54">
        <f>Table817[[#This Row],[CFNM]]/Table817[[#This Row],[CAREA]]</f>
        <v>7.3728281015094904E-2</v>
      </c>
    </row>
  </sheetData>
  <pageMargins left="0.7" right="0.7" top="0.75" bottom="0.75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327D-17A2-4FC8-9674-B7DFAF7166A6}">
  <dimension ref="A1"/>
  <sheetViews>
    <sheetView workbookViewId="0">
      <selection sqref="A1:AN2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1" ma:contentTypeDescription="Create a new document." ma:contentTypeScope="" ma:versionID="d5fbb7fa0d8ea902830f0fed5c906f4e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dbc748d1cf08be463501f961214d8058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FE2506-D5B9-452A-A5BA-E0F5792594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5AF391-7DAA-443E-9FE7-D07DF10C1AA1}">
  <ds:schemaRefs>
    <ds:schemaRef ds:uri="http://schemas.microsoft.com/office/2006/documentManagement/types"/>
    <ds:schemaRef ds:uri="http://purl.org/dc/dcmitype/"/>
    <ds:schemaRef ds:uri="fc18049f-9f74-4861-8203-09942736864f"/>
    <ds:schemaRef ds:uri="http://schemas.microsoft.com/office/infopath/2007/PartnerControls"/>
    <ds:schemaRef ds:uri="http://purl.org/dc/elements/1.1/"/>
    <ds:schemaRef ds:uri="http://schemas.microsoft.com/office/2006/metadata/properties"/>
    <ds:schemaRef ds:uri="f46330e8-2dd1-40f0-b204-735adb595018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1A3169E-5761-4E40-B431-3A51F702F1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Turner, Sophie</cp:lastModifiedBy>
  <dcterms:created xsi:type="dcterms:W3CDTF">2020-07-21T02:17:49Z</dcterms:created>
  <dcterms:modified xsi:type="dcterms:W3CDTF">2021-01-07T19:14:36Z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