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tlewiscollege-my.sharepoint.com/personal/sjturner_fortlewis_edu/Documents/Disc/FCMS results/LatPhysNoTether/"/>
    </mc:Choice>
  </mc:AlternateContent>
  <xr:revisionPtr revIDLastSave="0" documentId="8_{D41A957A-3C17-41F9-B17B-31BE5724D1D9}" xr6:coauthVersionLast="45" xr6:coauthVersionMax="45" xr10:uidLastSave="{00000000-0000-0000-0000-000000000000}"/>
  <bookViews>
    <workbookView xWindow="10824" yWindow="2364" windowWidth="17280" windowHeight="9024" xr2:uid="{8D86B3B0-1673-45B9-A969-786AF1F9B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N58" i="1" l="1"/>
  <c r="AK58" i="1"/>
  <c r="AI58" i="1"/>
  <c r="AF58" i="1"/>
  <c r="AD58" i="1"/>
  <c r="AA58" i="1"/>
  <c r="Y58" i="1"/>
  <c r="V58" i="1"/>
  <c r="T58" i="1"/>
  <c r="Q58" i="1"/>
  <c r="O58" i="1"/>
  <c r="L58" i="1"/>
  <c r="J58" i="1"/>
  <c r="G58" i="1"/>
  <c r="E58" i="1"/>
  <c r="B58" i="1"/>
  <c r="AN57" i="1"/>
  <c r="AK57" i="1"/>
  <c r="AI57" i="1"/>
  <c r="AF57" i="1"/>
  <c r="AD57" i="1"/>
  <c r="AA57" i="1"/>
  <c r="Y57" i="1"/>
  <c r="V57" i="1"/>
  <c r="T57" i="1"/>
  <c r="Q57" i="1"/>
  <c r="O57" i="1"/>
  <c r="L57" i="1"/>
  <c r="J57" i="1"/>
  <c r="G57" i="1"/>
  <c r="E57" i="1"/>
  <c r="B57" i="1"/>
  <c r="AN56" i="1"/>
  <c r="AK56" i="1"/>
  <c r="AI56" i="1"/>
  <c r="AF56" i="1"/>
  <c r="AD56" i="1"/>
  <c r="AA56" i="1"/>
  <c r="Y56" i="1"/>
  <c r="V56" i="1"/>
  <c r="T56" i="1"/>
  <c r="Q56" i="1"/>
  <c r="O56" i="1"/>
  <c r="L56" i="1"/>
  <c r="J56" i="1"/>
  <c r="G56" i="1"/>
  <c r="E56" i="1"/>
  <c r="B56" i="1"/>
  <c r="AN55" i="1"/>
  <c r="AK55" i="1"/>
  <c r="AI55" i="1"/>
  <c r="AF55" i="1"/>
  <c r="AD55" i="1"/>
  <c r="AA55" i="1"/>
  <c r="Y55" i="1"/>
  <c r="V55" i="1"/>
  <c r="T55" i="1"/>
  <c r="Q55" i="1"/>
  <c r="O55" i="1"/>
  <c r="L55" i="1"/>
  <c r="J55" i="1"/>
  <c r="G55" i="1"/>
  <c r="E55" i="1"/>
  <c r="B55" i="1"/>
  <c r="AN54" i="1"/>
  <c r="AK54" i="1"/>
  <c r="AI54" i="1"/>
  <c r="AF54" i="1"/>
  <c r="AD54" i="1"/>
  <c r="AA54" i="1"/>
  <c r="Y54" i="1"/>
  <c r="V54" i="1"/>
  <c r="T54" i="1"/>
  <c r="Q54" i="1"/>
  <c r="O54" i="1"/>
  <c r="L54" i="1"/>
  <c r="J54" i="1"/>
  <c r="G54" i="1"/>
  <c r="E54" i="1"/>
  <c r="B54" i="1"/>
  <c r="AN53" i="1"/>
  <c r="AK53" i="1"/>
  <c r="AI53" i="1"/>
  <c r="AF53" i="1"/>
  <c r="AD53" i="1"/>
  <c r="AA53" i="1"/>
  <c r="Y53" i="1"/>
  <c r="V53" i="1"/>
  <c r="T53" i="1"/>
  <c r="Q53" i="1"/>
  <c r="O53" i="1"/>
  <c r="L53" i="1"/>
  <c r="J53" i="1"/>
  <c r="G53" i="1"/>
  <c r="E53" i="1"/>
  <c r="B53" i="1"/>
  <c r="AN52" i="1"/>
  <c r="AK52" i="1"/>
  <c r="AI52" i="1"/>
  <c r="AF52" i="1"/>
  <c r="AD52" i="1"/>
  <c r="AA52" i="1"/>
  <c r="Y52" i="1"/>
  <c r="V52" i="1"/>
  <c r="T52" i="1"/>
  <c r="Q52" i="1"/>
  <c r="O52" i="1"/>
  <c r="L52" i="1"/>
  <c r="J52" i="1"/>
  <c r="G52" i="1"/>
  <c r="E52" i="1"/>
  <c r="B52" i="1"/>
  <c r="AN51" i="1"/>
  <c r="AK51" i="1"/>
  <c r="AI51" i="1"/>
  <c r="AF51" i="1"/>
  <c r="AD51" i="1"/>
  <c r="AA51" i="1"/>
  <c r="Y51" i="1"/>
  <c r="V51" i="1"/>
  <c r="T51" i="1"/>
  <c r="Q51" i="1"/>
  <c r="O51" i="1"/>
  <c r="L51" i="1"/>
  <c r="J51" i="1"/>
  <c r="G51" i="1"/>
  <c r="E51" i="1"/>
  <c r="B51" i="1"/>
  <c r="AN50" i="1"/>
  <c r="AK50" i="1"/>
  <c r="AI50" i="1"/>
  <c r="AF50" i="1"/>
  <c r="AD50" i="1"/>
  <c r="AA50" i="1"/>
  <c r="Y50" i="1"/>
  <c r="V50" i="1"/>
  <c r="T50" i="1"/>
  <c r="Q50" i="1"/>
  <c r="O50" i="1"/>
  <c r="L50" i="1"/>
  <c r="J50" i="1"/>
  <c r="G50" i="1"/>
  <c r="E50" i="1"/>
  <c r="B50" i="1"/>
  <c r="AN49" i="1"/>
  <c r="AK49" i="1"/>
  <c r="AI49" i="1"/>
  <c r="AF49" i="1"/>
  <c r="AD49" i="1"/>
  <c r="AA49" i="1"/>
  <c r="Y49" i="1"/>
  <c r="V49" i="1"/>
  <c r="T49" i="1"/>
  <c r="Q49" i="1"/>
  <c r="O49" i="1"/>
  <c r="L49" i="1"/>
  <c r="J49" i="1"/>
  <c r="G49" i="1"/>
  <c r="E49" i="1"/>
  <c r="B49" i="1"/>
  <c r="AN48" i="1"/>
  <c r="AK48" i="1"/>
  <c r="AI48" i="1"/>
  <c r="AF48" i="1"/>
  <c r="AD48" i="1"/>
  <c r="AA48" i="1"/>
  <c r="Y48" i="1"/>
  <c r="V48" i="1"/>
  <c r="T48" i="1"/>
  <c r="Q48" i="1"/>
  <c r="O48" i="1"/>
  <c r="L48" i="1"/>
  <c r="J48" i="1"/>
  <c r="G48" i="1"/>
  <c r="E48" i="1"/>
  <c r="B48" i="1"/>
  <c r="AN47" i="1"/>
  <c r="AK47" i="1"/>
  <c r="AI47" i="1"/>
  <c r="AF47" i="1"/>
  <c r="AD47" i="1"/>
  <c r="AA47" i="1"/>
  <c r="Y47" i="1"/>
  <c r="V47" i="1"/>
  <c r="T47" i="1"/>
  <c r="Q47" i="1"/>
  <c r="O47" i="1"/>
  <c r="L47" i="1"/>
  <c r="J47" i="1"/>
  <c r="G47" i="1"/>
  <c r="E47" i="1"/>
  <c r="B47" i="1"/>
  <c r="AN46" i="1"/>
  <c r="AK46" i="1"/>
  <c r="AI46" i="1"/>
  <c r="AF46" i="1"/>
  <c r="AD46" i="1"/>
  <c r="AA46" i="1"/>
  <c r="Y46" i="1"/>
  <c r="V46" i="1"/>
  <c r="T46" i="1"/>
  <c r="Q46" i="1"/>
  <c r="O46" i="1"/>
  <c r="L46" i="1"/>
  <c r="J46" i="1"/>
  <c r="G46" i="1"/>
  <c r="E46" i="1"/>
  <c r="B46" i="1"/>
  <c r="AN45" i="1"/>
  <c r="AK45" i="1"/>
  <c r="AI45" i="1"/>
  <c r="AF45" i="1"/>
  <c r="AD45" i="1"/>
  <c r="AA45" i="1"/>
  <c r="Y45" i="1"/>
  <c r="V45" i="1"/>
  <c r="T45" i="1"/>
  <c r="Q45" i="1"/>
  <c r="O45" i="1"/>
  <c r="L45" i="1"/>
  <c r="J45" i="1"/>
  <c r="G45" i="1"/>
  <c r="E45" i="1"/>
  <c r="B45" i="1"/>
  <c r="AN44" i="1"/>
  <c r="AK44" i="1"/>
  <c r="AI44" i="1"/>
  <c r="AF44" i="1"/>
  <c r="AD44" i="1"/>
  <c r="AA44" i="1"/>
  <c r="Y44" i="1"/>
  <c r="V44" i="1"/>
  <c r="T44" i="1"/>
  <c r="Q44" i="1"/>
  <c r="O44" i="1"/>
  <c r="L44" i="1"/>
  <c r="J44" i="1"/>
  <c r="G44" i="1"/>
  <c r="E44" i="1"/>
  <c r="B44" i="1"/>
  <c r="AN43" i="1"/>
  <c r="AK43" i="1"/>
  <c r="AI43" i="1"/>
  <c r="AF43" i="1"/>
  <c r="AD43" i="1"/>
  <c r="AA43" i="1"/>
  <c r="Y43" i="1"/>
  <c r="V43" i="1"/>
  <c r="T43" i="1"/>
  <c r="Q43" i="1"/>
  <c r="O43" i="1"/>
  <c r="L43" i="1"/>
  <c r="J43" i="1"/>
  <c r="G43" i="1"/>
  <c r="E43" i="1"/>
  <c r="B43" i="1"/>
  <c r="AN42" i="1"/>
  <c r="AK42" i="1"/>
  <c r="AI42" i="1"/>
  <c r="AF42" i="1"/>
  <c r="AD42" i="1"/>
  <c r="AA42" i="1"/>
  <c r="Y42" i="1"/>
  <c r="V42" i="1"/>
  <c r="T42" i="1"/>
  <c r="Q42" i="1"/>
  <c r="O42" i="1"/>
  <c r="L42" i="1"/>
  <c r="J42" i="1"/>
  <c r="G42" i="1"/>
  <c r="E42" i="1"/>
  <c r="B42" i="1"/>
  <c r="AN41" i="1"/>
  <c r="AK41" i="1"/>
  <c r="AI41" i="1"/>
  <c r="AF41" i="1"/>
  <c r="AD41" i="1"/>
  <c r="AA41" i="1"/>
  <c r="Y41" i="1"/>
  <c r="V41" i="1"/>
  <c r="T41" i="1"/>
  <c r="Q41" i="1"/>
  <c r="O41" i="1"/>
  <c r="L41" i="1"/>
  <c r="J41" i="1"/>
  <c r="G41" i="1"/>
  <c r="E41" i="1"/>
  <c r="B41" i="1"/>
  <c r="AN40" i="1"/>
  <c r="AK40" i="1"/>
  <c r="AI40" i="1"/>
  <c r="AF40" i="1"/>
  <c r="AD40" i="1"/>
  <c r="AA40" i="1"/>
  <c r="Y40" i="1"/>
  <c r="V40" i="1"/>
  <c r="T40" i="1"/>
  <c r="Q40" i="1"/>
  <c r="O40" i="1"/>
  <c r="L40" i="1"/>
  <c r="J40" i="1"/>
  <c r="G40" i="1"/>
  <c r="E40" i="1"/>
  <c r="B40" i="1"/>
  <c r="AN39" i="1"/>
  <c r="AK39" i="1"/>
  <c r="AI39" i="1"/>
  <c r="AF39" i="1"/>
  <c r="AD39" i="1"/>
  <c r="AA39" i="1"/>
  <c r="Y39" i="1"/>
  <c r="V39" i="1"/>
  <c r="T39" i="1"/>
  <c r="Q39" i="1"/>
  <c r="O39" i="1"/>
  <c r="L39" i="1"/>
  <c r="J39" i="1"/>
  <c r="G39" i="1"/>
  <c r="E39" i="1"/>
  <c r="B39" i="1"/>
  <c r="AN38" i="1"/>
  <c r="AK38" i="1"/>
  <c r="AI38" i="1"/>
  <c r="AF38" i="1"/>
  <c r="AD38" i="1"/>
  <c r="AA38" i="1"/>
  <c r="Y38" i="1"/>
  <c r="V38" i="1"/>
  <c r="T38" i="1"/>
  <c r="Q38" i="1"/>
  <c r="O38" i="1"/>
  <c r="L38" i="1"/>
  <c r="J38" i="1"/>
  <c r="G38" i="1"/>
  <c r="E38" i="1"/>
  <c r="B38" i="1"/>
  <c r="AN30" i="1"/>
  <c r="AK30" i="1"/>
  <c r="AI30" i="1"/>
  <c r="AF30" i="1"/>
  <c r="AD30" i="1"/>
  <c r="AA30" i="1"/>
  <c r="Y30" i="1"/>
  <c r="V30" i="1"/>
  <c r="T30" i="1"/>
  <c r="Q30" i="1"/>
  <c r="O30" i="1"/>
  <c r="L30" i="1"/>
  <c r="J30" i="1"/>
  <c r="G30" i="1"/>
  <c r="E30" i="1"/>
  <c r="B30" i="1"/>
  <c r="AN29" i="1"/>
  <c r="AK29" i="1"/>
  <c r="AI29" i="1"/>
  <c r="AF29" i="1"/>
  <c r="AD29" i="1"/>
  <c r="AA29" i="1"/>
  <c r="Y29" i="1"/>
  <c r="V29" i="1"/>
  <c r="T29" i="1"/>
  <c r="Q29" i="1"/>
  <c r="O29" i="1"/>
  <c r="L29" i="1"/>
  <c r="J29" i="1"/>
  <c r="G29" i="1"/>
  <c r="E29" i="1"/>
  <c r="B29" i="1"/>
  <c r="AN28" i="1"/>
  <c r="AK28" i="1"/>
  <c r="AI28" i="1"/>
  <c r="AF28" i="1"/>
  <c r="AD28" i="1"/>
  <c r="AA28" i="1"/>
  <c r="Y28" i="1"/>
  <c r="V28" i="1"/>
  <c r="T28" i="1"/>
  <c r="Q28" i="1"/>
  <c r="O28" i="1"/>
  <c r="L28" i="1"/>
  <c r="J28" i="1"/>
  <c r="G28" i="1"/>
  <c r="E28" i="1"/>
  <c r="B28" i="1"/>
  <c r="AN27" i="1"/>
  <c r="AK27" i="1"/>
  <c r="AI27" i="1"/>
  <c r="AF27" i="1"/>
  <c r="AD27" i="1"/>
  <c r="AA27" i="1"/>
  <c r="Y27" i="1"/>
  <c r="V27" i="1"/>
  <c r="T27" i="1"/>
  <c r="Q27" i="1"/>
  <c r="O27" i="1"/>
  <c r="L27" i="1"/>
  <c r="J27" i="1"/>
  <c r="G27" i="1"/>
  <c r="E27" i="1"/>
  <c r="B27" i="1"/>
  <c r="AN26" i="1"/>
  <c r="AK26" i="1"/>
  <c r="AI26" i="1"/>
  <c r="AF26" i="1"/>
  <c r="AD26" i="1"/>
  <c r="AA26" i="1"/>
  <c r="Y26" i="1"/>
  <c r="V26" i="1"/>
  <c r="T26" i="1"/>
  <c r="Q26" i="1"/>
  <c r="O26" i="1"/>
  <c r="L26" i="1"/>
  <c r="J26" i="1"/>
  <c r="G26" i="1"/>
  <c r="E26" i="1"/>
  <c r="B26" i="1"/>
  <c r="AN25" i="1"/>
  <c r="AK25" i="1"/>
  <c r="AI25" i="1"/>
  <c r="AF25" i="1"/>
  <c r="AD25" i="1"/>
  <c r="AA25" i="1"/>
  <c r="Y25" i="1"/>
  <c r="V25" i="1"/>
  <c r="T25" i="1"/>
  <c r="Q25" i="1"/>
  <c r="O25" i="1"/>
  <c r="L25" i="1"/>
  <c r="J25" i="1"/>
  <c r="G25" i="1"/>
  <c r="E25" i="1"/>
  <c r="B25" i="1"/>
  <c r="AN24" i="1"/>
  <c r="AK24" i="1"/>
  <c r="AI24" i="1"/>
  <c r="AF24" i="1"/>
  <c r="AD24" i="1"/>
  <c r="AA24" i="1"/>
  <c r="Y24" i="1"/>
  <c r="V24" i="1"/>
  <c r="T24" i="1"/>
  <c r="Q24" i="1"/>
  <c r="O24" i="1"/>
  <c r="L24" i="1"/>
  <c r="J24" i="1"/>
  <c r="G24" i="1"/>
  <c r="E24" i="1"/>
  <c r="B24" i="1"/>
  <c r="AN23" i="1"/>
  <c r="AK23" i="1"/>
  <c r="AI23" i="1"/>
  <c r="AF23" i="1"/>
  <c r="AD23" i="1"/>
  <c r="AA23" i="1"/>
  <c r="Y23" i="1"/>
  <c r="V23" i="1"/>
  <c r="T23" i="1"/>
  <c r="Q23" i="1"/>
  <c r="O23" i="1"/>
  <c r="L23" i="1"/>
  <c r="J23" i="1"/>
  <c r="G23" i="1"/>
  <c r="E23" i="1"/>
  <c r="B23" i="1"/>
  <c r="AN22" i="1"/>
  <c r="AK22" i="1"/>
  <c r="AI22" i="1"/>
  <c r="AF22" i="1"/>
  <c r="AD22" i="1"/>
  <c r="AA22" i="1"/>
  <c r="Y22" i="1"/>
  <c r="V22" i="1"/>
  <c r="T22" i="1"/>
  <c r="Q22" i="1"/>
  <c r="O22" i="1"/>
  <c r="L22" i="1"/>
  <c r="J22" i="1"/>
  <c r="G22" i="1"/>
  <c r="E22" i="1"/>
  <c r="B22" i="1"/>
  <c r="AN21" i="1"/>
  <c r="AK21" i="1"/>
  <c r="AI21" i="1"/>
  <c r="AF21" i="1"/>
  <c r="AD21" i="1"/>
  <c r="AA21" i="1"/>
  <c r="Y21" i="1"/>
  <c r="V21" i="1"/>
  <c r="T21" i="1"/>
  <c r="Q21" i="1"/>
  <c r="O21" i="1"/>
  <c r="L21" i="1"/>
  <c r="J21" i="1"/>
  <c r="G21" i="1"/>
  <c r="E21" i="1"/>
  <c r="B21" i="1"/>
  <c r="AN20" i="1"/>
  <c r="AK20" i="1"/>
  <c r="AI20" i="1"/>
  <c r="AF20" i="1"/>
  <c r="AD20" i="1"/>
  <c r="AA20" i="1"/>
  <c r="Y20" i="1"/>
  <c r="V20" i="1"/>
  <c r="T20" i="1"/>
  <c r="Q20" i="1"/>
  <c r="O20" i="1"/>
  <c r="L20" i="1"/>
  <c r="J20" i="1"/>
  <c r="G20" i="1"/>
  <c r="E20" i="1"/>
  <c r="B20" i="1"/>
  <c r="AN19" i="1"/>
  <c r="AK19" i="1"/>
  <c r="AI19" i="1"/>
  <c r="AF19" i="1"/>
  <c r="AD19" i="1"/>
  <c r="AA19" i="1"/>
  <c r="Y19" i="1"/>
  <c r="V19" i="1"/>
  <c r="T19" i="1"/>
  <c r="Q19" i="1"/>
  <c r="O19" i="1"/>
  <c r="L19" i="1"/>
  <c r="J19" i="1"/>
  <c r="G19" i="1"/>
  <c r="E19" i="1"/>
  <c r="B19" i="1"/>
  <c r="AN18" i="1"/>
  <c r="AK18" i="1"/>
  <c r="AI18" i="1"/>
  <c r="AF18" i="1"/>
  <c r="AD18" i="1"/>
  <c r="AA18" i="1"/>
  <c r="Y18" i="1"/>
  <c r="V18" i="1"/>
  <c r="T18" i="1"/>
  <c r="Q18" i="1"/>
  <c r="O18" i="1"/>
  <c r="L18" i="1"/>
  <c r="J18" i="1"/>
  <c r="G18" i="1"/>
  <c r="E18" i="1"/>
  <c r="B18" i="1"/>
  <c r="AN17" i="1"/>
  <c r="AK17" i="1"/>
  <c r="AI17" i="1"/>
  <c r="AF17" i="1"/>
  <c r="AD17" i="1"/>
  <c r="AA17" i="1"/>
  <c r="Y17" i="1"/>
  <c r="V17" i="1"/>
  <c r="T17" i="1"/>
  <c r="Q17" i="1"/>
  <c r="O17" i="1"/>
  <c r="L17" i="1"/>
  <c r="J17" i="1"/>
  <c r="G17" i="1"/>
  <c r="E17" i="1"/>
  <c r="B17" i="1"/>
  <c r="AN16" i="1"/>
  <c r="AK16" i="1"/>
  <c r="AI16" i="1"/>
  <c r="AF16" i="1"/>
  <c r="AD16" i="1"/>
  <c r="AA16" i="1"/>
  <c r="Y16" i="1"/>
  <c r="V16" i="1"/>
  <c r="T16" i="1"/>
  <c r="Q16" i="1"/>
  <c r="O16" i="1"/>
  <c r="L16" i="1"/>
  <c r="J16" i="1"/>
  <c r="G16" i="1"/>
  <c r="E16" i="1"/>
  <c r="B16" i="1"/>
  <c r="AN15" i="1"/>
  <c r="AK15" i="1"/>
  <c r="AI15" i="1"/>
  <c r="AF15" i="1"/>
  <c r="AD15" i="1"/>
  <c r="AA15" i="1"/>
  <c r="Y15" i="1"/>
  <c r="V15" i="1"/>
  <c r="T15" i="1"/>
  <c r="Q15" i="1"/>
  <c r="O15" i="1"/>
  <c r="L15" i="1"/>
  <c r="J15" i="1"/>
  <c r="G15" i="1"/>
  <c r="E15" i="1"/>
  <c r="B15" i="1"/>
  <c r="AN14" i="1"/>
  <c r="AK14" i="1"/>
  <c r="AI14" i="1"/>
  <c r="AF14" i="1"/>
  <c r="AD14" i="1"/>
  <c r="AA14" i="1"/>
  <c r="Y14" i="1"/>
  <c r="V14" i="1"/>
  <c r="T14" i="1"/>
  <c r="Q14" i="1"/>
  <c r="O14" i="1"/>
  <c r="L14" i="1"/>
  <c r="J14" i="1"/>
  <c r="G14" i="1"/>
  <c r="E14" i="1"/>
  <c r="B14" i="1"/>
  <c r="AN13" i="1"/>
  <c r="AK13" i="1"/>
  <c r="AI13" i="1"/>
  <c r="AF13" i="1"/>
  <c r="AD13" i="1"/>
  <c r="AA13" i="1"/>
  <c r="Y13" i="1"/>
  <c r="V13" i="1"/>
  <c r="T13" i="1"/>
  <c r="Q13" i="1"/>
  <c r="O13" i="1"/>
  <c r="L13" i="1"/>
  <c r="J13" i="1"/>
  <c r="G13" i="1"/>
  <c r="E13" i="1"/>
  <c r="B13" i="1"/>
  <c r="AN12" i="1"/>
  <c r="AK12" i="1"/>
  <c r="AI12" i="1"/>
  <c r="AF12" i="1"/>
  <c r="AD12" i="1"/>
  <c r="AA12" i="1"/>
  <c r="Y12" i="1"/>
  <c r="V12" i="1"/>
  <c r="T12" i="1"/>
  <c r="Q12" i="1"/>
  <c r="O12" i="1"/>
  <c r="L12" i="1"/>
  <c r="J12" i="1"/>
  <c r="G12" i="1"/>
  <c r="E12" i="1"/>
  <c r="B12" i="1"/>
  <c r="AN11" i="1"/>
  <c r="AK11" i="1"/>
  <c r="AI11" i="1"/>
  <c r="AF11" i="1"/>
  <c r="AD11" i="1"/>
  <c r="AA11" i="1"/>
  <c r="Y11" i="1"/>
  <c r="V11" i="1"/>
  <c r="T11" i="1"/>
  <c r="Q11" i="1"/>
  <c r="O11" i="1"/>
  <c r="L11" i="1"/>
  <c r="J11" i="1"/>
  <c r="G11" i="1"/>
  <c r="E11" i="1"/>
  <c r="B11" i="1"/>
  <c r="AN10" i="1"/>
  <c r="AK10" i="1"/>
  <c r="AI10" i="1"/>
  <c r="AF10" i="1"/>
  <c r="AD10" i="1"/>
  <c r="AA10" i="1"/>
  <c r="Y10" i="1"/>
  <c r="V10" i="1"/>
  <c r="T10" i="1"/>
  <c r="Q10" i="1"/>
  <c r="O10" i="1"/>
  <c r="L10" i="1"/>
  <c r="J10" i="1"/>
  <c r="G10" i="1"/>
  <c r="E10" i="1"/>
  <c r="B10" i="1"/>
</calcChain>
</file>

<file path=xl/sharedStrings.xml><?xml version="1.0" encoding="utf-8"?>
<sst xmlns="http://schemas.openxmlformats.org/spreadsheetml/2006/main" count="106" uniqueCount="20">
  <si>
    <t>facet stress = facet contact force magnitude/facet contact area</t>
  </si>
  <si>
    <t>units=</t>
  </si>
  <si>
    <t>(N/mm^2)=MPa</t>
  </si>
  <si>
    <t>6LR_7UR</t>
  </si>
  <si>
    <t>6LL_7UL</t>
  </si>
  <si>
    <t>5LR_6UR</t>
  </si>
  <si>
    <t>5LL_6UL</t>
  </si>
  <si>
    <t>4LR_5UR</t>
  </si>
  <si>
    <t>4LL_5UL</t>
  </si>
  <si>
    <t>3LR_4UR</t>
  </si>
  <si>
    <t>3LL_4UL</t>
  </si>
  <si>
    <t>time</t>
  </si>
  <si>
    <t>moment</t>
  </si>
  <si>
    <t>CAREA</t>
  </si>
  <si>
    <t>CFNM</t>
  </si>
  <si>
    <t>CFNM/Total area contact</t>
  </si>
  <si>
    <t xml:space="preserve">6PN LatPhys NoTether </t>
  </si>
  <si>
    <t xml:space="preserve">S2_6N_LatPhys_NoTether.odb </t>
  </si>
  <si>
    <t xml:space="preserve">6P LatPhys NoTether  </t>
  </si>
  <si>
    <t>S2_6P_LatPhys_NoTether.odb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</si>
</sst>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0E4482-00E2-4D98-BDBA-5ACECAE751D3}" name="Table1" displayName="Table1" ref="A9:E30" totalsRowShown="0">
  <autoFilter ref="A9:E30" xr:uid="{D35D6473-2034-4060-BDAB-7F51B00850CB}"/>
  <tableColumns count="5">
    <tableColumn id="1" xr3:uid="{3F34BA44-B667-494E-BFE8-2B7104112EA0}" name="time"/>
    <tableColumn id="2" xr3:uid="{FCD6D3BC-6DEC-498A-B5F8-00CFF7F2BBEC}" name="moment" dataDxfId="31">
      <calculatedColumnFormula>-(Table1[[#This Row],[time]]-2)*2</calculatedColumnFormula>
    </tableColumn>
    <tableColumn id="3" xr3:uid="{2E7BD73F-12BB-4206-A827-A624ABF2D331}" name="CAREA"/>
    <tableColumn id="4" xr3:uid="{60973BE3-6DDF-4A1F-B17C-76D4D9122917}" name="CFNM"/>
    <tableColumn id="5" xr3:uid="{A22724F5-9264-42BD-9CFB-A0451B65DBE9}" name="CFNM/Total area contact" dataDxfId="30">
      <calculatedColumnFormula>Table1[[#This Row],[CFNM]]/Table1[[#This Row],[CAREA]]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2D70C8-9FAF-48AF-AC62-525A43A043B7}" name="Table2" displayName="Table2" ref="F9:J30" totalsRowShown="0">
  <autoFilter ref="F9:J30" xr:uid="{99ECD829-AE7C-4DA5-AC18-6BB99E8C65B7}"/>
  <tableColumns count="5">
    <tableColumn id="1" xr3:uid="{51A4BB88-F0E2-4633-B16C-4BFA9A7ABBD9}" name="time"/>
    <tableColumn id="2" xr3:uid="{9B5328C5-5A46-46AF-A42E-A261B47B246E}" name="moment" dataDxfId="29">
      <calculatedColumnFormula>-(Table2[[#This Row],[time]]-2)*2</calculatedColumnFormula>
    </tableColumn>
    <tableColumn id="3" xr3:uid="{F5BB4836-9122-4706-A7B8-E14769DE27A0}" name="CAREA"/>
    <tableColumn id="4" xr3:uid="{D26B57F9-0650-4573-A962-03FBF6F87E18}" name="CFNM"/>
    <tableColumn id="5" xr3:uid="{0447A87D-78BE-4C85-894B-62CFB9572144}" name="CFNM/Total area contact" dataDxfId="28">
      <calculatedColumnFormula>Table2[[#This Row],[CFNM]]/Table2[[#This Row],[CAREA]]</calculatedColumnFormula>
    </tableColumn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0B92D2-4A5C-448D-862E-68FF9FD5E8B5}" name="Table3" displayName="Table3" ref="K9:O30" totalsRowShown="0">
  <autoFilter ref="K9:O30" xr:uid="{42E38272-2A8B-4A01-AF4B-979FFBF42DC0}"/>
  <tableColumns count="5">
    <tableColumn id="1" xr3:uid="{21DAE694-651C-49DB-BEF9-953B7519FD48}" name="time"/>
    <tableColumn id="2" xr3:uid="{E35439EA-86FF-4CED-8FCA-DA0F973A66E5}" name="moment" dataDxfId="27">
      <calculatedColumnFormula>-(Table3[[#This Row],[time]]-2)*2</calculatedColumnFormula>
    </tableColumn>
    <tableColumn id="3" xr3:uid="{491BB704-CBD6-4457-8CC4-23C49B1CABAE}" name="CAREA"/>
    <tableColumn id="4" xr3:uid="{B145E7AB-2CCB-40AF-9F33-E19204FD9E6B}" name="CFNM"/>
    <tableColumn id="5" xr3:uid="{5AFFD754-4D21-478A-B522-6C3E94A99F72}" name="CFNM/Total area contact" dataDxfId="26">
      <calculatedColumnFormula>Table3[[#This Row],[CFNM]]/Table3[[#This Row],[CAREA]]</calculatedColumnFormula>
    </tableColumn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F8E626-0159-4054-B421-B230676A60C2}" name="Table4" displayName="Table4" ref="P9:T30" totalsRowShown="0">
  <autoFilter ref="P9:T30" xr:uid="{D9F89BE5-688A-4F01-8F0A-5CC88FD94013}"/>
  <tableColumns count="5">
    <tableColumn id="1" xr3:uid="{EF225E2D-5C49-4FF8-AE1A-3D52D7249A93}" name="time"/>
    <tableColumn id="2" xr3:uid="{5EB1F0A8-89BB-4D24-AFF6-BCCED7453E1D}" name="moment" dataDxfId="25">
      <calculatedColumnFormula>-(Table4[[#This Row],[time]]-2)*2</calculatedColumnFormula>
    </tableColumn>
    <tableColumn id="3" xr3:uid="{1BA044FE-889D-40EA-81D5-4C28193314CF}" name="CAREA"/>
    <tableColumn id="4" xr3:uid="{74D128B6-F5AA-446D-B903-45C68992C421}" name="CFNM"/>
    <tableColumn id="5" xr3:uid="{111CDF26-493E-482D-B7FA-0B8F38FCD142}" name="CFNM/Total area contact" dataDxfId="24">
      <calculatedColumnFormula>Table4[[#This Row],[CFNM]]/Table4[[#This Row],[CAREA]]</calculatedColumnFormula>
    </tableColumn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C7B4EA-031D-4BC9-8CC5-457807FAA76D}" name="Table5" displayName="Table5" ref="U9:Y30" totalsRowShown="0">
  <autoFilter ref="U9:Y30" xr:uid="{EAF2E52E-2658-4E03-92A7-8F34AF9C0C3D}"/>
  <tableColumns count="5">
    <tableColumn id="1" xr3:uid="{FD1B4E58-BC3B-4D09-9DD6-2BED51ABF1E5}" name="time"/>
    <tableColumn id="2" xr3:uid="{B4AF3FFD-5DCD-49A8-974A-53D8EF1DB000}" name="moment" dataDxfId="23">
      <calculatedColumnFormula>-(Table5[[#This Row],[time]]-2)*2</calculatedColumnFormula>
    </tableColumn>
    <tableColumn id="3" xr3:uid="{E846F07E-5342-419E-8396-349FBA606893}" name="CAREA"/>
    <tableColumn id="4" xr3:uid="{BF37832C-A53F-47C7-94B5-0D706507BDE2}" name="CFNM"/>
    <tableColumn id="5" xr3:uid="{1385DB80-5ADD-4778-906A-8E5AC5DB313A}" name="CFNM/Total area contact" dataDxfId="22">
      <calculatedColumnFormula>Table5[[#This Row],[CFNM]]/Table5[[#This Row],[CAREA]]</calculatedColumnFormula>
    </tableColumn>
  </tableColumns>
  <tableStyleInfo name="TableStyleLight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29FFFC-46B5-42AA-A57F-478FCCE55D07}" name="Table6" displayName="Table6" ref="Z9:AD30" totalsRowShown="0">
  <autoFilter ref="Z9:AD30" xr:uid="{3768FBCC-6E8C-4798-82DB-193DC9346989}"/>
  <tableColumns count="5">
    <tableColumn id="1" xr3:uid="{C545168D-290D-4870-9BA3-738B6852F403}" name="time"/>
    <tableColumn id="2" xr3:uid="{E6B2A5F8-8C56-47AE-81B5-AE0EAAFE5CF3}" name="moment" dataDxfId="21">
      <calculatedColumnFormula>-(Table6[[#This Row],[time]]-2)*2</calculatedColumnFormula>
    </tableColumn>
    <tableColumn id="3" xr3:uid="{E4AD62CC-11CE-4AFE-AAED-28ABB7206D5B}" name="CAREA"/>
    <tableColumn id="4" xr3:uid="{61E0BCCE-9E71-48B9-BFE8-0353A8DA85F4}" name="CFNM"/>
    <tableColumn id="5" xr3:uid="{8E7FADF1-B580-4E5A-93BF-C8A99D00DFDA}" name="CFNM/Total area contact" dataDxfId="20">
      <calculatedColumnFormula>Table6[[#This Row],[CFNM]]/Table6[[#This Row],[CAREA]]</calculatedColumnFormula>
    </tableColumn>
  </tableColumns>
  <tableStyleInfo name="TableStyleLight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83FB5C3-BF47-4C7E-9F41-5D16264A7644}" name="Table7" displayName="Table7" ref="AE9:AI30" totalsRowShown="0">
  <autoFilter ref="AE9:AI30" xr:uid="{FDB50D9A-D4BB-4CC7-A3B2-67E24A9B3018}"/>
  <tableColumns count="5">
    <tableColumn id="1" xr3:uid="{17322192-5F35-441A-860C-9CD83D46B42D}" name="time"/>
    <tableColumn id="2" xr3:uid="{8061D0FD-3D67-427C-9FAA-9045517E621C}" name="moment" dataDxfId="19">
      <calculatedColumnFormula>-(Table7[[#This Row],[time]]-2)*2</calculatedColumnFormula>
    </tableColumn>
    <tableColumn id="3" xr3:uid="{698B86F4-ED94-4C3D-8267-DF40E5D67322}" name="CAREA"/>
    <tableColumn id="4" xr3:uid="{987AD5F5-11AC-4839-B587-F75C29DE8643}" name="CFNM"/>
    <tableColumn id="5" xr3:uid="{58D9B2D3-FB32-46E2-A49E-2281BEB79105}" name="CFNM/Total area contact" dataDxfId="18">
      <calculatedColumnFormula>Table7[[#This Row],[CFNM]]/Table7[[#This Row],[CAREA]]</calculatedColumnFormula>
    </tableColumn>
  </tableColumns>
  <tableStyleInfo name="TableStyleLight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DED6BF6-32C3-4FC5-B322-0DFF6A0EFDB3}" name="Table8" displayName="Table8" ref="AJ9:AN30" totalsRowShown="0">
  <autoFilter ref="AJ9:AN30" xr:uid="{11343F5F-718B-437E-9983-087504EB697F}"/>
  <tableColumns count="5">
    <tableColumn id="1" xr3:uid="{C49A5921-8496-428D-8E0D-331719FAEF35}" name="time"/>
    <tableColumn id="2" xr3:uid="{E50D3FD1-C315-445E-A3FB-3CF514D7F591}" name="moment" dataDxfId="17">
      <calculatedColumnFormula>-(Table8[[#This Row],[time]]-2)*2</calculatedColumnFormula>
    </tableColumn>
    <tableColumn id="3" xr3:uid="{E55D85A9-A4F1-4679-9039-C235C7587A24}" name="CAREA"/>
    <tableColumn id="4" xr3:uid="{E5D33996-147E-4A4E-8900-2F42AD7179B1}" name="CFNM"/>
    <tableColumn id="5" xr3:uid="{4DDDD0DC-547B-4BA7-8CB8-8FEEF110CC47}" name="CFNM/Total area contact" dataDxfId="16">
      <calculatedColumnFormula>Table8[[#This Row],[CFNM]]/Table8[[#This Row],[CAREA]]</calculatedColumnFormula>
    </tableColumn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5F652C8-3446-4EB1-A8B5-5B866FF07DBC}" name="Table110" displayName="Table110" ref="A37:E58" totalsRowShown="0">
  <autoFilter ref="A37:E58" xr:uid="{067E4C17-2ABC-403E-A37C-D656EA9AD5FA}"/>
  <tableColumns count="5">
    <tableColumn id="1" xr3:uid="{AC896640-65F7-42B2-8815-88AA5A3F535F}" name="time"/>
    <tableColumn id="2" xr3:uid="{97FEAD4F-FA8B-471C-A6B7-56F3EC6E554C}" name="moment" dataDxfId="15">
      <calculatedColumnFormula>(Table110[[#This Row],[time]]-2)*2</calculatedColumnFormula>
    </tableColumn>
    <tableColumn id="3" xr3:uid="{0EA9E757-EC1D-4CAF-858F-E8A18D45E0FB}" name="CAREA"/>
    <tableColumn id="4" xr3:uid="{A8318293-E38D-4189-AFEB-BCADCA7D5E46}" name="CFNM"/>
    <tableColumn id="5" xr3:uid="{BD02AB40-A7FA-4298-A419-C570FB4707C4}" name="CFNM/Total area contact" dataDxfId="14">
      <calculatedColumnFormula>Table110[[#This Row],[CFNM]]/Table110[[#This Row],[CAREA]]</calculatedColumnFormula>
    </tableColumn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741C5AC-88C1-4E5F-81B3-92276EE12B8B}" name="Table211" displayName="Table211" ref="F37:J58" totalsRowShown="0">
  <autoFilter ref="F37:J58" xr:uid="{D19623B3-30A2-4A73-B17A-EC48AFB05D54}"/>
  <tableColumns count="5">
    <tableColumn id="1" xr3:uid="{7559B60C-567A-49D4-BAEE-4314F2E2DF63}" name="time"/>
    <tableColumn id="2" xr3:uid="{628CCC2F-7E2D-4F2E-B1EF-365762A89D84}" name="moment" dataDxfId="13">
      <calculatedColumnFormula>(Table211[[#This Row],[time]]-2)*2</calculatedColumnFormula>
    </tableColumn>
    <tableColumn id="3" xr3:uid="{36452261-3437-46E9-A8EF-C88547989697}" name="CAREA"/>
    <tableColumn id="4" xr3:uid="{8DF0116F-21D8-4C40-A419-A85ECCDDCE7B}" name="CFNM"/>
    <tableColumn id="5" xr3:uid="{8C52BE7F-7412-48F3-B855-B6EAC276AD7B}" name="CFNM/Total area contact" dataDxfId="12">
      <calculatedColumnFormula>Table211[[#This Row],[CFNM]]/Table211[[#This Row],[CAREA]]</calculatedColumnFormula>
    </tableColumn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AD3ADB5-BF96-4D1C-A525-CFFEC47B23FD}" name="Table312" displayName="Table312" ref="K37:O58" totalsRowShown="0">
  <autoFilter ref="K37:O58" xr:uid="{CEBC2024-4C45-459A-ACF4-D4B66110C18F}"/>
  <tableColumns count="5">
    <tableColumn id="1" xr3:uid="{BA20BADF-2815-46EF-89EB-D7CFCE3CDAD9}" name="time"/>
    <tableColumn id="2" xr3:uid="{787890F0-E2EE-4830-B40B-A7CBFD2016BD}" name="moment" dataDxfId="11">
      <calculatedColumnFormula>(Table312[[#This Row],[time]]-2)*2</calculatedColumnFormula>
    </tableColumn>
    <tableColumn id="3" xr3:uid="{5EC24B96-BC79-4EC4-98EC-550B65B11551}" name="CAREA"/>
    <tableColumn id="4" xr3:uid="{94813535-4C2D-44D9-903E-AB1407721B04}" name="CFNM"/>
    <tableColumn id="5" xr3:uid="{49B1DD72-6AE6-49D3-BCDC-45E9DD7A04D7}" name="CFNM/Total area contact" dataDxfId="10">
      <calculatedColumnFormula>Table312[[#This Row],[CFNM]]/Table312[[#This Row],[CAREA]]</calculatedColumnFormula>
    </tableColumn>
  </tableColumns>
  <tableStyleInfo name="TableStyleLight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8F0741B-1FA9-47E7-9E44-D89EFF3E6704}" name="Table413" displayName="Table413" ref="P37:T58" totalsRowShown="0">
  <autoFilter ref="P37:T58" xr:uid="{71B7FD9C-4FFC-4F76-9A51-4038348C29AB}"/>
  <tableColumns count="5">
    <tableColumn id="1" xr3:uid="{F762F328-7657-43BD-9A7A-812384624E23}" name="time"/>
    <tableColumn id="2" xr3:uid="{EC64F0F4-3BBA-4DDE-94A8-6E43E9D41035}" name="moment" dataDxfId="9">
      <calculatedColumnFormula>(Table413[[#This Row],[time]]-2)*2</calculatedColumnFormula>
    </tableColumn>
    <tableColumn id="3" xr3:uid="{BB7DE8A3-4031-4561-8318-65203643CE8A}" name="CAREA"/>
    <tableColumn id="4" xr3:uid="{5801E7AE-CFF2-405D-8CA6-EE49B1324F90}" name="CFNM"/>
    <tableColumn id="5" xr3:uid="{8012A5E4-A54B-40E4-AECC-547474960607}" name="CFNM/Total area contact" dataDxfId="8">
      <calculatedColumnFormula>Table413[[#This Row],[CFNM]]/Table413[[#This Row],[CAREA]]</calculatedColumnFormula>
    </tableColumn>
  </tableColumns>
  <tableStyleInfo name="TableStyleLight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89781F9-7E4C-4995-9487-EF1DC668313E}" name="Table514" displayName="Table514" ref="U37:Y58" totalsRowShown="0">
  <autoFilter ref="U37:Y58" xr:uid="{3607229B-CE43-4081-8899-8CB3B3015176}"/>
  <tableColumns count="5">
    <tableColumn id="1" xr3:uid="{BA78B2FA-70D0-4E8A-9EAF-86F107C3E541}" name="time"/>
    <tableColumn id="2" xr3:uid="{3CB62947-4166-40D2-B4C3-678EB0F3F54C}" name="moment" dataDxfId="7">
      <calculatedColumnFormula>(Table514[[#This Row],[time]]-2)*2</calculatedColumnFormula>
    </tableColumn>
    <tableColumn id="3" xr3:uid="{24365EE0-D57C-4940-BF31-16A99A722474}" name="CAREA"/>
    <tableColumn id="4" xr3:uid="{D3EA24EB-B03F-44DF-BB57-3500516A61C6}" name="CFNM"/>
    <tableColumn id="5" xr3:uid="{53244409-B6F3-4DAC-BA70-9C179086CEBC}" name="CFNM/Total area contact" dataDxfId="6">
      <calculatedColumnFormula>Table514[[#This Row],[CFNM]]/Table514[[#This Row],[CAREA]]</calculatedColumnFormula>
    </tableColumn>
  </tableColumns>
  <tableStyleInfo name="TableStyleLight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7E0D418-E30C-4666-AFCF-3B578056548C}" name="Table615" displayName="Table615" ref="Z37:AD58" totalsRowShown="0">
  <autoFilter ref="Z37:AD58" xr:uid="{E006A062-5FE3-47A0-B32E-F690BA022606}"/>
  <tableColumns count="5">
    <tableColumn id="1" xr3:uid="{34A0C6A8-4F52-416A-8B98-A2C3B314A9E3}" name="time"/>
    <tableColumn id="2" xr3:uid="{91E61772-FD22-47B8-BF5D-918109629963}" name="moment" dataDxfId="5">
      <calculatedColumnFormula>(Table615[[#This Row],[time]]-2)*2</calculatedColumnFormula>
    </tableColumn>
    <tableColumn id="3" xr3:uid="{0F479E44-6939-45EB-AB35-54AB85F79707}" name="CAREA"/>
    <tableColumn id="4" xr3:uid="{0AEAD437-F423-48A2-87EF-DA370A510848}" name="CFNM"/>
    <tableColumn id="5" xr3:uid="{F3586A6E-D30D-4433-855D-22CFB1617340}" name="CFNM/Total area contact" dataDxfId="4">
      <calculatedColumnFormula>Table615[[#This Row],[CFNM]]/Table615[[#This Row],[CAREA]]</calculatedColumnFormula>
    </tableColumn>
  </tableColumns>
  <tableStyleInfo name="TableStyleLight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8A20632-51E9-43D4-841B-96491AE25208}" name="Table716" displayName="Table716" ref="AE37:AI58" totalsRowShown="0">
  <autoFilter ref="AE37:AI58" xr:uid="{3645482D-CC9C-490C-ACA8-D7B8C79C1ECC}"/>
  <tableColumns count="5">
    <tableColumn id="1" xr3:uid="{372B9AAE-9D10-46B1-B569-CA9A7138A215}" name="time"/>
    <tableColumn id="2" xr3:uid="{0D8A911C-26C3-48BE-A66B-2928AE967136}" name="moment" dataDxfId="3">
      <calculatedColumnFormula>(Table716[[#This Row],[time]]-2)*2</calculatedColumnFormula>
    </tableColumn>
    <tableColumn id="3" xr3:uid="{174A459D-09DA-446E-B2BA-6611199C108A}" name="CAREA"/>
    <tableColumn id="4" xr3:uid="{8F82D945-2427-4698-B1BE-9D684A145D97}" name="CFNM"/>
    <tableColumn id="5" xr3:uid="{09C4B45B-9802-4052-B195-506EB35A958C}" name="CFNM/Total area contact" dataDxfId="2">
      <calculatedColumnFormula>Table716[[#This Row],[CFNM]]/Table716[[#This Row],[CAREA]]</calculatedColumnFormula>
    </tableColumn>
  </tableColumns>
  <tableStyleInfo name="TableStyleLight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28B731C-E3E7-469C-9615-95A381A73647}" name="Table817" displayName="Table817" ref="AJ37:AN58" totalsRowShown="0">
  <autoFilter ref="AJ37:AN58" xr:uid="{B5D7A5EE-1C82-47BB-97C4-F16F92ADA3FD}"/>
  <tableColumns count="5">
    <tableColumn id="1" xr3:uid="{D8C01504-854E-4E0B-9739-0C18A2615877}" name="time"/>
    <tableColumn id="2" xr3:uid="{D3A8A0E5-19AB-4C6C-807D-148B15667697}" name="moment" dataDxfId="1">
      <calculatedColumnFormula>(Table817[[#This Row],[time]]-2)*2</calculatedColumnFormula>
    </tableColumn>
    <tableColumn id="3" xr3:uid="{0C0F982D-F007-4D38-8510-53E8A522B129}" name="CAREA"/>
    <tableColumn id="4" xr3:uid="{F7254C8F-747C-441A-A734-FA51A92C1854}" name="CFNM"/>
    <tableColumn id="5" xr3:uid="{845455C7-990A-4D8D-8F5A-B5FFB97180C5}" name="CFNM/Total area contact" dataDxfId="0">
      <calculatedColumnFormula>Table817[[#This Row],[CFNM]]/Table817[[#This Row],[CAREA]]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D533-EFF1-4CBD-BDE0-A66BBC0B438C}">
  <dimension ref="A1:AN58"/>
  <sheetViews>
    <sheetView tabSelected="1" topLeftCell="AC34" workbookViewId="0">
      <selection activeCell="AL38" sqref="AL38:AL58"/>
    </sheetView>
  </sheetViews>
  <sheetFormatPr defaultRowHeight="14.4" x14ac:dyDescent="0.3"/>
  <sheetData>
    <row r="1" spans="1:40" x14ac:dyDescent="0.3">
      <c r="A1" t="s">
        <v>16</v>
      </c>
    </row>
    <row r="4" spans="1:40" x14ac:dyDescent="0.3">
      <c r="A4" t="s">
        <v>17</v>
      </c>
      <c r="F4" t="s">
        <v>0</v>
      </c>
    </row>
    <row r="5" spans="1:40" x14ac:dyDescent="0.3">
      <c r="F5" t="s">
        <v>1</v>
      </c>
      <c r="G5" t="s">
        <v>2</v>
      </c>
    </row>
    <row r="8" spans="1:40" x14ac:dyDescent="0.3">
      <c r="A8" t="s">
        <v>3</v>
      </c>
      <c r="F8" t="s">
        <v>4</v>
      </c>
      <c r="K8" t="s">
        <v>5</v>
      </c>
      <c r="P8" t="s">
        <v>6</v>
      </c>
      <c r="U8" t="s">
        <v>7</v>
      </c>
      <c r="Z8" t="s">
        <v>8</v>
      </c>
      <c r="AE8" t="s">
        <v>9</v>
      </c>
      <c r="AJ8" t="s">
        <v>10</v>
      </c>
    </row>
    <row r="9" spans="1:40" x14ac:dyDescent="0.3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11</v>
      </c>
      <c r="L9" t="s">
        <v>12</v>
      </c>
      <c r="M9" t="s">
        <v>13</v>
      </c>
      <c r="N9" t="s">
        <v>14</v>
      </c>
      <c r="O9" t="s">
        <v>15</v>
      </c>
      <c r="P9" t="s">
        <v>11</v>
      </c>
      <c r="Q9" t="s">
        <v>12</v>
      </c>
      <c r="R9" t="s">
        <v>13</v>
      </c>
      <c r="S9" t="s">
        <v>14</v>
      </c>
      <c r="T9" t="s">
        <v>15</v>
      </c>
      <c r="U9" t="s">
        <v>11</v>
      </c>
      <c r="V9" t="s">
        <v>12</v>
      </c>
      <c r="W9" t="s">
        <v>13</v>
      </c>
      <c r="X9" t="s">
        <v>14</v>
      </c>
      <c r="Y9" t="s">
        <v>15</v>
      </c>
      <c r="Z9" t="s">
        <v>11</v>
      </c>
      <c r="AA9" t="s">
        <v>12</v>
      </c>
      <c r="AB9" t="s">
        <v>13</v>
      </c>
      <c r="AC9" t="s">
        <v>14</v>
      </c>
      <c r="AD9" t="s">
        <v>15</v>
      </c>
      <c r="AE9" t="s">
        <v>11</v>
      </c>
      <c r="AF9" t="s">
        <v>12</v>
      </c>
      <c r="AG9" t="s">
        <v>13</v>
      </c>
      <c r="AH9" t="s">
        <v>14</v>
      </c>
      <c r="AI9" t="s">
        <v>15</v>
      </c>
      <c r="AJ9" t="s">
        <v>11</v>
      </c>
      <c r="AK9" t="s">
        <v>12</v>
      </c>
      <c r="AL9" t="s">
        <v>13</v>
      </c>
      <c r="AM9" t="s">
        <v>14</v>
      </c>
      <c r="AN9" t="s">
        <v>15</v>
      </c>
    </row>
    <row r="10" spans="1:40" x14ac:dyDescent="0.3">
      <c r="A10">
        <v>2</v>
      </c>
      <c r="B10">
        <f>-(Table1[[#This Row],[time]]-2)*2</f>
        <v>0</v>
      </c>
      <c r="C10">
        <v>80.561000000000007</v>
      </c>
      <c r="D10">
        <v>3.9823499999999998</v>
      </c>
      <c r="E10" s="1">
        <f>Table1[[#This Row],[CFNM]]/Table1[[#This Row],[CAREA]]</f>
        <v>4.9432727994935512E-2</v>
      </c>
      <c r="F10">
        <v>2</v>
      </c>
      <c r="G10">
        <f>-(Table2[[#This Row],[time]]-2)*2</f>
        <v>0</v>
      </c>
      <c r="H10">
        <v>87.831800000000001</v>
      </c>
      <c r="I10">
        <v>3.84921E-3</v>
      </c>
      <c r="J10" s="1">
        <f>Table2[[#This Row],[CFNM]]/Table2[[#This Row],[CAREA]]</f>
        <v>4.382478783310828E-5</v>
      </c>
      <c r="K10">
        <v>2</v>
      </c>
      <c r="L10">
        <f>-(Table3[[#This Row],[time]]-2)*2</f>
        <v>0</v>
      </c>
      <c r="M10">
        <v>85.166700000000006</v>
      </c>
      <c r="N10">
        <v>3.7005300000000001E-3</v>
      </c>
      <c r="O10">
        <f>Table3[[#This Row],[CFNM]]/Table3[[#This Row],[CAREA]]</f>
        <v>4.3450433091807004E-5</v>
      </c>
      <c r="P10">
        <v>2</v>
      </c>
      <c r="Q10">
        <f>-(Table4[[#This Row],[time]]-2)*2</f>
        <v>0</v>
      </c>
      <c r="R10">
        <v>79.126099999999994</v>
      </c>
      <c r="S10">
        <v>4.5282500000000002E-3</v>
      </c>
      <c r="T10">
        <f>Table4[[#This Row],[CFNM]]/Table4[[#This Row],[CAREA]]</f>
        <v>5.7228272339973796E-5</v>
      </c>
      <c r="U10">
        <v>2</v>
      </c>
      <c r="V10">
        <f>-(Table5[[#This Row],[time]]-2)*2</f>
        <v>0</v>
      </c>
      <c r="W10">
        <v>83.227800000000002</v>
      </c>
      <c r="X10">
        <v>3.5063800000000001</v>
      </c>
      <c r="Y10">
        <f>Table5[[#This Row],[CFNM]]/Table5[[#This Row],[CAREA]]</f>
        <v>4.2129913322231274E-2</v>
      </c>
      <c r="Z10">
        <v>2</v>
      </c>
      <c r="AA10">
        <f>-(Table6[[#This Row],[time]]-2)*2</f>
        <v>0</v>
      </c>
      <c r="AB10">
        <v>83.949600000000004</v>
      </c>
      <c r="AC10">
        <v>6.2742100000000001</v>
      </c>
      <c r="AD10">
        <f>Table6[[#This Row],[CFNM]]/Table6[[#This Row],[CAREA]]</f>
        <v>7.4737818881805265E-2</v>
      </c>
      <c r="AE10">
        <v>2</v>
      </c>
      <c r="AF10">
        <f>-(Table7[[#This Row],[time]]-2)*2</f>
        <v>0</v>
      </c>
      <c r="AG10">
        <v>78.459999999999994</v>
      </c>
      <c r="AH10">
        <v>14.707599999999999</v>
      </c>
      <c r="AI10">
        <f>Table7[[#This Row],[CFNM]]/Table7[[#This Row],[CAREA]]</f>
        <v>0.1874534794799898</v>
      </c>
      <c r="AJ10">
        <v>2</v>
      </c>
      <c r="AK10">
        <f>-(Table8[[#This Row],[time]]-2)*2</f>
        <v>0</v>
      </c>
      <c r="AL10">
        <v>83.006</v>
      </c>
      <c r="AM10">
        <v>14.6488</v>
      </c>
      <c r="AN10">
        <f>Table8[[#This Row],[CFNM]]/Table8[[#This Row],[CAREA]]</f>
        <v>0.17647880876081246</v>
      </c>
    </row>
    <row r="11" spans="1:40" x14ac:dyDescent="0.3">
      <c r="A11">
        <v>2.0512600000000001</v>
      </c>
      <c r="B11">
        <f>-(Table1[[#This Row],[time]]-2)*2</f>
        <v>-0.10252000000000017</v>
      </c>
      <c r="C11">
        <v>89.319400000000002</v>
      </c>
      <c r="D11">
        <v>7.9029400000000001</v>
      </c>
      <c r="E11">
        <f>Table1[[#This Row],[CFNM]]/Table1[[#This Row],[CAREA]]</f>
        <v>8.8479546436720347E-2</v>
      </c>
      <c r="F11">
        <v>2.0512600000000001</v>
      </c>
      <c r="G11">
        <f>-(Table2[[#This Row],[time]]-2)*2</f>
        <v>-0.10252000000000017</v>
      </c>
      <c r="H11">
        <v>94.403899999999993</v>
      </c>
      <c r="I11">
        <v>6.3678100000000004</v>
      </c>
      <c r="J11">
        <f>Table2[[#This Row],[CFNM]]/Table2[[#This Row],[CAREA]]</f>
        <v>6.7452827690381439E-2</v>
      </c>
      <c r="K11">
        <v>2.0512600000000001</v>
      </c>
      <c r="L11">
        <f>-(Table3[[#This Row],[time]]-2)*2</f>
        <v>-0.10252000000000017</v>
      </c>
      <c r="M11">
        <v>89.278999999999996</v>
      </c>
      <c r="N11">
        <v>0.71938100000000005</v>
      </c>
      <c r="O11">
        <f>Table3[[#This Row],[CFNM]]/Table3[[#This Row],[CAREA]]</f>
        <v>8.0576731370199054E-3</v>
      </c>
      <c r="P11">
        <v>2.0512600000000001</v>
      </c>
      <c r="Q11">
        <f>-(Table4[[#This Row],[time]]-2)*2</f>
        <v>-0.10252000000000017</v>
      </c>
      <c r="R11">
        <v>84.507199999999997</v>
      </c>
      <c r="S11">
        <v>8.7385800000000007</v>
      </c>
      <c r="T11">
        <f>Table4[[#This Row],[CFNM]]/Table4[[#This Row],[CAREA]]</f>
        <v>0.10340633697483766</v>
      </c>
      <c r="U11">
        <v>2.0512600000000001</v>
      </c>
      <c r="V11">
        <f>-(Table5[[#This Row],[time]]-2)*2</f>
        <v>-0.10252000000000017</v>
      </c>
      <c r="W11">
        <v>82.305199999999999</v>
      </c>
      <c r="X11">
        <v>4.8170299999999999</v>
      </c>
      <c r="Y11">
        <f>Table5[[#This Row],[CFNM]]/Table5[[#This Row],[CAREA]]</f>
        <v>5.8526435753755532E-2</v>
      </c>
      <c r="Z11">
        <v>2.0512600000000001</v>
      </c>
      <c r="AA11">
        <f>-(Table6[[#This Row],[time]]-2)*2</f>
        <v>-0.10252000000000017</v>
      </c>
      <c r="AB11">
        <v>88.095699999999994</v>
      </c>
      <c r="AC11">
        <v>13.657299999999999</v>
      </c>
      <c r="AD11">
        <f>Table6[[#This Row],[CFNM]]/Table6[[#This Row],[CAREA]]</f>
        <v>0.15502799796130798</v>
      </c>
      <c r="AE11">
        <v>2.0512600000000001</v>
      </c>
      <c r="AF11">
        <f>-(Table7[[#This Row],[time]]-2)*2</f>
        <v>-0.10252000000000017</v>
      </c>
      <c r="AG11">
        <v>79.364999999999995</v>
      </c>
      <c r="AH11">
        <v>17.325800000000001</v>
      </c>
      <c r="AI11">
        <f>Table7[[#This Row],[CFNM]]/Table7[[#This Row],[CAREA]]</f>
        <v>0.21830529830529832</v>
      </c>
      <c r="AJ11">
        <v>2.0512600000000001</v>
      </c>
      <c r="AK11">
        <f>-(Table8[[#This Row],[time]]-2)*2</f>
        <v>-0.10252000000000017</v>
      </c>
      <c r="AL11">
        <v>83.145399999999995</v>
      </c>
      <c r="AM11">
        <v>21.631399999999999</v>
      </c>
      <c r="AN11">
        <f>Table8[[#This Row],[CFNM]]/Table8[[#This Row],[CAREA]]</f>
        <v>0.26016352077204513</v>
      </c>
    </row>
    <row r="12" spans="1:40" x14ac:dyDescent="0.3">
      <c r="A12">
        <v>2.1153300000000002</v>
      </c>
      <c r="B12">
        <f>-(Table1[[#This Row],[time]]-2)*2</f>
        <v>-0.23066000000000031</v>
      </c>
      <c r="C12">
        <v>86.239599999999996</v>
      </c>
      <c r="D12">
        <v>6.22851</v>
      </c>
      <c r="E12">
        <f>Table1[[#This Row],[CFNM]]/Table1[[#This Row],[CAREA]]</f>
        <v>7.2223317362325429E-2</v>
      </c>
      <c r="F12">
        <v>2.1153300000000002</v>
      </c>
      <c r="G12">
        <f>-(Table2[[#This Row],[time]]-2)*2</f>
        <v>-0.23066000000000031</v>
      </c>
      <c r="H12">
        <v>93.206500000000005</v>
      </c>
      <c r="I12">
        <v>9.2076100000000007</v>
      </c>
      <c r="J12">
        <f>Table2[[#This Row],[CFNM]]/Table2[[#This Row],[CAREA]]</f>
        <v>9.8787209046579366E-2</v>
      </c>
      <c r="K12">
        <v>2.1153300000000002</v>
      </c>
      <c r="L12">
        <f>-(Table3[[#This Row],[time]]-2)*2</f>
        <v>-0.23066000000000031</v>
      </c>
      <c r="M12">
        <v>88.825299999999999</v>
      </c>
      <c r="N12">
        <v>4.4091900000000003E-3</v>
      </c>
      <c r="O12">
        <f>Table3[[#This Row],[CFNM]]/Table3[[#This Row],[CAREA]]</f>
        <v>4.9638897926604247E-5</v>
      </c>
      <c r="P12">
        <v>2.1153300000000002</v>
      </c>
      <c r="Q12">
        <f>-(Table4[[#This Row],[time]]-2)*2</f>
        <v>-0.23066000000000031</v>
      </c>
      <c r="R12">
        <v>82.911299999999997</v>
      </c>
      <c r="S12">
        <v>10.996</v>
      </c>
      <c r="T12">
        <f>Table4[[#This Row],[CFNM]]/Table4[[#This Row],[CAREA]]</f>
        <v>0.13262365925995614</v>
      </c>
      <c r="U12">
        <v>2.1153300000000002</v>
      </c>
      <c r="V12">
        <f>-(Table5[[#This Row],[time]]-2)*2</f>
        <v>-0.23066000000000031</v>
      </c>
      <c r="W12">
        <v>82.178399999999996</v>
      </c>
      <c r="X12">
        <v>1.8076099999999999</v>
      </c>
      <c r="Y12">
        <f>Table5[[#This Row],[CFNM]]/Table5[[#This Row],[CAREA]]</f>
        <v>2.1996169309696952E-2</v>
      </c>
      <c r="Z12">
        <v>2.1153300000000002</v>
      </c>
      <c r="AA12">
        <f>-(Table6[[#This Row],[time]]-2)*2</f>
        <v>-0.23066000000000031</v>
      </c>
      <c r="AB12">
        <v>86.137200000000007</v>
      </c>
      <c r="AC12">
        <v>12.1274</v>
      </c>
      <c r="AD12">
        <f>Table6[[#This Row],[CFNM]]/Table6[[#This Row],[CAREA]]</f>
        <v>0.14079166724713596</v>
      </c>
      <c r="AE12">
        <v>2.1153300000000002</v>
      </c>
      <c r="AF12">
        <f>-(Table7[[#This Row],[time]]-2)*2</f>
        <v>-0.23066000000000031</v>
      </c>
      <c r="AG12">
        <v>79.666600000000003</v>
      </c>
      <c r="AH12">
        <v>15.411899999999999</v>
      </c>
      <c r="AI12">
        <f>Table7[[#This Row],[CFNM]]/Table7[[#This Row],[CAREA]]</f>
        <v>0.19345497360248837</v>
      </c>
      <c r="AJ12">
        <v>2.1153300000000002</v>
      </c>
      <c r="AK12">
        <f>-(Table8[[#This Row],[time]]-2)*2</f>
        <v>-0.23066000000000031</v>
      </c>
      <c r="AL12">
        <v>83.051599999999993</v>
      </c>
      <c r="AM12">
        <v>23.773800000000001</v>
      </c>
      <c r="AN12">
        <f>Table8[[#This Row],[CFNM]]/Table8[[#This Row],[CAREA]]</f>
        <v>0.28625336537766888</v>
      </c>
    </row>
    <row r="13" spans="1:40" x14ac:dyDescent="0.3">
      <c r="A13">
        <v>2.16533</v>
      </c>
      <c r="B13">
        <f>-(Table1[[#This Row],[time]]-2)*2</f>
        <v>-0.33065999999999995</v>
      </c>
      <c r="C13">
        <v>84.952200000000005</v>
      </c>
      <c r="D13">
        <v>4.6420300000000001</v>
      </c>
      <c r="E13">
        <f>Table1[[#This Row],[CFNM]]/Table1[[#This Row],[CAREA]]</f>
        <v>5.4642846212340584E-2</v>
      </c>
      <c r="F13">
        <v>2.16533</v>
      </c>
      <c r="G13">
        <f>-(Table2[[#This Row],[time]]-2)*2</f>
        <v>-0.33065999999999995</v>
      </c>
      <c r="H13">
        <v>92.091200000000001</v>
      </c>
      <c r="I13">
        <v>12.3947</v>
      </c>
      <c r="J13">
        <f>Table2[[#This Row],[CFNM]]/Table2[[#This Row],[CAREA]]</f>
        <v>0.13459157878277186</v>
      </c>
      <c r="K13">
        <v>2.16533</v>
      </c>
      <c r="L13">
        <f>-(Table3[[#This Row],[time]]-2)*2</f>
        <v>-0.33065999999999995</v>
      </c>
      <c r="M13">
        <v>86.4054</v>
      </c>
      <c r="N13">
        <v>3.4191199999999999E-3</v>
      </c>
      <c r="O13">
        <f>Table3[[#This Row],[CFNM]]/Table3[[#This Row],[CAREA]]</f>
        <v>3.9570674980961839E-5</v>
      </c>
      <c r="P13">
        <v>2.16533</v>
      </c>
      <c r="Q13">
        <f>-(Table4[[#This Row],[time]]-2)*2</f>
        <v>-0.33065999999999995</v>
      </c>
      <c r="R13">
        <v>81.395399999999995</v>
      </c>
      <c r="S13">
        <v>13.530799999999999</v>
      </c>
      <c r="T13">
        <f>Table4[[#This Row],[CFNM]]/Table4[[#This Row],[CAREA]]</f>
        <v>0.1662354383662959</v>
      </c>
      <c r="U13">
        <v>2.16533</v>
      </c>
      <c r="V13">
        <f>-(Table5[[#This Row],[time]]-2)*2</f>
        <v>-0.33065999999999995</v>
      </c>
      <c r="W13">
        <v>82.438900000000004</v>
      </c>
      <c r="X13">
        <v>0.16117799999999999</v>
      </c>
      <c r="Y13">
        <f>Table5[[#This Row],[CFNM]]/Table5[[#This Row],[CAREA]]</f>
        <v>1.9551207015134843E-3</v>
      </c>
      <c r="Z13">
        <v>2.16533</v>
      </c>
      <c r="AA13">
        <f>-(Table6[[#This Row],[time]]-2)*2</f>
        <v>-0.33065999999999995</v>
      </c>
      <c r="AB13">
        <v>84.425200000000004</v>
      </c>
      <c r="AC13">
        <v>12.262600000000001</v>
      </c>
      <c r="AD13">
        <f>Table6[[#This Row],[CFNM]]/Table6[[#This Row],[CAREA]]</f>
        <v>0.14524810127781754</v>
      </c>
      <c r="AE13">
        <v>2.16533</v>
      </c>
      <c r="AF13">
        <f>-(Table7[[#This Row],[time]]-2)*2</f>
        <v>-0.33065999999999995</v>
      </c>
      <c r="AG13">
        <v>80.014600000000002</v>
      </c>
      <c r="AH13">
        <v>13.5184</v>
      </c>
      <c r="AI13">
        <f>Table7[[#This Row],[CFNM]]/Table7[[#This Row],[CAREA]]</f>
        <v>0.16894916677706318</v>
      </c>
      <c r="AJ13">
        <v>2.16533</v>
      </c>
      <c r="AK13">
        <f>-(Table8[[#This Row],[time]]-2)*2</f>
        <v>-0.33065999999999995</v>
      </c>
      <c r="AL13">
        <v>82.894499999999994</v>
      </c>
      <c r="AM13">
        <v>26.2194</v>
      </c>
      <c r="AN13">
        <f>Table8[[#This Row],[CFNM]]/Table8[[#This Row],[CAREA]]</f>
        <v>0.31629842751931675</v>
      </c>
    </row>
    <row r="14" spans="1:40" x14ac:dyDescent="0.3">
      <c r="A14">
        <v>2.2246999999999999</v>
      </c>
      <c r="B14">
        <f>-(Table1[[#This Row],[time]]-2)*2</f>
        <v>-0.4493999999999998</v>
      </c>
      <c r="C14">
        <v>82.231099999999998</v>
      </c>
      <c r="D14">
        <v>3.2991700000000002</v>
      </c>
      <c r="E14">
        <f>Table1[[#This Row],[CFNM]]/Table1[[#This Row],[CAREA]]</f>
        <v>4.012070858835648E-2</v>
      </c>
      <c r="F14">
        <v>2.2246999999999999</v>
      </c>
      <c r="G14">
        <f>-(Table2[[#This Row],[time]]-2)*2</f>
        <v>-0.4493999999999998</v>
      </c>
      <c r="H14">
        <v>90.6999</v>
      </c>
      <c r="I14">
        <v>15.746</v>
      </c>
      <c r="J14">
        <f>Table2[[#This Row],[CFNM]]/Table2[[#This Row],[CAREA]]</f>
        <v>0.17360548357826194</v>
      </c>
      <c r="K14">
        <v>2.2246999999999999</v>
      </c>
      <c r="L14">
        <f>-(Table3[[#This Row],[time]]-2)*2</f>
        <v>-0.4493999999999998</v>
      </c>
      <c r="M14">
        <v>79.722999999999999</v>
      </c>
      <c r="N14">
        <v>2.8549199999999999E-3</v>
      </c>
      <c r="O14">
        <f>Table3[[#This Row],[CFNM]]/Table3[[#This Row],[CAREA]]</f>
        <v>3.5810493834903354E-5</v>
      </c>
      <c r="P14">
        <v>2.2246999999999999</v>
      </c>
      <c r="Q14">
        <f>-(Table4[[#This Row],[time]]-2)*2</f>
        <v>-0.4493999999999998</v>
      </c>
      <c r="R14">
        <v>80.538399999999996</v>
      </c>
      <c r="S14">
        <v>16.205300000000001</v>
      </c>
      <c r="T14">
        <f>Table4[[#This Row],[CFNM]]/Table4[[#This Row],[CAREA]]</f>
        <v>0.20121209261668971</v>
      </c>
      <c r="U14">
        <v>2.2246999999999999</v>
      </c>
      <c r="V14">
        <f>-(Table5[[#This Row],[time]]-2)*2</f>
        <v>-0.4493999999999998</v>
      </c>
      <c r="W14">
        <v>82.201899999999995</v>
      </c>
      <c r="X14">
        <v>4.6317199999999998E-3</v>
      </c>
      <c r="Y14">
        <f>Table5[[#This Row],[CFNM]]/Table5[[#This Row],[CAREA]]</f>
        <v>5.6345656243955434E-5</v>
      </c>
      <c r="Z14">
        <v>2.2246999999999999</v>
      </c>
      <c r="AA14">
        <f>-(Table6[[#This Row],[time]]-2)*2</f>
        <v>-0.4493999999999998</v>
      </c>
      <c r="AB14">
        <v>83.648200000000003</v>
      </c>
      <c r="AC14">
        <v>14.2079</v>
      </c>
      <c r="AD14">
        <f>Table6[[#This Row],[CFNM]]/Table6[[#This Row],[CAREA]]</f>
        <v>0.16985302732156818</v>
      </c>
      <c r="AE14">
        <v>2.2246999999999999</v>
      </c>
      <c r="AF14">
        <f>-(Table7[[#This Row],[time]]-2)*2</f>
        <v>-0.4493999999999998</v>
      </c>
      <c r="AG14">
        <v>80.150300000000001</v>
      </c>
      <c r="AH14">
        <v>11.871700000000001</v>
      </c>
      <c r="AI14">
        <f>Table7[[#This Row],[CFNM]]/Table7[[#This Row],[CAREA]]</f>
        <v>0.1481179733575545</v>
      </c>
      <c r="AJ14">
        <v>2.2246999999999999</v>
      </c>
      <c r="AK14">
        <f>-(Table8[[#This Row],[time]]-2)*2</f>
        <v>-0.4493999999999998</v>
      </c>
      <c r="AL14">
        <v>82.8005</v>
      </c>
      <c r="AM14">
        <v>28.651</v>
      </c>
      <c r="AN14">
        <f>Table8[[#This Row],[CFNM]]/Table8[[#This Row],[CAREA]]</f>
        <v>0.34602448052849921</v>
      </c>
    </row>
    <row r="15" spans="1:40" x14ac:dyDescent="0.3">
      <c r="A15">
        <v>2.2668900000000001</v>
      </c>
      <c r="B15">
        <f>-(Table1[[#This Row],[time]]-2)*2</f>
        <v>-0.53378000000000014</v>
      </c>
      <c r="C15">
        <v>78.332999999999998</v>
      </c>
      <c r="D15">
        <v>2.149</v>
      </c>
      <c r="E15">
        <f>Table1[[#This Row],[CFNM]]/Table1[[#This Row],[CAREA]]</f>
        <v>2.7434159294294869E-2</v>
      </c>
      <c r="F15">
        <v>2.2668900000000001</v>
      </c>
      <c r="G15">
        <f>-(Table2[[#This Row],[time]]-2)*2</f>
        <v>-0.53378000000000014</v>
      </c>
      <c r="H15">
        <v>89.376400000000004</v>
      </c>
      <c r="I15">
        <v>19.107600000000001</v>
      </c>
      <c r="J15">
        <f>Table2[[#This Row],[CFNM]]/Table2[[#This Row],[CAREA]]</f>
        <v>0.2137879798246517</v>
      </c>
      <c r="K15">
        <v>2.2668900000000001</v>
      </c>
      <c r="L15">
        <f>-(Table3[[#This Row],[time]]-2)*2</f>
        <v>-0.53378000000000014</v>
      </c>
      <c r="M15">
        <v>74.817400000000006</v>
      </c>
      <c r="N15">
        <v>2.47744E-3</v>
      </c>
      <c r="O15">
        <f>Table3[[#This Row],[CFNM]]/Table3[[#This Row],[CAREA]]</f>
        <v>3.3113152822739096E-5</v>
      </c>
      <c r="P15">
        <v>2.2668900000000001</v>
      </c>
      <c r="Q15">
        <f>-(Table4[[#This Row],[time]]-2)*2</f>
        <v>-0.53378000000000014</v>
      </c>
      <c r="R15">
        <v>79.688599999999994</v>
      </c>
      <c r="S15">
        <v>18.917400000000001</v>
      </c>
      <c r="T15">
        <f>Table4[[#This Row],[CFNM]]/Table4[[#This Row],[CAREA]]</f>
        <v>0.23739154659512154</v>
      </c>
      <c r="U15">
        <v>2.2668900000000001</v>
      </c>
      <c r="V15">
        <f>-(Table5[[#This Row],[time]]-2)*2</f>
        <v>-0.53378000000000014</v>
      </c>
      <c r="W15">
        <v>82.751099999999994</v>
      </c>
      <c r="X15">
        <v>4.3660299999999999E-3</v>
      </c>
      <c r="Y15">
        <f>Table5[[#This Row],[CFNM]]/Table5[[#This Row],[CAREA]]</f>
        <v>5.2760990488343962E-5</v>
      </c>
      <c r="Z15">
        <v>2.2668900000000001</v>
      </c>
      <c r="AA15">
        <f>-(Table6[[#This Row],[time]]-2)*2</f>
        <v>-0.53378000000000014</v>
      </c>
      <c r="AB15">
        <v>82.944100000000006</v>
      </c>
      <c r="AC15">
        <v>16.957000000000001</v>
      </c>
      <c r="AD15">
        <f>Table6[[#This Row],[CFNM]]/Table6[[#This Row],[CAREA]]</f>
        <v>0.20443889318227576</v>
      </c>
      <c r="AE15">
        <v>2.2668900000000001</v>
      </c>
      <c r="AF15">
        <f>-(Table7[[#This Row],[time]]-2)*2</f>
        <v>-0.53378000000000014</v>
      </c>
      <c r="AG15">
        <v>79.863500000000002</v>
      </c>
      <c r="AH15">
        <v>10.413600000000001</v>
      </c>
      <c r="AI15">
        <f>Table7[[#This Row],[CFNM]]/Table7[[#This Row],[CAREA]]</f>
        <v>0.13039248217270719</v>
      </c>
      <c r="AJ15">
        <v>2.2668900000000001</v>
      </c>
      <c r="AK15">
        <f>-(Table8[[#This Row],[time]]-2)*2</f>
        <v>-0.53378000000000014</v>
      </c>
      <c r="AL15">
        <v>82.810199999999995</v>
      </c>
      <c r="AM15">
        <v>31.1557</v>
      </c>
      <c r="AN15">
        <f>Table8[[#This Row],[CFNM]]/Table8[[#This Row],[CAREA]]</f>
        <v>0.37623022284694402</v>
      </c>
    </row>
    <row r="16" spans="1:40" x14ac:dyDescent="0.3">
      <c r="A16">
        <v>2.3262700000000001</v>
      </c>
      <c r="B16">
        <f>-(Table1[[#This Row],[time]]-2)*2</f>
        <v>-0.65254000000000012</v>
      </c>
      <c r="C16">
        <v>76.062700000000007</v>
      </c>
      <c r="D16">
        <v>1.3693200000000001</v>
      </c>
      <c r="E16">
        <f>Table1[[#This Row],[CFNM]]/Table1[[#This Row],[CAREA]]</f>
        <v>1.800251634506795E-2</v>
      </c>
      <c r="F16">
        <v>2.3262700000000001</v>
      </c>
      <c r="G16">
        <f>-(Table2[[#This Row],[time]]-2)*2</f>
        <v>-0.65254000000000012</v>
      </c>
      <c r="H16">
        <v>88.333299999999994</v>
      </c>
      <c r="I16">
        <v>21.6281</v>
      </c>
      <c r="J16">
        <f>Table2[[#This Row],[CFNM]]/Table2[[#This Row],[CAREA]]</f>
        <v>0.24484650748924813</v>
      </c>
      <c r="K16">
        <v>2.3262700000000001</v>
      </c>
      <c r="L16">
        <f>-(Table3[[#This Row],[time]]-2)*2</f>
        <v>-0.65254000000000012</v>
      </c>
      <c r="M16">
        <v>71.424700000000001</v>
      </c>
      <c r="N16">
        <v>2.2126300000000002E-3</v>
      </c>
      <c r="O16">
        <f>Table3[[#This Row],[CFNM]]/Table3[[#This Row],[CAREA]]</f>
        <v>3.0978499034647678E-5</v>
      </c>
      <c r="P16">
        <v>2.3262700000000001</v>
      </c>
      <c r="Q16">
        <f>-(Table4[[#This Row],[time]]-2)*2</f>
        <v>-0.65254000000000012</v>
      </c>
      <c r="R16">
        <v>79.186800000000005</v>
      </c>
      <c r="S16">
        <v>21.000399999999999</v>
      </c>
      <c r="T16">
        <f>Table4[[#This Row],[CFNM]]/Table4[[#This Row],[CAREA]]</f>
        <v>0.26520076578419632</v>
      </c>
      <c r="U16">
        <v>2.3262700000000001</v>
      </c>
      <c r="V16">
        <f>-(Table5[[#This Row],[time]]-2)*2</f>
        <v>-0.65254000000000012</v>
      </c>
      <c r="W16">
        <v>82.626099999999994</v>
      </c>
      <c r="X16">
        <v>4.2060099999999996E-3</v>
      </c>
      <c r="Y16">
        <f>Table5[[#This Row],[CFNM]]/Table5[[#This Row],[CAREA]]</f>
        <v>5.0904133197621572E-5</v>
      </c>
      <c r="Z16">
        <v>2.3262700000000001</v>
      </c>
      <c r="AA16">
        <f>-(Table6[[#This Row],[time]]-2)*2</f>
        <v>-0.65254000000000012</v>
      </c>
      <c r="AB16">
        <v>82.189099999999996</v>
      </c>
      <c r="AC16">
        <v>19.2941</v>
      </c>
      <c r="AD16">
        <f>Table6[[#This Row],[CFNM]]/Table6[[#This Row],[CAREA]]</f>
        <v>0.23475254017868552</v>
      </c>
      <c r="AE16">
        <v>2.3262700000000001</v>
      </c>
      <c r="AF16">
        <f>-(Table7[[#This Row],[time]]-2)*2</f>
        <v>-0.65254000000000012</v>
      </c>
      <c r="AG16">
        <v>79.474400000000003</v>
      </c>
      <c r="AH16">
        <v>9.3240200000000009</v>
      </c>
      <c r="AI16">
        <f>Table7[[#This Row],[CFNM]]/Table7[[#This Row],[CAREA]]</f>
        <v>0.11732104929386067</v>
      </c>
      <c r="AJ16">
        <v>2.3262700000000001</v>
      </c>
      <c r="AK16">
        <f>-(Table8[[#This Row],[time]]-2)*2</f>
        <v>-0.65254000000000012</v>
      </c>
      <c r="AL16">
        <v>82.829800000000006</v>
      </c>
      <c r="AM16">
        <v>33.108600000000003</v>
      </c>
      <c r="AN16">
        <f>Table8[[#This Row],[CFNM]]/Table8[[#This Row],[CAREA]]</f>
        <v>0.39971845881554707</v>
      </c>
    </row>
    <row r="17" spans="1:40" x14ac:dyDescent="0.3">
      <c r="A17">
        <v>2.3684599999999998</v>
      </c>
      <c r="B17">
        <f>-(Table1[[#This Row],[time]]-2)*2</f>
        <v>-0.73691999999999958</v>
      </c>
      <c r="C17">
        <v>75.327699999999993</v>
      </c>
      <c r="D17">
        <v>0.65146000000000004</v>
      </c>
      <c r="E17">
        <f>Table1[[#This Row],[CFNM]]/Table1[[#This Row],[CAREA]]</f>
        <v>8.6483458276304746E-3</v>
      </c>
      <c r="F17">
        <v>2.3684599999999998</v>
      </c>
      <c r="G17">
        <f>-(Table2[[#This Row],[time]]-2)*2</f>
        <v>-0.73691999999999958</v>
      </c>
      <c r="H17">
        <v>87.085700000000003</v>
      </c>
      <c r="I17">
        <v>24.653099999999998</v>
      </c>
      <c r="J17">
        <f>Table2[[#This Row],[CFNM]]/Table2[[#This Row],[CAREA]]</f>
        <v>0.28309010549378366</v>
      </c>
      <c r="K17">
        <v>2.3684599999999998</v>
      </c>
      <c r="L17">
        <f>-(Table3[[#This Row],[time]]-2)*2</f>
        <v>-0.73691999999999958</v>
      </c>
      <c r="M17">
        <v>70.165700000000001</v>
      </c>
      <c r="N17">
        <v>1.92264E-3</v>
      </c>
      <c r="O17">
        <f>Table3[[#This Row],[CFNM]]/Table3[[#This Row],[CAREA]]</f>
        <v>2.7401422632425815E-5</v>
      </c>
      <c r="P17">
        <v>2.3684599999999998</v>
      </c>
      <c r="Q17">
        <f>-(Table4[[#This Row],[time]]-2)*2</f>
        <v>-0.73691999999999958</v>
      </c>
      <c r="R17">
        <v>78.566199999999995</v>
      </c>
      <c r="S17">
        <v>23.673100000000002</v>
      </c>
      <c r="T17">
        <f>Table4[[#This Row],[CFNM]]/Table4[[#This Row],[CAREA]]</f>
        <v>0.30131405108049014</v>
      </c>
      <c r="U17">
        <v>2.3684599999999998</v>
      </c>
      <c r="V17">
        <f>-(Table5[[#This Row],[time]]-2)*2</f>
        <v>-0.73691999999999958</v>
      </c>
      <c r="W17">
        <v>82.5625</v>
      </c>
      <c r="X17">
        <v>4.0336599999999997E-3</v>
      </c>
      <c r="Y17">
        <f>Table5[[#This Row],[CFNM]]/Table5[[#This Row],[CAREA]]</f>
        <v>4.885583648750946E-5</v>
      </c>
      <c r="Z17">
        <v>2.3684599999999998</v>
      </c>
      <c r="AA17">
        <f>-(Table6[[#This Row],[time]]-2)*2</f>
        <v>-0.73691999999999958</v>
      </c>
      <c r="AB17">
        <v>80.863799999999998</v>
      </c>
      <c r="AC17">
        <v>22.279699999999998</v>
      </c>
      <c r="AD17">
        <f>Table6[[#This Row],[CFNM]]/Table6[[#This Row],[CAREA]]</f>
        <v>0.27552130866963953</v>
      </c>
      <c r="AE17">
        <v>2.3684599999999998</v>
      </c>
      <c r="AF17">
        <f>-(Table7[[#This Row],[time]]-2)*2</f>
        <v>-0.73691999999999958</v>
      </c>
      <c r="AG17">
        <v>78.712699999999998</v>
      </c>
      <c r="AH17">
        <v>8.0943400000000008</v>
      </c>
      <c r="AI17">
        <f>Table7[[#This Row],[CFNM]]/Table7[[#This Row],[CAREA]]</f>
        <v>0.10283397723620205</v>
      </c>
      <c r="AJ17">
        <v>2.3684599999999998</v>
      </c>
      <c r="AK17">
        <f>-(Table8[[#This Row],[time]]-2)*2</f>
        <v>-0.73691999999999958</v>
      </c>
      <c r="AL17">
        <v>83.033799999999999</v>
      </c>
      <c r="AM17">
        <v>35.627099999999999</v>
      </c>
      <c r="AN17">
        <f>Table8[[#This Row],[CFNM]]/Table8[[#This Row],[CAREA]]</f>
        <v>0.42906744000635882</v>
      </c>
    </row>
    <row r="18" spans="1:40" x14ac:dyDescent="0.3">
      <c r="A18">
        <v>2.4278300000000002</v>
      </c>
      <c r="B18">
        <f>-(Table1[[#This Row],[time]]-2)*2</f>
        <v>-0.85566000000000031</v>
      </c>
      <c r="C18">
        <v>73.574700000000007</v>
      </c>
      <c r="D18">
        <v>0.144811</v>
      </c>
      <c r="E18">
        <f>Table1[[#This Row],[CFNM]]/Table1[[#This Row],[CAREA]]</f>
        <v>1.9682173355786703E-3</v>
      </c>
      <c r="F18">
        <v>2.4278300000000002</v>
      </c>
      <c r="G18">
        <f>-(Table2[[#This Row],[time]]-2)*2</f>
        <v>-0.85566000000000031</v>
      </c>
      <c r="H18">
        <v>85.846100000000007</v>
      </c>
      <c r="I18">
        <v>27.457899999999999</v>
      </c>
      <c r="J18">
        <f>Table2[[#This Row],[CFNM]]/Table2[[#This Row],[CAREA]]</f>
        <v>0.31985029022867661</v>
      </c>
      <c r="K18">
        <v>2.4278300000000002</v>
      </c>
      <c r="L18">
        <f>-(Table3[[#This Row],[time]]-2)*2</f>
        <v>-0.85566000000000031</v>
      </c>
      <c r="M18">
        <v>66.992199999999997</v>
      </c>
      <c r="N18">
        <v>1.6779900000000001E-3</v>
      </c>
      <c r="O18">
        <f>Table3[[#This Row],[CFNM]]/Table3[[#This Row],[CAREA]]</f>
        <v>2.5047542848271891E-5</v>
      </c>
      <c r="P18">
        <v>2.4278300000000002</v>
      </c>
      <c r="Q18">
        <f>-(Table4[[#This Row],[time]]-2)*2</f>
        <v>-0.85566000000000031</v>
      </c>
      <c r="R18">
        <v>77.702799999999996</v>
      </c>
      <c r="S18">
        <v>26.3431</v>
      </c>
      <c r="T18">
        <f>Table4[[#This Row],[CFNM]]/Table4[[#This Row],[CAREA]]</f>
        <v>0.33902381896147887</v>
      </c>
      <c r="U18">
        <v>2.4278300000000002</v>
      </c>
      <c r="V18">
        <f>-(Table5[[#This Row],[time]]-2)*2</f>
        <v>-0.85566000000000031</v>
      </c>
      <c r="W18">
        <v>83.088899999999995</v>
      </c>
      <c r="X18">
        <v>3.8527000000000001E-3</v>
      </c>
      <c r="Y18">
        <f>Table5[[#This Row],[CFNM]]/Table5[[#This Row],[CAREA]]</f>
        <v>4.6368407813799441E-5</v>
      </c>
      <c r="Z18">
        <v>2.4278300000000002</v>
      </c>
      <c r="AA18">
        <f>-(Table6[[#This Row],[time]]-2)*2</f>
        <v>-0.85566000000000031</v>
      </c>
      <c r="AB18">
        <v>79.380200000000002</v>
      </c>
      <c r="AC18">
        <v>25.143699999999999</v>
      </c>
      <c r="AD18">
        <f>Table6[[#This Row],[CFNM]]/Table6[[#This Row],[CAREA]]</f>
        <v>0.31675027273803791</v>
      </c>
      <c r="AE18">
        <v>2.4278300000000002</v>
      </c>
      <c r="AF18">
        <f>-(Table7[[#This Row],[time]]-2)*2</f>
        <v>-0.85566000000000031</v>
      </c>
      <c r="AG18">
        <v>77.762699999999995</v>
      </c>
      <c r="AH18">
        <v>6.9559100000000003</v>
      </c>
      <c r="AI18">
        <f>Table7[[#This Row],[CFNM]]/Table7[[#This Row],[CAREA]]</f>
        <v>8.945046918381179E-2</v>
      </c>
      <c r="AJ18">
        <v>2.4278300000000002</v>
      </c>
      <c r="AK18">
        <f>-(Table8[[#This Row],[time]]-2)*2</f>
        <v>-0.85566000000000031</v>
      </c>
      <c r="AL18">
        <v>83.119399999999999</v>
      </c>
      <c r="AM18">
        <v>38.113199999999999</v>
      </c>
      <c r="AN18">
        <f>Table8[[#This Row],[CFNM]]/Table8[[#This Row],[CAREA]]</f>
        <v>0.45853555247030175</v>
      </c>
    </row>
    <row r="19" spans="1:40" x14ac:dyDescent="0.3">
      <c r="A19">
        <v>2.4542000000000002</v>
      </c>
      <c r="B19">
        <f>-(Table1[[#This Row],[time]]-2)*2</f>
        <v>-0.90840000000000032</v>
      </c>
      <c r="C19">
        <v>71.67</v>
      </c>
      <c r="D19">
        <v>2.9186699999999999E-3</v>
      </c>
      <c r="E19">
        <f>Table1[[#This Row],[CFNM]]/Table1[[#This Row],[CAREA]]</f>
        <v>4.0723733779824191E-5</v>
      </c>
      <c r="F19">
        <v>2.4542000000000002</v>
      </c>
      <c r="G19">
        <f>-(Table2[[#This Row],[time]]-2)*2</f>
        <v>-0.90840000000000032</v>
      </c>
      <c r="H19">
        <v>84.882199999999997</v>
      </c>
      <c r="I19">
        <v>29.562000000000001</v>
      </c>
      <c r="J19">
        <f>Table2[[#This Row],[CFNM]]/Table2[[#This Row],[CAREA]]</f>
        <v>0.34827089778540143</v>
      </c>
      <c r="K19">
        <v>2.4542000000000002</v>
      </c>
      <c r="L19">
        <f>-(Table3[[#This Row],[time]]-2)*2</f>
        <v>-0.90840000000000032</v>
      </c>
      <c r="M19">
        <v>62.868400000000001</v>
      </c>
      <c r="N19">
        <v>1.5111E-3</v>
      </c>
      <c r="O19">
        <f>Table3[[#This Row],[CFNM]]/Table3[[#This Row],[CAREA]]</f>
        <v>2.4035922657487704E-5</v>
      </c>
      <c r="P19">
        <v>2.4542000000000002</v>
      </c>
      <c r="Q19">
        <f>-(Table4[[#This Row],[time]]-2)*2</f>
        <v>-0.90840000000000032</v>
      </c>
      <c r="R19">
        <v>77.0792</v>
      </c>
      <c r="S19">
        <v>28.474299999999999</v>
      </c>
      <c r="T19">
        <f>Table4[[#This Row],[CFNM]]/Table4[[#This Row],[CAREA]]</f>
        <v>0.36941613301642984</v>
      </c>
      <c r="U19">
        <v>2.4542000000000002</v>
      </c>
      <c r="V19">
        <f>-(Table5[[#This Row],[time]]-2)*2</f>
        <v>-0.90840000000000032</v>
      </c>
      <c r="W19">
        <v>82.749200000000002</v>
      </c>
      <c r="X19">
        <v>3.69447E-3</v>
      </c>
      <c r="Y19">
        <f>Table5[[#This Row],[CFNM]]/Table5[[#This Row],[CAREA]]</f>
        <v>4.4646594770704732E-5</v>
      </c>
      <c r="Z19">
        <v>2.4542000000000002</v>
      </c>
      <c r="AA19">
        <f>-(Table6[[#This Row],[time]]-2)*2</f>
        <v>-0.90840000000000032</v>
      </c>
      <c r="AB19">
        <v>78.480400000000003</v>
      </c>
      <c r="AC19">
        <v>27.4208</v>
      </c>
      <c r="AD19">
        <f>Table6[[#This Row],[CFNM]]/Table6[[#This Row],[CAREA]]</f>
        <v>0.34939679206527996</v>
      </c>
      <c r="AE19">
        <v>2.4542000000000002</v>
      </c>
      <c r="AF19">
        <f>-(Table7[[#This Row],[time]]-2)*2</f>
        <v>-0.90840000000000032</v>
      </c>
      <c r="AG19">
        <v>77.043099999999995</v>
      </c>
      <c r="AH19">
        <v>6.09795</v>
      </c>
      <c r="AI19">
        <f>Table7[[#This Row],[CFNM]]/Table7[[#This Row],[CAREA]]</f>
        <v>7.9149852485167399E-2</v>
      </c>
      <c r="AJ19">
        <v>2.4542000000000002</v>
      </c>
      <c r="AK19">
        <f>-(Table8[[#This Row],[time]]-2)*2</f>
        <v>-0.90840000000000032</v>
      </c>
      <c r="AL19">
        <v>83.010999999999996</v>
      </c>
      <c r="AM19">
        <v>40.1736</v>
      </c>
      <c r="AN19">
        <f>Table8[[#This Row],[CFNM]]/Table8[[#This Row],[CAREA]]</f>
        <v>0.48395513847562377</v>
      </c>
    </row>
    <row r="20" spans="1:40" x14ac:dyDescent="0.3">
      <c r="A20">
        <v>2.5061499999999999</v>
      </c>
      <c r="B20">
        <f>-(Table1[[#This Row],[time]]-2)*2</f>
        <v>-1.0122999999999998</v>
      </c>
      <c r="C20">
        <v>69.768100000000004</v>
      </c>
      <c r="D20">
        <v>2.4783299999999999E-3</v>
      </c>
      <c r="E20">
        <f>Table1[[#This Row],[CFNM]]/Table1[[#This Row],[CAREA]]</f>
        <v>3.5522394905408053E-5</v>
      </c>
      <c r="F20">
        <v>2.5061499999999999</v>
      </c>
      <c r="G20">
        <f>-(Table2[[#This Row],[time]]-2)*2</f>
        <v>-1.0122999999999998</v>
      </c>
      <c r="H20">
        <v>83.997600000000006</v>
      </c>
      <c r="I20">
        <v>31.677499999999998</v>
      </c>
      <c r="J20">
        <f>Table2[[#This Row],[CFNM]]/Table2[[#This Row],[CAREA]]</f>
        <v>0.37712387020581534</v>
      </c>
      <c r="K20">
        <v>2.5061499999999999</v>
      </c>
      <c r="L20">
        <f>-(Table3[[#This Row],[time]]-2)*2</f>
        <v>-1.0122999999999998</v>
      </c>
      <c r="M20">
        <v>61.357500000000002</v>
      </c>
      <c r="N20">
        <v>1.34607E-3</v>
      </c>
      <c r="O20">
        <f>Table3[[#This Row],[CFNM]]/Table3[[#This Row],[CAREA]]</f>
        <v>2.1938149370492604E-5</v>
      </c>
      <c r="P20">
        <v>2.5061499999999999</v>
      </c>
      <c r="Q20">
        <f>-(Table4[[#This Row],[time]]-2)*2</f>
        <v>-1.0122999999999998</v>
      </c>
      <c r="R20">
        <v>76.319199999999995</v>
      </c>
      <c r="S20">
        <v>30.692299999999999</v>
      </c>
      <c r="T20">
        <f>Table4[[#This Row],[CFNM]]/Table4[[#This Row],[CAREA]]</f>
        <v>0.40215699325988746</v>
      </c>
      <c r="U20">
        <v>2.5061499999999999</v>
      </c>
      <c r="V20">
        <f>-(Table5[[#This Row],[time]]-2)*2</f>
        <v>-1.0122999999999998</v>
      </c>
      <c r="W20">
        <v>82.462199999999996</v>
      </c>
      <c r="X20">
        <v>3.5118699999999998E-3</v>
      </c>
      <c r="Y20">
        <f>Table5[[#This Row],[CFNM]]/Table5[[#This Row],[CAREA]]</f>
        <v>4.2587634091741425E-5</v>
      </c>
      <c r="Z20">
        <v>2.5061499999999999</v>
      </c>
      <c r="AA20">
        <f>-(Table6[[#This Row],[time]]-2)*2</f>
        <v>-1.0122999999999998</v>
      </c>
      <c r="AB20">
        <v>77.481099999999998</v>
      </c>
      <c r="AC20">
        <v>29.815100000000001</v>
      </c>
      <c r="AD20">
        <f>Table6[[#This Row],[CFNM]]/Table6[[#This Row],[CAREA]]</f>
        <v>0.38480481046345499</v>
      </c>
      <c r="AE20">
        <v>2.5061499999999999</v>
      </c>
      <c r="AF20">
        <f>-(Table7[[#This Row],[time]]-2)*2</f>
        <v>-1.0122999999999998</v>
      </c>
      <c r="AG20">
        <v>76.343900000000005</v>
      </c>
      <c r="AH20">
        <v>5.2625099999999998</v>
      </c>
      <c r="AI20">
        <f>Table7[[#This Row],[CFNM]]/Table7[[#This Row],[CAREA]]</f>
        <v>6.8931636974270363E-2</v>
      </c>
      <c r="AJ20">
        <v>2.5061499999999999</v>
      </c>
      <c r="AK20">
        <f>-(Table8[[#This Row],[time]]-2)*2</f>
        <v>-1.0122999999999998</v>
      </c>
      <c r="AL20">
        <v>83.098600000000005</v>
      </c>
      <c r="AM20">
        <v>42.355800000000002</v>
      </c>
      <c r="AN20">
        <f>Table8[[#This Row],[CFNM]]/Table8[[#This Row],[CAREA]]</f>
        <v>0.50970533799606732</v>
      </c>
    </row>
    <row r="21" spans="1:40" x14ac:dyDescent="0.3">
      <c r="A21">
        <v>2.5507599999999999</v>
      </c>
      <c r="B21">
        <f>-(Table1[[#This Row],[time]]-2)*2</f>
        <v>-1.1015199999999998</v>
      </c>
      <c r="C21">
        <v>67.754599999999996</v>
      </c>
      <c r="D21">
        <v>2.3167499999999998E-3</v>
      </c>
      <c r="E21">
        <f>Table1[[#This Row],[CFNM]]/Table1[[#This Row],[CAREA]]</f>
        <v>3.4193250347577876E-5</v>
      </c>
      <c r="F21">
        <v>2.5507599999999999</v>
      </c>
      <c r="G21">
        <f>-(Table2[[#This Row],[time]]-2)*2</f>
        <v>-1.1015199999999998</v>
      </c>
      <c r="H21">
        <v>83.272999999999996</v>
      </c>
      <c r="I21">
        <v>33.5182</v>
      </c>
      <c r="J21">
        <f>Table2[[#This Row],[CFNM]]/Table2[[#This Row],[CAREA]]</f>
        <v>0.40250981710758593</v>
      </c>
      <c r="K21">
        <v>2.5507599999999999</v>
      </c>
      <c r="L21">
        <f>-(Table3[[#This Row],[time]]-2)*2</f>
        <v>-1.1015199999999998</v>
      </c>
      <c r="M21">
        <v>57.381799999999998</v>
      </c>
      <c r="N21">
        <v>1.2109E-3</v>
      </c>
      <c r="O21">
        <f>Table3[[#This Row],[CFNM]]/Table3[[#This Row],[CAREA]]</f>
        <v>2.1102509855041147E-5</v>
      </c>
      <c r="P21">
        <v>2.5507599999999999</v>
      </c>
      <c r="Q21">
        <f>-(Table4[[#This Row],[time]]-2)*2</f>
        <v>-1.1015199999999998</v>
      </c>
      <c r="R21">
        <v>75.6387</v>
      </c>
      <c r="S21">
        <v>32.623699999999999</v>
      </c>
      <c r="T21">
        <f>Table4[[#This Row],[CFNM]]/Table4[[#This Row],[CAREA]]</f>
        <v>0.43130963382501286</v>
      </c>
      <c r="U21">
        <v>2.5507599999999999</v>
      </c>
      <c r="V21">
        <f>-(Table5[[#This Row],[time]]-2)*2</f>
        <v>-1.1015199999999998</v>
      </c>
      <c r="W21">
        <v>82.0595</v>
      </c>
      <c r="X21">
        <v>3.3547899999999999E-3</v>
      </c>
      <c r="Y21">
        <f>Table5[[#This Row],[CFNM]]/Table5[[#This Row],[CAREA]]</f>
        <v>4.0882408496274044E-5</v>
      </c>
      <c r="Z21">
        <v>2.5507599999999999</v>
      </c>
      <c r="AA21">
        <f>-(Table6[[#This Row],[time]]-2)*2</f>
        <v>-1.1015199999999998</v>
      </c>
      <c r="AB21">
        <v>76.881100000000004</v>
      </c>
      <c r="AC21">
        <v>31.866700000000002</v>
      </c>
      <c r="AD21">
        <f>Table6[[#This Row],[CFNM]]/Table6[[#This Row],[CAREA]]</f>
        <v>0.41449328898780063</v>
      </c>
      <c r="AE21">
        <v>2.5507599999999999</v>
      </c>
      <c r="AF21">
        <f>-(Table7[[#This Row],[time]]-2)*2</f>
        <v>-1.1015199999999998</v>
      </c>
      <c r="AG21">
        <v>75.725999999999999</v>
      </c>
      <c r="AH21">
        <v>4.5682299999999998</v>
      </c>
      <c r="AI21">
        <f>Table7[[#This Row],[CFNM]]/Table7[[#This Row],[CAREA]]</f>
        <v>6.032577978501439E-2</v>
      </c>
      <c r="AJ21">
        <v>2.5507599999999999</v>
      </c>
      <c r="AK21">
        <f>-(Table8[[#This Row],[time]]-2)*2</f>
        <v>-1.1015199999999998</v>
      </c>
      <c r="AL21">
        <v>83.122600000000006</v>
      </c>
      <c r="AM21">
        <v>44.317100000000003</v>
      </c>
      <c r="AN21">
        <f>Table8[[#This Row],[CFNM]]/Table8[[#This Row],[CAREA]]</f>
        <v>0.53315343841506402</v>
      </c>
    </row>
    <row r="22" spans="1:40" x14ac:dyDescent="0.3">
      <c r="A22">
        <v>2.60453</v>
      </c>
      <c r="B22">
        <f>-(Table1[[#This Row],[time]]-2)*2</f>
        <v>-1.20906</v>
      </c>
      <c r="C22">
        <v>66.319599999999994</v>
      </c>
      <c r="D22">
        <v>2.1386700000000001E-3</v>
      </c>
      <c r="E22">
        <f>Table1[[#This Row],[CFNM]]/Table1[[#This Row],[CAREA]]</f>
        <v>3.2247932737833162E-5</v>
      </c>
      <c r="F22">
        <v>2.60453</v>
      </c>
      <c r="G22">
        <f>-(Table2[[#This Row],[time]]-2)*2</f>
        <v>-1.20906</v>
      </c>
      <c r="H22">
        <v>82.435500000000005</v>
      </c>
      <c r="I22">
        <v>35.483899999999998</v>
      </c>
      <c r="J22">
        <f>Table2[[#This Row],[CFNM]]/Table2[[#This Row],[CAREA]]</f>
        <v>0.43044440805235606</v>
      </c>
      <c r="K22">
        <v>2.60453</v>
      </c>
      <c r="L22">
        <f>-(Table3[[#This Row],[time]]-2)*2</f>
        <v>-1.20906</v>
      </c>
      <c r="M22">
        <v>56.180500000000002</v>
      </c>
      <c r="N22">
        <v>1.0773600000000001E-3</v>
      </c>
      <c r="O22">
        <f>Table3[[#This Row],[CFNM]]/Table3[[#This Row],[CAREA]]</f>
        <v>1.9176760619788007E-5</v>
      </c>
      <c r="P22">
        <v>2.60453</v>
      </c>
      <c r="Q22">
        <f>-(Table4[[#This Row],[time]]-2)*2</f>
        <v>-1.20906</v>
      </c>
      <c r="R22">
        <v>75.180700000000002</v>
      </c>
      <c r="S22">
        <v>34.755699999999997</v>
      </c>
      <c r="T22">
        <f>Table4[[#This Row],[CFNM]]/Table4[[#This Row],[CAREA]]</f>
        <v>0.46229550935279928</v>
      </c>
      <c r="U22">
        <v>2.60453</v>
      </c>
      <c r="V22">
        <f>-(Table5[[#This Row],[time]]-2)*2</f>
        <v>-1.20906</v>
      </c>
      <c r="W22">
        <v>81.496899999999997</v>
      </c>
      <c r="X22">
        <v>3.1825600000000001E-3</v>
      </c>
      <c r="Y22">
        <f>Table5[[#This Row],[CFNM]]/Table5[[#This Row],[CAREA]]</f>
        <v>3.9051301337842302E-5</v>
      </c>
      <c r="Z22">
        <v>2.60453</v>
      </c>
      <c r="AA22">
        <f>-(Table6[[#This Row],[time]]-2)*2</f>
        <v>-1.20906</v>
      </c>
      <c r="AB22">
        <v>75.874799999999993</v>
      </c>
      <c r="AC22">
        <v>34.132800000000003</v>
      </c>
      <c r="AD22">
        <f>Table6[[#This Row],[CFNM]]/Table6[[#This Row],[CAREA]]</f>
        <v>0.44985686947445008</v>
      </c>
      <c r="AE22">
        <v>2.60453</v>
      </c>
      <c r="AF22">
        <f>-(Table7[[#This Row],[time]]-2)*2</f>
        <v>-1.20906</v>
      </c>
      <c r="AG22">
        <v>74.966700000000003</v>
      </c>
      <c r="AH22">
        <v>3.8633000000000002</v>
      </c>
      <c r="AI22">
        <f>Table7[[#This Row],[CFNM]]/Table7[[#This Row],[CAREA]]</f>
        <v>5.1533547561784097E-2</v>
      </c>
      <c r="AJ22">
        <v>2.60453</v>
      </c>
      <c r="AK22">
        <f>-(Table8[[#This Row],[time]]-2)*2</f>
        <v>-1.20906</v>
      </c>
      <c r="AL22">
        <v>83.029300000000006</v>
      </c>
      <c r="AM22">
        <v>46.517699999999998</v>
      </c>
      <c r="AN22">
        <f>Table8[[#This Row],[CFNM]]/Table8[[#This Row],[CAREA]]</f>
        <v>0.56025643959421545</v>
      </c>
    </row>
    <row r="23" spans="1:40" x14ac:dyDescent="0.3">
      <c r="A23">
        <v>2.65273</v>
      </c>
      <c r="B23">
        <f>-(Table1[[#This Row],[time]]-2)*2</f>
        <v>-1.3054600000000001</v>
      </c>
      <c r="C23">
        <v>61.544600000000003</v>
      </c>
      <c r="D23">
        <v>1.93081E-3</v>
      </c>
      <c r="E23">
        <f>Table1[[#This Row],[CFNM]]/Table1[[#This Row],[CAREA]]</f>
        <v>3.1372533089824288E-5</v>
      </c>
      <c r="F23">
        <v>2.65273</v>
      </c>
      <c r="G23">
        <f>-(Table2[[#This Row],[time]]-2)*2</f>
        <v>-1.3054600000000001</v>
      </c>
      <c r="H23">
        <v>81.494500000000002</v>
      </c>
      <c r="I23">
        <v>37.679200000000002</v>
      </c>
      <c r="J23">
        <f>Table2[[#This Row],[CFNM]]/Table2[[#This Row],[CAREA]]</f>
        <v>0.46235267410684155</v>
      </c>
      <c r="K23">
        <v>2.65273</v>
      </c>
      <c r="L23">
        <f>-(Table3[[#This Row],[time]]-2)*2</f>
        <v>-1.3054600000000001</v>
      </c>
      <c r="M23">
        <v>52.453899999999997</v>
      </c>
      <c r="N23">
        <v>9.3058300000000002E-4</v>
      </c>
      <c r="O23">
        <f>Table3[[#This Row],[CFNM]]/Table3[[#This Row],[CAREA]]</f>
        <v>1.7740968736357069E-5</v>
      </c>
      <c r="P23">
        <v>2.65273</v>
      </c>
      <c r="Q23">
        <f>-(Table4[[#This Row],[time]]-2)*2</f>
        <v>-1.3054600000000001</v>
      </c>
      <c r="R23">
        <v>74.358099999999993</v>
      </c>
      <c r="S23">
        <v>37.193899999999999</v>
      </c>
      <c r="T23">
        <f>Table4[[#This Row],[CFNM]]/Table4[[#This Row],[CAREA]]</f>
        <v>0.50019970924485702</v>
      </c>
      <c r="U23">
        <v>2.65273</v>
      </c>
      <c r="V23">
        <f>-(Table5[[#This Row],[time]]-2)*2</f>
        <v>-1.3054600000000001</v>
      </c>
      <c r="W23">
        <v>80.4893</v>
      </c>
      <c r="X23">
        <v>2.9863099999999998E-3</v>
      </c>
      <c r="Y23">
        <f>Table5[[#This Row],[CFNM]]/Table5[[#This Row],[CAREA]]</f>
        <v>3.710195019710694E-5</v>
      </c>
      <c r="Z23">
        <v>2.65273</v>
      </c>
      <c r="AA23">
        <f>-(Table6[[#This Row],[time]]-2)*2</f>
        <v>-1.3054600000000001</v>
      </c>
      <c r="AB23">
        <v>74.498400000000004</v>
      </c>
      <c r="AC23">
        <v>36.727400000000003</v>
      </c>
      <c r="AD23">
        <f>Table6[[#This Row],[CFNM]]/Table6[[#This Row],[CAREA]]</f>
        <v>0.49299582272907877</v>
      </c>
      <c r="AE23">
        <v>2.65273</v>
      </c>
      <c r="AF23">
        <f>-(Table7[[#This Row],[time]]-2)*2</f>
        <v>-1.3054600000000001</v>
      </c>
      <c r="AG23">
        <v>74.104699999999994</v>
      </c>
      <c r="AH23">
        <v>3.0877699999999999</v>
      </c>
      <c r="AI23">
        <f>Table7[[#This Row],[CFNM]]/Table7[[#This Row],[CAREA]]</f>
        <v>4.1667667502870938E-2</v>
      </c>
      <c r="AJ23">
        <v>2.65273</v>
      </c>
      <c r="AK23">
        <f>-(Table8[[#This Row],[time]]-2)*2</f>
        <v>-1.3054600000000001</v>
      </c>
      <c r="AL23">
        <v>82.291399999999996</v>
      </c>
      <c r="AM23">
        <v>49.039700000000003</v>
      </c>
      <c r="AN23">
        <f>Table8[[#This Row],[CFNM]]/Table8[[#This Row],[CAREA]]</f>
        <v>0.59592739946094009</v>
      </c>
    </row>
    <row r="24" spans="1:40" x14ac:dyDescent="0.3">
      <c r="A24">
        <v>2.7006199999999998</v>
      </c>
      <c r="B24">
        <f>-(Table1[[#This Row],[time]]-2)*2</f>
        <v>-1.4012399999999996</v>
      </c>
      <c r="C24">
        <v>58.534199999999998</v>
      </c>
      <c r="D24">
        <v>1.7602399999999999E-3</v>
      </c>
      <c r="E24">
        <f>Table1[[#This Row],[CFNM]]/Table1[[#This Row],[CAREA]]</f>
        <v>3.0071992100344755E-5</v>
      </c>
      <c r="F24">
        <v>2.7006199999999998</v>
      </c>
      <c r="G24">
        <f>-(Table2[[#This Row],[time]]-2)*2</f>
        <v>-1.4012399999999996</v>
      </c>
      <c r="H24">
        <v>80.757099999999994</v>
      </c>
      <c r="I24">
        <v>39.463000000000001</v>
      </c>
      <c r="J24">
        <f>Table2[[#This Row],[CFNM]]/Table2[[#This Row],[CAREA]]</f>
        <v>0.48866291632562342</v>
      </c>
      <c r="K24">
        <v>2.7006199999999998</v>
      </c>
      <c r="L24">
        <f>-(Table3[[#This Row],[time]]-2)*2</f>
        <v>-1.4012399999999996</v>
      </c>
      <c r="M24">
        <v>50.153500000000001</v>
      </c>
      <c r="N24">
        <v>8.1481499999999998E-4</v>
      </c>
      <c r="O24">
        <f>Table3[[#This Row],[CFNM]]/Table3[[#This Row],[CAREA]]</f>
        <v>1.6246423479916654E-5</v>
      </c>
      <c r="P24">
        <v>2.7006199999999998</v>
      </c>
      <c r="Q24">
        <f>-(Table4[[#This Row],[time]]-2)*2</f>
        <v>-1.4012399999999996</v>
      </c>
      <c r="R24">
        <v>73.656400000000005</v>
      </c>
      <c r="S24">
        <v>39.151699999999998</v>
      </c>
      <c r="T24">
        <f>Table4[[#This Row],[CFNM]]/Table4[[#This Row],[CAREA]]</f>
        <v>0.53154512031541046</v>
      </c>
      <c r="U24">
        <v>2.7006199999999998</v>
      </c>
      <c r="V24">
        <f>-(Table5[[#This Row],[time]]-2)*2</f>
        <v>-1.4012399999999996</v>
      </c>
      <c r="W24">
        <v>80.110299999999995</v>
      </c>
      <c r="X24">
        <v>2.81278E-3</v>
      </c>
      <c r="Y24">
        <f>Table5[[#This Row],[CFNM]]/Table5[[#This Row],[CAREA]]</f>
        <v>3.5111340239644594E-5</v>
      </c>
      <c r="Z24">
        <v>2.7006199999999998</v>
      </c>
      <c r="AA24">
        <f>-(Table6[[#This Row],[time]]-2)*2</f>
        <v>-1.4012399999999996</v>
      </c>
      <c r="AB24">
        <v>73.802400000000006</v>
      </c>
      <c r="AC24">
        <v>38.866999999999997</v>
      </c>
      <c r="AD24">
        <f>Table6[[#This Row],[CFNM]]/Table6[[#This Row],[CAREA]]</f>
        <v>0.52663599015750162</v>
      </c>
      <c r="AE24">
        <v>2.7006199999999998</v>
      </c>
      <c r="AF24">
        <f>-(Table7[[#This Row],[time]]-2)*2</f>
        <v>-1.4012399999999996</v>
      </c>
      <c r="AG24">
        <v>73.462100000000007</v>
      </c>
      <c r="AH24">
        <v>2.4511400000000001</v>
      </c>
      <c r="AI24">
        <f>Table7[[#This Row],[CFNM]]/Table7[[#This Row],[CAREA]]</f>
        <v>3.3366048615544611E-2</v>
      </c>
      <c r="AJ24">
        <v>2.7006199999999998</v>
      </c>
      <c r="AK24">
        <f>-(Table8[[#This Row],[time]]-2)*2</f>
        <v>-1.4012399999999996</v>
      </c>
      <c r="AL24">
        <v>82.154200000000003</v>
      </c>
      <c r="AM24">
        <v>51.098599999999998</v>
      </c>
      <c r="AN24">
        <f>Table8[[#This Row],[CFNM]]/Table8[[#This Row],[CAREA]]</f>
        <v>0.62198402516243834</v>
      </c>
    </row>
    <row r="25" spans="1:40" x14ac:dyDescent="0.3">
      <c r="A25">
        <v>2.75176</v>
      </c>
      <c r="B25">
        <f>-(Table1[[#This Row],[time]]-2)*2</f>
        <v>-1.50352</v>
      </c>
      <c r="C25">
        <v>55.192399999999999</v>
      </c>
      <c r="D25">
        <v>1.60085E-3</v>
      </c>
      <c r="E25">
        <f>Table1[[#This Row],[CFNM]]/Table1[[#This Row],[CAREA]]</f>
        <v>2.9004899225255651E-5</v>
      </c>
      <c r="F25">
        <v>2.75176</v>
      </c>
      <c r="G25">
        <f>-(Table2[[#This Row],[time]]-2)*2</f>
        <v>-1.50352</v>
      </c>
      <c r="H25">
        <v>80.029700000000005</v>
      </c>
      <c r="I25">
        <v>41.200099999999999</v>
      </c>
      <c r="J25">
        <f>Table2[[#This Row],[CFNM]]/Table2[[#This Row],[CAREA]]</f>
        <v>0.51481012674044757</v>
      </c>
      <c r="K25">
        <v>2.75176</v>
      </c>
      <c r="L25">
        <f>-(Table3[[#This Row],[time]]-2)*2</f>
        <v>-1.50352</v>
      </c>
      <c r="M25">
        <v>48.773099999999999</v>
      </c>
      <c r="N25">
        <v>6.9982300000000002E-4</v>
      </c>
      <c r="O25">
        <f>Table3[[#This Row],[CFNM]]/Table3[[#This Row],[CAREA]]</f>
        <v>1.4348544587077714E-5</v>
      </c>
      <c r="P25">
        <v>2.75176</v>
      </c>
      <c r="Q25">
        <f>-(Table4[[#This Row],[time]]-2)*2</f>
        <v>-1.50352</v>
      </c>
      <c r="R25">
        <v>72.973600000000005</v>
      </c>
      <c r="S25">
        <v>41.064100000000003</v>
      </c>
      <c r="T25">
        <f>Table4[[#This Row],[CFNM]]/Table4[[#This Row],[CAREA]]</f>
        <v>0.56272542398894942</v>
      </c>
      <c r="U25">
        <v>2.75176</v>
      </c>
      <c r="V25">
        <f>-(Table5[[#This Row],[time]]-2)*2</f>
        <v>-1.50352</v>
      </c>
      <c r="W25">
        <v>79.64</v>
      </c>
      <c r="X25">
        <v>2.6379300000000001E-3</v>
      </c>
      <c r="Y25">
        <f>Table5[[#This Row],[CFNM]]/Table5[[#This Row],[CAREA]]</f>
        <v>3.3123179306880963E-5</v>
      </c>
      <c r="Z25">
        <v>2.75176</v>
      </c>
      <c r="AA25">
        <f>-(Table6[[#This Row],[time]]-2)*2</f>
        <v>-1.50352</v>
      </c>
      <c r="AB25">
        <v>72.991600000000005</v>
      </c>
      <c r="AC25">
        <v>41.0154</v>
      </c>
      <c r="AD25">
        <f>Table6[[#This Row],[CFNM]]/Table6[[#This Row],[CAREA]]</f>
        <v>0.56191945374536245</v>
      </c>
      <c r="AE25">
        <v>2.75176</v>
      </c>
      <c r="AF25">
        <f>-(Table7[[#This Row],[time]]-2)*2</f>
        <v>-1.50352</v>
      </c>
      <c r="AG25">
        <v>72.835700000000003</v>
      </c>
      <c r="AH25">
        <v>1.95723</v>
      </c>
      <c r="AI25">
        <f>Table7[[#This Row],[CFNM]]/Table7[[#This Row],[CAREA]]</f>
        <v>2.6871849930734517E-2</v>
      </c>
      <c r="AJ25">
        <v>2.75176</v>
      </c>
      <c r="AK25">
        <f>-(Table8[[#This Row],[time]]-2)*2</f>
        <v>-1.50352</v>
      </c>
      <c r="AL25">
        <v>82.175299999999993</v>
      </c>
      <c r="AM25">
        <v>53.094000000000001</v>
      </c>
      <c r="AN25">
        <f>Table8[[#This Row],[CFNM]]/Table8[[#This Row],[CAREA]]</f>
        <v>0.64610655513274673</v>
      </c>
    </row>
    <row r="26" spans="1:40" x14ac:dyDescent="0.3">
      <c r="A26">
        <v>2.80444</v>
      </c>
      <c r="B26">
        <f>-(Table1[[#This Row],[time]]-2)*2</f>
        <v>-1.6088800000000001</v>
      </c>
      <c r="C26">
        <v>52.685299999999998</v>
      </c>
      <c r="D26">
        <v>1.4483499999999999E-3</v>
      </c>
      <c r="E26">
        <f>Table1[[#This Row],[CFNM]]/Table1[[#This Row],[CAREA]]</f>
        <v>2.749059035442524E-5</v>
      </c>
      <c r="F26">
        <v>2.80444</v>
      </c>
      <c r="G26">
        <f>-(Table2[[#This Row],[time]]-2)*2</f>
        <v>-1.6088800000000001</v>
      </c>
      <c r="H26">
        <v>79.317999999999998</v>
      </c>
      <c r="I26">
        <v>42.913400000000003</v>
      </c>
      <c r="J26">
        <f>Table2[[#This Row],[CFNM]]/Table2[[#This Row],[CAREA]]</f>
        <v>0.54102977886482262</v>
      </c>
      <c r="K26">
        <v>2.80444</v>
      </c>
      <c r="L26">
        <f>-(Table3[[#This Row],[time]]-2)*2</f>
        <v>-1.6088800000000001</v>
      </c>
      <c r="M26">
        <v>42.040399999999998</v>
      </c>
      <c r="N26">
        <v>5.9678300000000004E-4</v>
      </c>
      <c r="O26">
        <f>Table3[[#This Row],[CFNM]]/Table3[[#This Row],[CAREA]]</f>
        <v>1.4195464362850974E-5</v>
      </c>
      <c r="P26">
        <v>2.80444</v>
      </c>
      <c r="Q26">
        <f>-(Table4[[#This Row],[time]]-2)*2</f>
        <v>-1.6088800000000001</v>
      </c>
      <c r="R26">
        <v>72.311599999999999</v>
      </c>
      <c r="S26">
        <v>42.885899999999999</v>
      </c>
      <c r="T26">
        <f>Table4[[#This Row],[CFNM]]/Table4[[#This Row],[CAREA]]</f>
        <v>0.59307082127902022</v>
      </c>
      <c r="U26">
        <v>2.80444</v>
      </c>
      <c r="V26">
        <f>-(Table5[[#This Row],[time]]-2)*2</f>
        <v>-1.6088800000000001</v>
      </c>
      <c r="W26">
        <v>78.070599999999999</v>
      </c>
      <c r="X26">
        <v>2.4570099999999999E-3</v>
      </c>
      <c r="Y26">
        <f>Table5[[#This Row],[CFNM]]/Table5[[#This Row],[CAREA]]</f>
        <v>3.1471642333990004E-5</v>
      </c>
      <c r="Z26">
        <v>2.80444</v>
      </c>
      <c r="AA26">
        <f>-(Table6[[#This Row],[time]]-2)*2</f>
        <v>-1.6088800000000001</v>
      </c>
      <c r="AB26">
        <v>72.184399999999997</v>
      </c>
      <c r="AC26">
        <v>43.1462</v>
      </c>
      <c r="AD26">
        <f>Table6[[#This Row],[CFNM]]/Table6[[#This Row],[CAREA]]</f>
        <v>0.59772194546190038</v>
      </c>
      <c r="AE26">
        <v>2.80444</v>
      </c>
      <c r="AF26">
        <f>-(Table7[[#This Row],[time]]-2)*2</f>
        <v>-1.6088800000000001</v>
      </c>
      <c r="AG26">
        <v>72.231399999999994</v>
      </c>
      <c r="AH26">
        <v>1.5659700000000001</v>
      </c>
      <c r="AI26">
        <f>Table7[[#This Row],[CFNM]]/Table7[[#This Row],[CAREA]]</f>
        <v>2.1679906522648049E-2</v>
      </c>
      <c r="AJ26">
        <v>2.80444</v>
      </c>
      <c r="AK26">
        <f>-(Table8[[#This Row],[time]]-2)*2</f>
        <v>-1.6088800000000001</v>
      </c>
      <c r="AL26">
        <v>82.181700000000006</v>
      </c>
      <c r="AM26">
        <v>55.034399999999998</v>
      </c>
      <c r="AN26">
        <f>Table8[[#This Row],[CFNM]]/Table8[[#This Row],[CAREA]]</f>
        <v>0.66966733469860074</v>
      </c>
    </row>
    <row r="27" spans="1:40" x14ac:dyDescent="0.3">
      <c r="A27">
        <v>2.8583699999999999</v>
      </c>
      <c r="B27">
        <f>-(Table1[[#This Row],[time]]-2)*2</f>
        <v>-1.7167399999999997</v>
      </c>
      <c r="C27">
        <v>49.395200000000003</v>
      </c>
      <c r="D27">
        <v>1.3041400000000001E-3</v>
      </c>
      <c r="E27">
        <f>Table1[[#This Row],[CFNM]]/Table1[[#This Row],[CAREA]]</f>
        <v>2.640216053381705E-5</v>
      </c>
      <c r="F27">
        <v>2.8583699999999999</v>
      </c>
      <c r="G27">
        <f>-(Table2[[#This Row],[time]]-2)*2</f>
        <v>-1.7167399999999997</v>
      </c>
      <c r="H27">
        <v>78.624700000000004</v>
      </c>
      <c r="I27">
        <v>44.601500000000001</v>
      </c>
      <c r="J27">
        <f>Table2[[#This Row],[CFNM]]/Table2[[#This Row],[CAREA]]</f>
        <v>0.56727084491260382</v>
      </c>
      <c r="K27">
        <v>2.8583699999999999</v>
      </c>
      <c r="L27">
        <f>-(Table3[[#This Row],[time]]-2)*2</f>
        <v>-1.7167399999999997</v>
      </c>
      <c r="M27">
        <v>38.874699999999997</v>
      </c>
      <c r="N27">
        <v>5.0401500000000002E-4</v>
      </c>
      <c r="O27">
        <f>Table3[[#This Row],[CFNM]]/Table3[[#This Row],[CAREA]]</f>
        <v>1.2965116129513541E-5</v>
      </c>
      <c r="P27">
        <v>2.8583699999999999</v>
      </c>
      <c r="Q27">
        <f>-(Table4[[#This Row],[time]]-2)*2</f>
        <v>-1.7167399999999997</v>
      </c>
      <c r="R27">
        <v>71.672600000000003</v>
      </c>
      <c r="S27">
        <v>44.647300000000001</v>
      </c>
      <c r="T27">
        <f>Table4[[#This Row],[CFNM]]/Table4[[#This Row],[CAREA]]</f>
        <v>0.62293400825420031</v>
      </c>
      <c r="U27">
        <v>2.8583699999999999</v>
      </c>
      <c r="V27">
        <f>-(Table5[[#This Row],[time]]-2)*2</f>
        <v>-1.7167399999999997</v>
      </c>
      <c r="W27">
        <v>76.639099999999999</v>
      </c>
      <c r="X27">
        <v>2.2758800000000001E-3</v>
      </c>
      <c r="Y27">
        <f>Table5[[#This Row],[CFNM]]/Table5[[#This Row],[CAREA]]</f>
        <v>2.9696068977845515E-5</v>
      </c>
      <c r="Z27">
        <v>2.8583699999999999</v>
      </c>
      <c r="AA27">
        <f>-(Table6[[#This Row],[time]]-2)*2</f>
        <v>-1.7167399999999997</v>
      </c>
      <c r="AB27">
        <v>71.038499999999999</v>
      </c>
      <c r="AC27">
        <v>45.215499999999999</v>
      </c>
      <c r="AD27">
        <f>Table6[[#This Row],[CFNM]]/Table6[[#This Row],[CAREA]]</f>
        <v>0.63649288765950862</v>
      </c>
      <c r="AE27">
        <v>2.8583699999999999</v>
      </c>
      <c r="AF27">
        <f>-(Table7[[#This Row],[time]]-2)*2</f>
        <v>-1.7167399999999997</v>
      </c>
      <c r="AG27">
        <v>71.677899999999994</v>
      </c>
      <c r="AH27">
        <v>1.1710799999999999</v>
      </c>
      <c r="AI27">
        <f>Table7[[#This Row],[CFNM]]/Table7[[#This Row],[CAREA]]</f>
        <v>1.6338090262131004E-2</v>
      </c>
      <c r="AJ27">
        <v>2.8583699999999999</v>
      </c>
      <c r="AK27">
        <f>-(Table8[[#This Row],[time]]-2)*2</f>
        <v>-1.7167399999999997</v>
      </c>
      <c r="AL27">
        <v>81.952200000000005</v>
      </c>
      <c r="AM27">
        <v>56.942399999999999</v>
      </c>
      <c r="AN27">
        <f>Table8[[#This Row],[CFNM]]/Table8[[#This Row],[CAREA]]</f>
        <v>0.69482454406349059</v>
      </c>
    </row>
    <row r="28" spans="1:40" x14ac:dyDescent="0.3">
      <c r="A28">
        <v>2.9134199999999999</v>
      </c>
      <c r="B28">
        <f>-(Table1[[#This Row],[time]]-2)*2</f>
        <v>-1.8268399999999998</v>
      </c>
      <c r="C28">
        <v>43.584000000000003</v>
      </c>
      <c r="D28">
        <v>1.1462200000000001E-3</v>
      </c>
      <c r="E28">
        <f>Table1[[#This Row],[CFNM]]/Table1[[#This Row],[CAREA]]</f>
        <v>2.6299100587371511E-5</v>
      </c>
      <c r="F28">
        <v>2.9134199999999999</v>
      </c>
      <c r="G28">
        <f>-(Table2[[#This Row],[time]]-2)*2</f>
        <v>-1.8268399999999998</v>
      </c>
      <c r="H28">
        <v>77.766900000000007</v>
      </c>
      <c r="I28">
        <v>46.590200000000003</v>
      </c>
      <c r="J28">
        <f>Table2[[#This Row],[CFNM]]/Table2[[#This Row],[CAREA]]</f>
        <v>0.59910064564744125</v>
      </c>
      <c r="K28">
        <v>2.9134199999999999</v>
      </c>
      <c r="L28">
        <f>-(Table3[[#This Row],[time]]-2)*2</f>
        <v>-1.8268399999999998</v>
      </c>
      <c r="M28">
        <v>36.367899999999999</v>
      </c>
      <c r="N28">
        <v>4.0629799999999998E-4</v>
      </c>
      <c r="O28">
        <f>Table3[[#This Row],[CFNM]]/Table3[[#This Row],[CAREA]]</f>
        <v>1.1171885096472438E-5</v>
      </c>
      <c r="P28">
        <v>2.9134199999999999</v>
      </c>
      <c r="Q28">
        <f>-(Table4[[#This Row],[time]]-2)*2</f>
        <v>-1.8268399999999998</v>
      </c>
      <c r="R28">
        <v>70.938800000000001</v>
      </c>
      <c r="S28">
        <v>46.674900000000001</v>
      </c>
      <c r="T28">
        <f>Table4[[#This Row],[CFNM]]/Table4[[#This Row],[CAREA]]</f>
        <v>0.65796010081929779</v>
      </c>
      <c r="U28">
        <v>2.9134199999999999</v>
      </c>
      <c r="V28">
        <f>-(Table5[[#This Row],[time]]-2)*2</f>
        <v>-1.8268399999999998</v>
      </c>
      <c r="W28">
        <v>75.215400000000002</v>
      </c>
      <c r="X28">
        <v>2.0681300000000001E-3</v>
      </c>
      <c r="Y28">
        <f>Table5[[#This Row],[CFNM]]/Table5[[#This Row],[CAREA]]</f>
        <v>2.7496097873573763E-5</v>
      </c>
      <c r="Z28">
        <v>2.9134199999999999</v>
      </c>
      <c r="AA28">
        <f>-(Table6[[#This Row],[time]]-2)*2</f>
        <v>-1.8268399999999998</v>
      </c>
      <c r="AB28">
        <v>70.2547</v>
      </c>
      <c r="AC28">
        <v>47.655500000000004</v>
      </c>
      <c r="AD28">
        <f>Table6[[#This Row],[CFNM]]/Table6[[#This Row],[CAREA]]</f>
        <v>0.67832472418215439</v>
      </c>
      <c r="AE28">
        <v>2.9134199999999999</v>
      </c>
      <c r="AF28">
        <f>-(Table7[[#This Row],[time]]-2)*2</f>
        <v>-1.8268399999999998</v>
      </c>
      <c r="AG28">
        <v>71.097999999999999</v>
      </c>
      <c r="AH28">
        <v>0.76383800000000002</v>
      </c>
      <c r="AI28">
        <f>Table7[[#This Row],[CFNM]]/Table7[[#This Row],[CAREA]]</f>
        <v>1.0743452699091395E-2</v>
      </c>
      <c r="AJ28">
        <v>2.9134199999999999</v>
      </c>
      <c r="AK28">
        <f>-(Table8[[#This Row],[time]]-2)*2</f>
        <v>-1.8268399999999998</v>
      </c>
      <c r="AL28">
        <v>81.988600000000005</v>
      </c>
      <c r="AM28">
        <v>59.152299999999997</v>
      </c>
      <c r="AN28">
        <f>Table8[[#This Row],[CFNM]]/Table8[[#This Row],[CAREA]]</f>
        <v>0.721469814096106</v>
      </c>
    </row>
    <row r="29" spans="1:40" x14ac:dyDescent="0.3">
      <c r="A29">
        <v>2.9619599999999999</v>
      </c>
      <c r="B29">
        <f>-(Table1[[#This Row],[time]]-2)*2</f>
        <v>-1.9239199999999999</v>
      </c>
      <c r="C29">
        <v>38.712699999999998</v>
      </c>
      <c r="D29">
        <v>1.0457800000000001E-3</v>
      </c>
      <c r="E29">
        <f>Table1[[#This Row],[CFNM]]/Table1[[#This Row],[CAREA]]</f>
        <v>2.7013874000005168E-5</v>
      </c>
      <c r="F29">
        <v>2.9619599999999999</v>
      </c>
      <c r="G29">
        <f>-(Table2[[#This Row],[time]]-2)*2</f>
        <v>-1.9239199999999999</v>
      </c>
      <c r="H29">
        <v>77.121700000000004</v>
      </c>
      <c r="I29">
        <v>47.966999999999999</v>
      </c>
      <c r="J29">
        <f>Table2[[#This Row],[CFNM]]/Table2[[#This Row],[CAREA]]</f>
        <v>0.62196502411124233</v>
      </c>
      <c r="K29">
        <v>2.9619599999999999</v>
      </c>
      <c r="L29">
        <f>-(Table3[[#This Row],[time]]-2)*2</f>
        <v>-1.9239199999999999</v>
      </c>
      <c r="M29">
        <v>33.071800000000003</v>
      </c>
      <c r="N29">
        <v>3.3898400000000002E-4</v>
      </c>
      <c r="O29">
        <f>Table3[[#This Row],[CFNM]]/Table3[[#This Row],[CAREA]]</f>
        <v>1.0249941037379278E-5</v>
      </c>
      <c r="P29">
        <v>2.9619599999999999</v>
      </c>
      <c r="Q29">
        <f>-(Table4[[#This Row],[time]]-2)*2</f>
        <v>-1.9239199999999999</v>
      </c>
      <c r="R29">
        <v>70.449299999999994</v>
      </c>
      <c r="S29">
        <v>48.060899999999997</v>
      </c>
      <c r="T29">
        <f>Table4[[#This Row],[CFNM]]/Table4[[#This Row],[CAREA]]</f>
        <v>0.6822055009772986</v>
      </c>
      <c r="U29">
        <v>2.9619599999999999</v>
      </c>
      <c r="V29">
        <f>-(Table5[[#This Row],[time]]-2)*2</f>
        <v>-1.9239199999999999</v>
      </c>
      <c r="W29">
        <v>74.176299999999998</v>
      </c>
      <c r="X29">
        <v>1.9226899999999999E-3</v>
      </c>
      <c r="Y29">
        <f>Table5[[#This Row],[CFNM]]/Table5[[#This Row],[CAREA]]</f>
        <v>2.5920543354144114E-5</v>
      </c>
      <c r="Z29">
        <v>2.9619599999999999</v>
      </c>
      <c r="AA29">
        <f>-(Table6[[#This Row],[time]]-2)*2</f>
        <v>-1.9239199999999999</v>
      </c>
      <c r="AB29">
        <v>69.518600000000006</v>
      </c>
      <c r="AC29">
        <v>49.403500000000001</v>
      </c>
      <c r="AD29">
        <f>Table6[[#This Row],[CFNM]]/Table6[[#This Row],[CAREA]]</f>
        <v>0.71065153786180957</v>
      </c>
      <c r="AE29">
        <v>2.9619599999999999</v>
      </c>
      <c r="AF29">
        <f>-(Table7[[#This Row],[time]]-2)*2</f>
        <v>-1.9239199999999999</v>
      </c>
      <c r="AG29">
        <v>70.644900000000007</v>
      </c>
      <c r="AH29">
        <v>0.53168400000000005</v>
      </c>
      <c r="AI29">
        <f>Table7[[#This Row],[CFNM]]/Table7[[#This Row],[CAREA]]</f>
        <v>7.5261483843844356E-3</v>
      </c>
      <c r="AJ29">
        <v>2.9619599999999999</v>
      </c>
      <c r="AK29">
        <f>-(Table8[[#This Row],[time]]-2)*2</f>
        <v>-1.9239199999999999</v>
      </c>
      <c r="AL29">
        <v>82.031999999999996</v>
      </c>
      <c r="AM29">
        <v>60.676000000000002</v>
      </c>
      <c r="AN29">
        <f>Table8[[#This Row],[CFNM]]/Table8[[#This Row],[CAREA]]</f>
        <v>0.73966257070411556</v>
      </c>
    </row>
    <row r="30" spans="1:40" x14ac:dyDescent="0.3">
      <c r="A30">
        <v>3</v>
      </c>
      <c r="B30">
        <f>-(Table1[[#This Row],[time]]-2)*2</f>
        <v>-2</v>
      </c>
      <c r="C30">
        <v>34.896099999999997</v>
      </c>
      <c r="D30">
        <v>9.6961699999999998E-4</v>
      </c>
      <c r="E30">
        <f>Table1[[#This Row],[CFNM]]/Table1[[#This Row],[CAREA]]</f>
        <v>2.7785827069500606E-5</v>
      </c>
      <c r="F30">
        <v>3</v>
      </c>
      <c r="G30">
        <f>-(Table2[[#This Row],[time]]-2)*2</f>
        <v>-2</v>
      </c>
      <c r="H30">
        <v>76.592600000000004</v>
      </c>
      <c r="I30">
        <v>49.118499999999997</v>
      </c>
      <c r="J30">
        <f>Table2[[#This Row],[CFNM]]/Table2[[#This Row],[CAREA]]</f>
        <v>0.6412956343040972</v>
      </c>
      <c r="K30">
        <v>3</v>
      </c>
      <c r="L30">
        <f>-(Table3[[#This Row],[time]]-2)*2</f>
        <v>-2</v>
      </c>
      <c r="M30">
        <v>30.4009</v>
      </c>
      <c r="N30">
        <v>2.8508599999999999E-4</v>
      </c>
      <c r="O30">
        <f>Table3[[#This Row],[CFNM]]/Table3[[#This Row],[CAREA]]</f>
        <v>9.3775513224937415E-6</v>
      </c>
      <c r="P30">
        <v>3</v>
      </c>
      <c r="Q30">
        <f>-(Table4[[#This Row],[time]]-2)*2</f>
        <v>-2</v>
      </c>
      <c r="R30">
        <v>70.017700000000005</v>
      </c>
      <c r="S30">
        <v>49.274799999999999</v>
      </c>
      <c r="T30">
        <f>Table4[[#This Row],[CFNM]]/Table4[[#This Row],[CAREA]]</f>
        <v>0.70374776663615046</v>
      </c>
      <c r="U30">
        <v>3</v>
      </c>
      <c r="V30">
        <f>-(Table5[[#This Row],[time]]-2)*2</f>
        <v>-2</v>
      </c>
      <c r="W30">
        <v>73.524000000000001</v>
      </c>
      <c r="X30">
        <v>1.8007399999999999E-3</v>
      </c>
      <c r="Y30">
        <f>Table5[[#This Row],[CFNM]]/Table5[[#This Row],[CAREA]]</f>
        <v>2.4491866601381861E-5</v>
      </c>
      <c r="Z30">
        <v>3</v>
      </c>
      <c r="AA30">
        <f>-(Table6[[#This Row],[time]]-2)*2</f>
        <v>-2</v>
      </c>
      <c r="AB30">
        <v>69.132900000000006</v>
      </c>
      <c r="AC30">
        <v>50.9176</v>
      </c>
      <c r="AD30">
        <f>Table6[[#This Row],[CFNM]]/Table6[[#This Row],[CAREA]]</f>
        <v>0.73651763487427835</v>
      </c>
      <c r="AE30">
        <v>3</v>
      </c>
      <c r="AF30">
        <f>-(Table7[[#This Row],[time]]-2)*2</f>
        <v>-2</v>
      </c>
      <c r="AG30">
        <v>70.265900000000002</v>
      </c>
      <c r="AH30">
        <v>0.406939</v>
      </c>
      <c r="AI30">
        <f>Table7[[#This Row],[CFNM]]/Table7[[#This Row],[CAREA]]</f>
        <v>5.7914151814749404E-3</v>
      </c>
      <c r="AJ30">
        <v>3</v>
      </c>
      <c r="AK30">
        <f>-(Table8[[#This Row],[time]]-2)*2</f>
        <v>-2</v>
      </c>
      <c r="AL30">
        <v>82.037099999999995</v>
      </c>
      <c r="AM30">
        <v>61.947000000000003</v>
      </c>
      <c r="AN30">
        <f>Table8[[#This Row],[CFNM]]/Table8[[#This Row],[CAREA]]</f>
        <v>0.75510957847120397</v>
      </c>
    </row>
    <row r="33" spans="1:40" x14ac:dyDescent="0.3">
      <c r="A33" t="s">
        <v>18</v>
      </c>
      <c r="E33" t="s">
        <v>0</v>
      </c>
    </row>
    <row r="34" spans="1:40" x14ac:dyDescent="0.3">
      <c r="A34" t="s">
        <v>19</v>
      </c>
      <c r="E34" t="s">
        <v>1</v>
      </c>
      <c r="F34" t="s">
        <v>2</v>
      </c>
    </row>
    <row r="36" spans="1:40" x14ac:dyDescent="0.3">
      <c r="A36" t="s">
        <v>3</v>
      </c>
      <c r="F36" t="s">
        <v>4</v>
      </c>
      <c r="K36" t="s">
        <v>5</v>
      </c>
      <c r="P36" t="s">
        <v>6</v>
      </c>
      <c r="U36" t="s">
        <v>7</v>
      </c>
      <c r="Z36" t="s">
        <v>8</v>
      </c>
      <c r="AE36" t="s">
        <v>9</v>
      </c>
      <c r="AJ36" t="s">
        <v>10</v>
      </c>
    </row>
    <row r="37" spans="1:40" x14ac:dyDescent="0.3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 t="s">
        <v>11</v>
      </c>
      <c r="G37" t="s">
        <v>12</v>
      </c>
      <c r="H37" t="s">
        <v>13</v>
      </c>
      <c r="I37" t="s">
        <v>14</v>
      </c>
      <c r="J37" t="s">
        <v>15</v>
      </c>
      <c r="K37" t="s">
        <v>11</v>
      </c>
      <c r="L37" t="s">
        <v>12</v>
      </c>
      <c r="M37" t="s">
        <v>13</v>
      </c>
      <c r="N37" t="s">
        <v>14</v>
      </c>
      <c r="O37" t="s">
        <v>15</v>
      </c>
      <c r="P37" t="s">
        <v>11</v>
      </c>
      <c r="Q37" t="s">
        <v>12</v>
      </c>
      <c r="R37" t="s">
        <v>13</v>
      </c>
      <c r="S37" t="s">
        <v>14</v>
      </c>
      <c r="T37" t="s">
        <v>15</v>
      </c>
      <c r="U37" t="s">
        <v>11</v>
      </c>
      <c r="V37" t="s">
        <v>12</v>
      </c>
      <c r="W37" t="s">
        <v>13</v>
      </c>
      <c r="X37" t="s">
        <v>14</v>
      </c>
      <c r="Y37" t="s">
        <v>15</v>
      </c>
      <c r="Z37" t="s">
        <v>11</v>
      </c>
      <c r="AA37" t="s">
        <v>12</v>
      </c>
      <c r="AB37" t="s">
        <v>13</v>
      </c>
      <c r="AC37" t="s">
        <v>14</v>
      </c>
      <c r="AD37" t="s">
        <v>15</v>
      </c>
      <c r="AE37" t="s">
        <v>11</v>
      </c>
      <c r="AF37" t="s">
        <v>12</v>
      </c>
      <c r="AG37" t="s">
        <v>13</v>
      </c>
      <c r="AH37" t="s">
        <v>14</v>
      </c>
      <c r="AI37" t="s">
        <v>15</v>
      </c>
      <c r="AJ37" t="s">
        <v>11</v>
      </c>
      <c r="AK37" t="s">
        <v>12</v>
      </c>
      <c r="AL37" t="s">
        <v>13</v>
      </c>
      <c r="AM37" t="s">
        <v>14</v>
      </c>
      <c r="AN37" t="s">
        <v>15</v>
      </c>
    </row>
    <row r="38" spans="1:40" x14ac:dyDescent="0.3">
      <c r="A38">
        <v>2</v>
      </c>
      <c r="B38">
        <f>(Table110[[#This Row],[time]]-2)*2</f>
        <v>0</v>
      </c>
      <c r="C38">
        <v>80.561000000000007</v>
      </c>
      <c r="D38">
        <v>3.9823499999999998</v>
      </c>
      <c r="E38" s="1">
        <f>Table110[[#This Row],[CFNM]]/Table110[[#This Row],[CAREA]]</f>
        <v>4.9432727994935512E-2</v>
      </c>
      <c r="F38">
        <v>2</v>
      </c>
      <c r="G38">
        <f>(Table211[[#This Row],[time]]-2)*2</f>
        <v>0</v>
      </c>
      <c r="H38">
        <v>87.831800000000001</v>
      </c>
      <c r="I38">
        <v>3.84921E-3</v>
      </c>
      <c r="J38" s="1">
        <f>Table211[[#This Row],[CFNM]]/Table211[[#This Row],[CAREA]]</f>
        <v>4.382478783310828E-5</v>
      </c>
      <c r="K38">
        <v>2</v>
      </c>
      <c r="L38">
        <f>(Table312[[#This Row],[time]]-2)*2</f>
        <v>0</v>
      </c>
      <c r="M38">
        <v>85.166700000000006</v>
      </c>
      <c r="N38">
        <v>3.7005300000000001E-3</v>
      </c>
      <c r="O38">
        <f>Table312[[#This Row],[CFNM]]/Table312[[#This Row],[CAREA]]</f>
        <v>4.3450433091807004E-5</v>
      </c>
      <c r="P38">
        <v>2</v>
      </c>
      <c r="Q38">
        <f>(Table413[[#This Row],[time]]-2)*2</f>
        <v>0</v>
      </c>
      <c r="R38">
        <v>79.101699999999994</v>
      </c>
      <c r="S38">
        <v>4.5258399999999997E-3</v>
      </c>
      <c r="T38">
        <f>Table413[[#This Row],[CFNM]]/Table413[[#This Row],[CAREA]]</f>
        <v>5.7215458074858061E-5</v>
      </c>
      <c r="U38">
        <v>2</v>
      </c>
      <c r="V38">
        <f>(Table514[[#This Row],[time]]-2)*2</f>
        <v>0</v>
      </c>
      <c r="W38">
        <v>83.227800000000002</v>
      </c>
      <c r="X38">
        <v>3.5063800000000001</v>
      </c>
      <c r="Y38">
        <f>Table514[[#This Row],[CFNM]]/Table514[[#This Row],[CAREA]]</f>
        <v>4.2129913322231274E-2</v>
      </c>
      <c r="Z38">
        <v>2</v>
      </c>
      <c r="AA38">
        <f>(Table615[[#This Row],[time]]-2)*2</f>
        <v>0</v>
      </c>
      <c r="AB38">
        <v>83.949600000000004</v>
      </c>
      <c r="AC38">
        <v>6.2742100000000001</v>
      </c>
      <c r="AD38">
        <f>Table615[[#This Row],[CFNM]]/Table615[[#This Row],[CAREA]]</f>
        <v>7.4737818881805265E-2</v>
      </c>
      <c r="AE38">
        <v>2</v>
      </c>
      <c r="AF38">
        <f>(Table716[[#This Row],[time]]-2)*2</f>
        <v>0</v>
      </c>
      <c r="AG38">
        <v>78.459999999999994</v>
      </c>
      <c r="AH38">
        <v>14.707599999999999</v>
      </c>
      <c r="AI38">
        <f>Table716[[#This Row],[CFNM]]/Table716[[#This Row],[CAREA]]</f>
        <v>0.1874534794799898</v>
      </c>
      <c r="AJ38">
        <v>2</v>
      </c>
      <c r="AK38">
        <f>(Table817[[#This Row],[time]]-2)*2</f>
        <v>0</v>
      </c>
      <c r="AL38">
        <v>83.006</v>
      </c>
      <c r="AM38">
        <v>14.6488</v>
      </c>
      <c r="AN38">
        <f>Table817[[#This Row],[CFNM]]/Table817[[#This Row],[CAREA]]</f>
        <v>0.17647880876081246</v>
      </c>
    </row>
    <row r="39" spans="1:40" x14ac:dyDescent="0.3">
      <c r="A39">
        <v>2.0512600000000001</v>
      </c>
      <c r="B39">
        <f>(Table110[[#This Row],[time]]-2)*2</f>
        <v>0.10252000000000017</v>
      </c>
      <c r="C39">
        <v>91.837299999999999</v>
      </c>
      <c r="D39">
        <v>11.9781</v>
      </c>
      <c r="E39">
        <f>Table110[[#This Row],[CFNM]]/Table110[[#This Row],[CAREA]]</f>
        <v>0.1304273971469109</v>
      </c>
      <c r="F39">
        <v>2.0512600000000001</v>
      </c>
      <c r="G39">
        <f>(Table211[[#This Row],[time]]-2)*2</f>
        <v>0.10252000000000017</v>
      </c>
      <c r="H39">
        <v>94.663200000000003</v>
      </c>
      <c r="I39">
        <v>1.3055699999999999</v>
      </c>
      <c r="J39">
        <f>Table211[[#This Row],[CFNM]]/Table211[[#This Row],[CAREA]]</f>
        <v>1.3791737443906394E-2</v>
      </c>
      <c r="K39">
        <v>2.0512600000000001</v>
      </c>
      <c r="L39">
        <f>(Table312[[#This Row],[time]]-2)*2</f>
        <v>0.10252000000000017</v>
      </c>
      <c r="M39">
        <v>89.212699999999998</v>
      </c>
      <c r="N39">
        <v>5.6298399999999997</v>
      </c>
      <c r="O39">
        <f>Table312[[#This Row],[CFNM]]/Table312[[#This Row],[CAREA]]</f>
        <v>6.3105813409974135E-2</v>
      </c>
      <c r="P39">
        <v>2.0512600000000001</v>
      </c>
      <c r="Q39">
        <f>(Table413[[#This Row],[time]]-2)*2</f>
        <v>0.10252000000000017</v>
      </c>
      <c r="R39">
        <v>85.709800000000001</v>
      </c>
      <c r="S39">
        <v>3.0415100000000002</v>
      </c>
      <c r="T39">
        <f>Table413[[#This Row],[CFNM]]/Table413[[#This Row],[CAREA]]</f>
        <v>3.5486140441349769E-2</v>
      </c>
      <c r="U39">
        <v>2.0512600000000001</v>
      </c>
      <c r="V39">
        <f>(Table514[[#This Row],[time]]-2)*2</f>
        <v>0.10252000000000017</v>
      </c>
      <c r="W39">
        <v>83.099000000000004</v>
      </c>
      <c r="X39">
        <v>9.8829200000000004</v>
      </c>
      <c r="Y39">
        <f>Table514[[#This Row],[CFNM]]/Table514[[#This Row],[CAREA]]</f>
        <v>0.1189294696687084</v>
      </c>
      <c r="Z39">
        <v>2.0512600000000001</v>
      </c>
      <c r="AA39">
        <f>(Table615[[#This Row],[time]]-2)*2</f>
        <v>0.10252000000000017</v>
      </c>
      <c r="AB39">
        <v>88.627499999999998</v>
      </c>
      <c r="AC39">
        <v>12.5679</v>
      </c>
      <c r="AD39">
        <f>Table615[[#This Row],[CFNM]]/Table615[[#This Row],[CAREA]]</f>
        <v>0.14180587289498181</v>
      </c>
      <c r="AE39">
        <v>2.0512600000000001</v>
      </c>
      <c r="AF39">
        <f>(Table716[[#This Row],[time]]-2)*2</f>
        <v>0.10252000000000017</v>
      </c>
      <c r="AG39">
        <v>78.683099999999996</v>
      </c>
      <c r="AH39">
        <v>22.048500000000001</v>
      </c>
      <c r="AI39">
        <f>Table716[[#This Row],[CFNM]]/Table716[[#This Row],[CAREA]]</f>
        <v>0.28021900509766395</v>
      </c>
      <c r="AJ39">
        <v>2.0512600000000001</v>
      </c>
      <c r="AK39">
        <f>(Table817[[#This Row],[time]]-2)*2</f>
        <v>0.10252000000000017</v>
      </c>
      <c r="AL39">
        <v>83.305000000000007</v>
      </c>
      <c r="AM39">
        <v>17.497900000000001</v>
      </c>
      <c r="AN39">
        <f>Table817[[#This Row],[CFNM]]/Table817[[#This Row],[CAREA]]</f>
        <v>0.21004621571334253</v>
      </c>
    </row>
    <row r="40" spans="1:40" x14ac:dyDescent="0.3">
      <c r="A40">
        <v>2.1153300000000002</v>
      </c>
      <c r="B40">
        <f>(Table110[[#This Row],[time]]-2)*2</f>
        <v>0.23066000000000031</v>
      </c>
      <c r="C40">
        <v>90.734499999999997</v>
      </c>
      <c r="D40">
        <v>15.1495</v>
      </c>
      <c r="E40">
        <f>Table110[[#This Row],[CFNM]]/Table110[[#This Row],[CAREA]]</f>
        <v>0.16696515658321806</v>
      </c>
      <c r="F40">
        <v>2.1153300000000002</v>
      </c>
      <c r="G40">
        <f>(Table211[[#This Row],[time]]-2)*2</f>
        <v>0.23066000000000031</v>
      </c>
      <c r="H40">
        <v>93.774000000000001</v>
      </c>
      <c r="I40">
        <v>5.3806100000000001E-3</v>
      </c>
      <c r="J40">
        <f>Table211[[#This Row],[CFNM]]/Table211[[#This Row],[CAREA]]</f>
        <v>5.7378484441316359E-5</v>
      </c>
      <c r="K40">
        <v>2.1153300000000002</v>
      </c>
      <c r="L40">
        <f>(Table312[[#This Row],[time]]-2)*2</f>
        <v>0.23066000000000031</v>
      </c>
      <c r="M40">
        <v>87.535899999999998</v>
      </c>
      <c r="N40">
        <v>10.302899999999999</v>
      </c>
      <c r="O40">
        <f>Table312[[#This Row],[CFNM]]/Table312[[#This Row],[CAREA]]</f>
        <v>0.11769913829640181</v>
      </c>
      <c r="P40">
        <v>2.1153300000000002</v>
      </c>
      <c r="Q40">
        <f>(Table413[[#This Row],[time]]-2)*2</f>
        <v>0.23066000000000031</v>
      </c>
      <c r="R40">
        <v>87.652699999999996</v>
      </c>
      <c r="S40">
        <v>1.4211400000000001</v>
      </c>
      <c r="T40">
        <f>Table413[[#This Row],[CFNM]]/Table413[[#This Row],[CAREA]]</f>
        <v>1.6213305465775728E-2</v>
      </c>
      <c r="U40">
        <v>2.1153300000000002</v>
      </c>
      <c r="V40">
        <f>(Table514[[#This Row],[time]]-2)*2</f>
        <v>0.23066000000000031</v>
      </c>
      <c r="W40">
        <v>81.503500000000003</v>
      </c>
      <c r="X40">
        <v>13.694100000000001</v>
      </c>
      <c r="Y40">
        <f>Table514[[#This Row],[CFNM]]/Table514[[#This Row],[CAREA]]</f>
        <v>0.16801855135055549</v>
      </c>
      <c r="Z40">
        <v>2.1153300000000002</v>
      </c>
      <c r="AA40">
        <f>(Table615[[#This Row],[time]]-2)*2</f>
        <v>0.23066000000000031</v>
      </c>
      <c r="AB40">
        <v>88.674300000000002</v>
      </c>
      <c r="AC40">
        <v>13.9983</v>
      </c>
      <c r="AD40">
        <f>Table615[[#This Row],[CFNM]]/Table615[[#This Row],[CAREA]]</f>
        <v>0.15786197353686468</v>
      </c>
      <c r="AE40">
        <v>2.1153300000000002</v>
      </c>
      <c r="AF40">
        <f>(Table716[[#This Row],[time]]-2)*2</f>
        <v>0.23066000000000031</v>
      </c>
      <c r="AG40">
        <v>77.951899999999995</v>
      </c>
      <c r="AH40">
        <v>25.8916</v>
      </c>
      <c r="AI40">
        <f>Table716[[#This Row],[CFNM]]/Table716[[#This Row],[CAREA]]</f>
        <v>0.33214841459925931</v>
      </c>
      <c r="AJ40">
        <v>2.1153300000000002</v>
      </c>
      <c r="AK40">
        <f>(Table817[[#This Row],[time]]-2)*2</f>
        <v>0.23066000000000031</v>
      </c>
      <c r="AL40">
        <v>83.147900000000007</v>
      </c>
      <c r="AM40">
        <v>15.831200000000001</v>
      </c>
      <c r="AN40">
        <f>Table817[[#This Row],[CFNM]]/Table817[[#This Row],[CAREA]]</f>
        <v>0.19039807379380597</v>
      </c>
    </row>
    <row r="41" spans="1:40" x14ac:dyDescent="0.3">
      <c r="A41">
        <v>2.16533</v>
      </c>
      <c r="B41">
        <f>(Table110[[#This Row],[time]]-2)*2</f>
        <v>0.33065999999999995</v>
      </c>
      <c r="C41">
        <v>90.185599999999994</v>
      </c>
      <c r="D41">
        <v>16.221499999999999</v>
      </c>
      <c r="E41">
        <f>Table110[[#This Row],[CFNM]]/Table110[[#This Row],[CAREA]]</f>
        <v>0.179867961182273</v>
      </c>
      <c r="F41">
        <v>2.16533</v>
      </c>
      <c r="G41">
        <f>(Table211[[#This Row],[time]]-2)*2</f>
        <v>0.33065999999999995</v>
      </c>
      <c r="H41">
        <v>92.788700000000006</v>
      </c>
      <c r="I41">
        <v>4.8347299999999998E-3</v>
      </c>
      <c r="J41">
        <f>Table211[[#This Row],[CFNM]]/Table211[[#This Row],[CAREA]]</f>
        <v>5.210472826971387E-5</v>
      </c>
      <c r="K41">
        <v>2.16533</v>
      </c>
      <c r="L41">
        <f>(Table312[[#This Row],[time]]-2)*2</f>
        <v>0.33065999999999995</v>
      </c>
      <c r="M41">
        <v>86.941999999999993</v>
      </c>
      <c r="N41">
        <v>12.138999999999999</v>
      </c>
      <c r="O41">
        <f>Table312[[#This Row],[CFNM]]/Table312[[#This Row],[CAREA]]</f>
        <v>0.13962181684341285</v>
      </c>
      <c r="P41">
        <v>2.16533</v>
      </c>
      <c r="Q41">
        <f>(Table413[[#This Row],[time]]-2)*2</f>
        <v>0.33065999999999995</v>
      </c>
      <c r="R41">
        <v>88.303200000000004</v>
      </c>
      <c r="S41">
        <v>0.64269100000000001</v>
      </c>
      <c r="T41">
        <f>Table413[[#This Row],[CFNM]]/Table413[[#This Row],[CAREA]]</f>
        <v>7.2782300075195459E-3</v>
      </c>
      <c r="U41">
        <v>2.16533</v>
      </c>
      <c r="V41">
        <f>(Table514[[#This Row],[time]]-2)*2</f>
        <v>0.33065999999999995</v>
      </c>
      <c r="W41">
        <v>81.415800000000004</v>
      </c>
      <c r="X41">
        <v>14.9354</v>
      </c>
      <c r="Y41">
        <f>Table514[[#This Row],[CFNM]]/Table514[[#This Row],[CAREA]]</f>
        <v>0.18344596503381405</v>
      </c>
      <c r="Z41">
        <v>2.16533</v>
      </c>
      <c r="AA41">
        <f>(Table615[[#This Row],[time]]-2)*2</f>
        <v>0.33065999999999995</v>
      </c>
      <c r="AB41">
        <v>89.119900000000001</v>
      </c>
      <c r="AC41">
        <v>13.6593</v>
      </c>
      <c r="AD41">
        <f>Table615[[#This Row],[CFNM]]/Table615[[#This Row],[CAREA]]</f>
        <v>0.15326879855116535</v>
      </c>
      <c r="AE41">
        <v>2.16533</v>
      </c>
      <c r="AF41">
        <f>(Table716[[#This Row],[time]]-2)*2</f>
        <v>0.33065999999999995</v>
      </c>
      <c r="AG41">
        <v>77.854600000000005</v>
      </c>
      <c r="AH41">
        <v>27.5091</v>
      </c>
      <c r="AI41">
        <f>Table716[[#This Row],[CFNM]]/Table716[[#This Row],[CAREA]]</f>
        <v>0.35333943016854491</v>
      </c>
      <c r="AJ41">
        <v>2.16533</v>
      </c>
      <c r="AK41">
        <f>(Table817[[#This Row],[time]]-2)*2</f>
        <v>0.33065999999999995</v>
      </c>
      <c r="AL41">
        <v>83.143500000000003</v>
      </c>
      <c r="AM41">
        <v>15.156700000000001</v>
      </c>
      <c r="AN41">
        <f>Table817[[#This Row],[CFNM]]/Table817[[#This Row],[CAREA]]</f>
        <v>0.18229566953520118</v>
      </c>
    </row>
    <row r="42" spans="1:40" x14ac:dyDescent="0.3">
      <c r="A42">
        <v>2.2246999999999999</v>
      </c>
      <c r="B42">
        <f>(Table110[[#This Row],[time]]-2)*2</f>
        <v>0.4493999999999998</v>
      </c>
      <c r="C42">
        <v>88.760900000000007</v>
      </c>
      <c r="D42">
        <v>18.377700000000001</v>
      </c>
      <c r="E42">
        <f>Table110[[#This Row],[CFNM]]/Table110[[#This Row],[CAREA]]</f>
        <v>0.20704724715499728</v>
      </c>
      <c r="F42">
        <v>2.2246999999999999</v>
      </c>
      <c r="G42">
        <f>(Table211[[#This Row],[time]]-2)*2</f>
        <v>0.4493999999999998</v>
      </c>
      <c r="H42">
        <v>92.002399999999994</v>
      </c>
      <c r="I42">
        <v>3.7052999999999999E-3</v>
      </c>
      <c r="J42">
        <f>Table211[[#This Row],[CFNM]]/Table211[[#This Row],[CAREA]]</f>
        <v>4.0273949375233693E-5</v>
      </c>
      <c r="K42">
        <v>2.2246999999999999</v>
      </c>
      <c r="L42">
        <f>(Table312[[#This Row],[time]]-2)*2</f>
        <v>0.4493999999999998</v>
      </c>
      <c r="M42">
        <v>85.522999999999996</v>
      </c>
      <c r="N42">
        <v>16.3461</v>
      </c>
      <c r="O42">
        <f>Table312[[#This Row],[CFNM]]/Table312[[#This Row],[CAREA]]</f>
        <v>0.19113104077265766</v>
      </c>
      <c r="P42">
        <v>2.2246999999999999</v>
      </c>
      <c r="Q42">
        <f>(Table413[[#This Row],[time]]-2)*2</f>
        <v>0.4493999999999998</v>
      </c>
      <c r="R42">
        <v>88.061700000000002</v>
      </c>
      <c r="S42">
        <v>4.8210299999999996E-3</v>
      </c>
      <c r="T42">
        <f>Table413[[#This Row],[CFNM]]/Table413[[#This Row],[CAREA]]</f>
        <v>5.4746047373602824E-5</v>
      </c>
      <c r="U42">
        <v>2.2246999999999999</v>
      </c>
      <c r="V42">
        <f>(Table514[[#This Row],[time]]-2)*2</f>
        <v>0.4493999999999998</v>
      </c>
      <c r="W42">
        <v>77.389200000000002</v>
      </c>
      <c r="X42">
        <v>17.686</v>
      </c>
      <c r="Y42">
        <f>Table514[[#This Row],[CFNM]]/Table514[[#This Row],[CAREA]]</f>
        <v>0.22853318034040926</v>
      </c>
      <c r="Z42">
        <v>2.2246999999999999</v>
      </c>
      <c r="AA42">
        <f>(Table615[[#This Row],[time]]-2)*2</f>
        <v>0.4493999999999998</v>
      </c>
      <c r="AB42">
        <v>91.596800000000002</v>
      </c>
      <c r="AC42">
        <v>12.178900000000001</v>
      </c>
      <c r="AD42">
        <f>Table615[[#This Row],[CFNM]]/Table615[[#This Row],[CAREA]]</f>
        <v>0.13296206854387926</v>
      </c>
      <c r="AE42">
        <v>2.2246999999999999</v>
      </c>
      <c r="AF42">
        <f>(Table716[[#This Row],[time]]-2)*2</f>
        <v>0.4493999999999998</v>
      </c>
      <c r="AG42">
        <v>77.655500000000004</v>
      </c>
      <c r="AH42">
        <v>30.748999999999999</v>
      </c>
      <c r="AI42">
        <f>Table716[[#This Row],[CFNM]]/Table716[[#This Row],[CAREA]]</f>
        <v>0.39596680209386326</v>
      </c>
      <c r="AJ42">
        <v>2.2246999999999999</v>
      </c>
      <c r="AK42">
        <f>(Table817[[#This Row],[time]]-2)*2</f>
        <v>0.4493999999999998</v>
      </c>
      <c r="AL42">
        <v>82.677899999999994</v>
      </c>
      <c r="AM42">
        <v>14.0085</v>
      </c>
      <c r="AN42">
        <f>Table817[[#This Row],[CFNM]]/Table817[[#This Row],[CAREA]]</f>
        <v>0.16943463730936564</v>
      </c>
    </row>
    <row r="43" spans="1:40" x14ac:dyDescent="0.3">
      <c r="A43">
        <v>2.2668900000000001</v>
      </c>
      <c r="B43">
        <f>(Table110[[#This Row],[time]]-2)*2</f>
        <v>0.53378000000000014</v>
      </c>
      <c r="C43">
        <v>87.373999999999995</v>
      </c>
      <c r="D43">
        <v>21.17</v>
      </c>
      <c r="E43">
        <f>Table110[[#This Row],[CFNM]]/Table110[[#This Row],[CAREA]]</f>
        <v>0.24229175727333077</v>
      </c>
      <c r="F43">
        <v>2.2668900000000001</v>
      </c>
      <c r="G43">
        <f>(Table211[[#This Row],[time]]-2)*2</f>
        <v>0.53378000000000014</v>
      </c>
      <c r="H43">
        <v>89.137100000000004</v>
      </c>
      <c r="I43">
        <v>3.06143E-3</v>
      </c>
      <c r="J43">
        <f>Table211[[#This Row],[CFNM]]/Table211[[#This Row],[CAREA]]</f>
        <v>3.4345182869983429E-5</v>
      </c>
      <c r="K43">
        <v>2.2668900000000001</v>
      </c>
      <c r="L43">
        <f>(Table312[[#This Row],[time]]-2)*2</f>
        <v>0.53378000000000014</v>
      </c>
      <c r="M43">
        <v>84.162700000000001</v>
      </c>
      <c r="N43">
        <v>19.2668</v>
      </c>
      <c r="O43">
        <f>Table312[[#This Row],[CFNM]]/Table312[[#This Row],[CAREA]]</f>
        <v>0.22892326410630837</v>
      </c>
      <c r="P43">
        <v>2.2668900000000001</v>
      </c>
      <c r="Q43">
        <f>(Table413[[#This Row],[time]]-2)*2</f>
        <v>0.53378000000000014</v>
      </c>
      <c r="R43">
        <v>88.2119</v>
      </c>
      <c r="S43">
        <v>4.0027999999999999E-3</v>
      </c>
      <c r="T43">
        <f>Table413[[#This Row],[CFNM]]/Table413[[#This Row],[CAREA]]</f>
        <v>4.5377097647823024E-5</v>
      </c>
      <c r="U43">
        <v>2.2668900000000001</v>
      </c>
      <c r="V43">
        <f>(Table514[[#This Row],[time]]-2)*2</f>
        <v>0.53378000000000014</v>
      </c>
      <c r="W43">
        <v>75.263099999999994</v>
      </c>
      <c r="X43">
        <v>19.8398</v>
      </c>
      <c r="Y43">
        <f>Table514[[#This Row],[CFNM]]/Table514[[#This Row],[CAREA]]</f>
        <v>0.263605937039532</v>
      </c>
      <c r="Z43">
        <v>2.2668900000000001</v>
      </c>
      <c r="AA43">
        <f>(Table615[[#This Row],[time]]-2)*2</f>
        <v>0.53378000000000014</v>
      </c>
      <c r="AB43">
        <v>91.194699999999997</v>
      </c>
      <c r="AC43">
        <v>10.837</v>
      </c>
      <c r="AD43">
        <f>Table615[[#This Row],[CFNM]]/Table615[[#This Row],[CAREA]]</f>
        <v>0.11883366028946858</v>
      </c>
      <c r="AE43">
        <v>2.2668900000000001</v>
      </c>
      <c r="AF43">
        <f>(Table716[[#This Row],[time]]-2)*2</f>
        <v>0.53378000000000014</v>
      </c>
      <c r="AG43">
        <v>77.757199999999997</v>
      </c>
      <c r="AH43">
        <v>33.368400000000001</v>
      </c>
      <c r="AI43">
        <f>Table716[[#This Row],[CFNM]]/Table716[[#This Row],[CAREA]]</f>
        <v>0.42913582279197299</v>
      </c>
      <c r="AJ43">
        <v>2.2668900000000001</v>
      </c>
      <c r="AK43">
        <f>(Table817[[#This Row],[time]]-2)*2</f>
        <v>0.53378000000000014</v>
      </c>
      <c r="AL43">
        <v>82.111099999999993</v>
      </c>
      <c r="AM43">
        <v>13.280099999999999</v>
      </c>
      <c r="AN43">
        <f>Table817[[#This Row],[CFNM]]/Table817[[#This Row],[CAREA]]</f>
        <v>0.16173331011276185</v>
      </c>
    </row>
    <row r="44" spans="1:40" x14ac:dyDescent="0.3">
      <c r="A44">
        <v>2.3262700000000001</v>
      </c>
      <c r="B44">
        <f>(Table110[[#This Row],[time]]-2)*2</f>
        <v>0.65254000000000012</v>
      </c>
      <c r="C44">
        <v>84.999499999999998</v>
      </c>
      <c r="D44">
        <v>24.617799999999999</v>
      </c>
      <c r="E44">
        <f>Table110[[#This Row],[CFNM]]/Table110[[#This Row],[CAREA]]</f>
        <v>0.28962288013458903</v>
      </c>
      <c r="F44">
        <v>2.3262700000000001</v>
      </c>
      <c r="G44">
        <f>(Table211[[#This Row],[time]]-2)*2</f>
        <v>0.65254000000000012</v>
      </c>
      <c r="H44">
        <v>86.000600000000006</v>
      </c>
      <c r="I44">
        <v>2.5733399999999999E-3</v>
      </c>
      <c r="J44">
        <f>Table211[[#This Row],[CFNM]]/Table211[[#This Row],[CAREA]]</f>
        <v>2.9922349378957818E-5</v>
      </c>
      <c r="K44">
        <v>2.3262700000000001</v>
      </c>
      <c r="L44">
        <f>(Table312[[#This Row],[time]]-2)*2</f>
        <v>0.65254000000000012</v>
      </c>
      <c r="M44">
        <v>83.240399999999994</v>
      </c>
      <c r="N44">
        <v>22.192299999999999</v>
      </c>
      <c r="O44">
        <f>Table312[[#This Row],[CFNM]]/Table312[[#This Row],[CAREA]]</f>
        <v>0.26660491780433543</v>
      </c>
      <c r="P44">
        <v>2.3262700000000001</v>
      </c>
      <c r="Q44">
        <f>(Table413[[#This Row],[time]]-2)*2</f>
        <v>0.65254000000000012</v>
      </c>
      <c r="R44">
        <v>87.089699999999993</v>
      </c>
      <c r="S44">
        <v>3.2172099999999999E-3</v>
      </c>
      <c r="T44">
        <f>Table413[[#This Row],[CFNM]]/Table413[[#This Row],[CAREA]]</f>
        <v>3.6941337494560209E-5</v>
      </c>
      <c r="U44">
        <v>2.3262700000000001</v>
      </c>
      <c r="V44">
        <f>(Table514[[#This Row],[time]]-2)*2</f>
        <v>0.65254000000000012</v>
      </c>
      <c r="W44">
        <v>73.683800000000005</v>
      </c>
      <c r="X44">
        <v>22.367999999999999</v>
      </c>
      <c r="Y44">
        <f>Table514[[#This Row],[CFNM]]/Table514[[#This Row],[CAREA]]</f>
        <v>0.30356740558983109</v>
      </c>
      <c r="Z44">
        <v>2.3262700000000001</v>
      </c>
      <c r="AA44">
        <f>(Table615[[#This Row],[time]]-2)*2</f>
        <v>0.65254000000000012</v>
      </c>
      <c r="AB44">
        <v>92.1845</v>
      </c>
      <c r="AC44">
        <v>9.6221999999999994</v>
      </c>
      <c r="AD44">
        <f>Table615[[#This Row],[CFNM]]/Table615[[#This Row],[CAREA]]</f>
        <v>0.10437980354614929</v>
      </c>
      <c r="AE44">
        <v>2.3262700000000001</v>
      </c>
      <c r="AF44">
        <f>(Table716[[#This Row],[time]]-2)*2</f>
        <v>0.65254000000000012</v>
      </c>
      <c r="AG44">
        <v>77.7864</v>
      </c>
      <c r="AH44">
        <v>36.436300000000003</v>
      </c>
      <c r="AI44">
        <f>Table716[[#This Row],[CFNM]]/Table716[[#This Row],[CAREA]]</f>
        <v>0.46841478716073764</v>
      </c>
      <c r="AJ44">
        <v>2.3262700000000001</v>
      </c>
      <c r="AK44">
        <f>(Table817[[#This Row],[time]]-2)*2</f>
        <v>0.65254000000000012</v>
      </c>
      <c r="AL44">
        <v>81.4846</v>
      </c>
      <c r="AM44">
        <v>12.563700000000001</v>
      </c>
      <c r="AN44">
        <f>Table817[[#This Row],[CFNM]]/Table817[[#This Row],[CAREA]]</f>
        <v>0.15418496255734213</v>
      </c>
    </row>
    <row r="45" spans="1:40" x14ac:dyDescent="0.3">
      <c r="A45">
        <v>2.3684599999999998</v>
      </c>
      <c r="B45">
        <f>(Table110[[#This Row],[time]]-2)*2</f>
        <v>0.73691999999999958</v>
      </c>
      <c r="C45">
        <v>82.994500000000002</v>
      </c>
      <c r="D45">
        <v>28.4788</v>
      </c>
      <c r="E45">
        <f>Table110[[#This Row],[CFNM]]/Table110[[#This Row],[CAREA]]</f>
        <v>0.34314081053563789</v>
      </c>
      <c r="F45">
        <v>2.3684599999999998</v>
      </c>
      <c r="G45">
        <f>(Table211[[#This Row],[time]]-2)*2</f>
        <v>0.73691999999999958</v>
      </c>
      <c r="H45">
        <v>80.867099999999994</v>
      </c>
      <c r="I45">
        <v>2.1477599999999999E-3</v>
      </c>
      <c r="J45">
        <f>Table211[[#This Row],[CFNM]]/Table211[[#This Row],[CAREA]]</f>
        <v>2.6559132205804339E-5</v>
      </c>
      <c r="K45">
        <v>2.3684599999999998</v>
      </c>
      <c r="L45">
        <f>(Table312[[#This Row],[time]]-2)*2</f>
        <v>0.73691999999999958</v>
      </c>
      <c r="M45">
        <v>82.052099999999996</v>
      </c>
      <c r="N45">
        <v>25.065200000000001</v>
      </c>
      <c r="O45">
        <f>Table312[[#This Row],[CFNM]]/Table312[[#This Row],[CAREA]]</f>
        <v>0.30547907975542371</v>
      </c>
      <c r="P45">
        <v>2.3684599999999998</v>
      </c>
      <c r="Q45">
        <f>(Table413[[#This Row],[time]]-2)*2</f>
        <v>0.73691999999999958</v>
      </c>
      <c r="R45">
        <v>84.796400000000006</v>
      </c>
      <c r="S45">
        <v>2.7791000000000001E-3</v>
      </c>
      <c r="T45">
        <f>Table413[[#This Row],[CFNM]]/Table413[[#This Row],[CAREA]]</f>
        <v>3.2773797000816072E-5</v>
      </c>
      <c r="U45">
        <v>2.3684599999999998</v>
      </c>
      <c r="V45">
        <f>(Table514[[#This Row],[time]]-2)*2</f>
        <v>0.73691999999999958</v>
      </c>
      <c r="W45">
        <v>70.779499999999999</v>
      </c>
      <c r="X45">
        <v>25.368099999999998</v>
      </c>
      <c r="Y45">
        <f>Table514[[#This Row],[CFNM]]/Table514[[#This Row],[CAREA]]</f>
        <v>0.35841027416130378</v>
      </c>
      <c r="Z45">
        <v>2.3684599999999998</v>
      </c>
      <c r="AA45">
        <f>(Table615[[#This Row],[time]]-2)*2</f>
        <v>0.73691999999999958</v>
      </c>
      <c r="AB45">
        <v>92.309799999999996</v>
      </c>
      <c r="AC45">
        <v>8.5629100000000005</v>
      </c>
      <c r="AD45">
        <f>Table615[[#This Row],[CFNM]]/Table615[[#This Row],[CAREA]]</f>
        <v>9.2762740250764281E-2</v>
      </c>
      <c r="AE45">
        <v>2.3684599999999998</v>
      </c>
      <c r="AF45">
        <f>(Table716[[#This Row],[time]]-2)*2</f>
        <v>0.73691999999999958</v>
      </c>
      <c r="AG45">
        <v>77.705100000000002</v>
      </c>
      <c r="AH45">
        <v>40.056800000000003</v>
      </c>
      <c r="AI45">
        <f>Table716[[#This Row],[CFNM]]/Table716[[#This Row],[CAREA]]</f>
        <v>0.51549769577543814</v>
      </c>
      <c r="AJ45">
        <v>2.3684599999999998</v>
      </c>
      <c r="AK45">
        <f>(Table817[[#This Row],[time]]-2)*2</f>
        <v>0.73691999999999958</v>
      </c>
      <c r="AL45">
        <v>80.921400000000006</v>
      </c>
      <c r="AM45">
        <v>11.776</v>
      </c>
      <c r="AN45">
        <f>Table817[[#This Row],[CFNM]]/Table817[[#This Row],[CAREA]]</f>
        <v>0.14552392815744661</v>
      </c>
    </row>
    <row r="46" spans="1:40" x14ac:dyDescent="0.3">
      <c r="A46">
        <v>2.4278300000000002</v>
      </c>
      <c r="B46">
        <f>(Table110[[#This Row],[time]]-2)*2</f>
        <v>0.85566000000000031</v>
      </c>
      <c r="C46">
        <v>81.997399999999999</v>
      </c>
      <c r="D46">
        <v>30.700099999999999</v>
      </c>
      <c r="E46">
        <f>Table110[[#This Row],[CFNM]]/Table110[[#This Row],[CAREA]]</f>
        <v>0.37440333473988197</v>
      </c>
      <c r="F46">
        <v>2.4278300000000002</v>
      </c>
      <c r="G46">
        <f>(Table211[[#This Row],[time]]-2)*2</f>
        <v>0.85566000000000031</v>
      </c>
      <c r="H46">
        <v>77.048000000000002</v>
      </c>
      <c r="I46">
        <v>1.9471200000000001E-3</v>
      </c>
      <c r="J46">
        <f>Table211[[#This Row],[CFNM]]/Table211[[#This Row],[CAREA]]</f>
        <v>2.5271519053057834E-5</v>
      </c>
      <c r="K46">
        <v>2.4278300000000002</v>
      </c>
      <c r="L46">
        <f>(Table312[[#This Row],[time]]-2)*2</f>
        <v>0.85566000000000031</v>
      </c>
      <c r="M46">
        <v>81.3065</v>
      </c>
      <c r="N46">
        <v>26.605699999999999</v>
      </c>
      <c r="O46">
        <f>Table312[[#This Row],[CFNM]]/Table312[[#This Row],[CAREA]]</f>
        <v>0.32722722045592911</v>
      </c>
      <c r="P46">
        <v>2.4278300000000002</v>
      </c>
      <c r="Q46">
        <f>(Table413[[#This Row],[time]]-2)*2</f>
        <v>0.85566000000000031</v>
      </c>
      <c r="R46">
        <v>84.959100000000007</v>
      </c>
      <c r="S46">
        <v>2.56587E-3</v>
      </c>
      <c r="T46">
        <f>Table413[[#This Row],[CFNM]]/Table413[[#This Row],[CAREA]]</f>
        <v>3.0201238007464768E-5</v>
      </c>
      <c r="U46">
        <v>2.4278300000000002</v>
      </c>
      <c r="V46">
        <f>(Table514[[#This Row],[time]]-2)*2</f>
        <v>0.85566000000000031</v>
      </c>
      <c r="W46">
        <v>69.748000000000005</v>
      </c>
      <c r="X46">
        <v>27.1511</v>
      </c>
      <c r="Y46">
        <f>Table514[[#This Row],[CFNM]]/Table514[[#This Row],[CAREA]]</f>
        <v>0.38927424442277914</v>
      </c>
      <c r="Z46">
        <v>2.4278300000000002</v>
      </c>
      <c r="AA46">
        <f>(Table615[[#This Row],[time]]-2)*2</f>
        <v>0.85566000000000031</v>
      </c>
      <c r="AB46">
        <v>92.353200000000001</v>
      </c>
      <c r="AC46">
        <v>8.0863800000000001</v>
      </c>
      <c r="AD46">
        <f>Table615[[#This Row],[CFNM]]/Table615[[#This Row],[CAREA]]</f>
        <v>8.7559283273346236E-2</v>
      </c>
      <c r="AE46">
        <v>2.4278300000000002</v>
      </c>
      <c r="AF46">
        <f>(Table716[[#This Row],[time]]-2)*2</f>
        <v>0.85566000000000031</v>
      </c>
      <c r="AG46">
        <v>77.608400000000003</v>
      </c>
      <c r="AH46">
        <v>42.183500000000002</v>
      </c>
      <c r="AI46">
        <f>Table716[[#This Row],[CFNM]]/Table716[[#This Row],[CAREA]]</f>
        <v>0.54354296699841775</v>
      </c>
      <c r="AJ46">
        <v>2.4278300000000002</v>
      </c>
      <c r="AK46">
        <f>(Table817[[#This Row],[time]]-2)*2</f>
        <v>0.85566000000000031</v>
      </c>
      <c r="AL46">
        <v>80.566699999999997</v>
      </c>
      <c r="AM46">
        <v>11.303800000000001</v>
      </c>
      <c r="AN46">
        <f>Table817[[#This Row],[CFNM]]/Table817[[#This Row],[CAREA]]</f>
        <v>0.14030362420205869</v>
      </c>
    </row>
    <row r="47" spans="1:40" x14ac:dyDescent="0.3">
      <c r="A47">
        <v>2.4542000000000002</v>
      </c>
      <c r="B47">
        <f>(Table110[[#This Row],[time]]-2)*2</f>
        <v>0.90840000000000032</v>
      </c>
      <c r="C47">
        <v>79.722099999999998</v>
      </c>
      <c r="D47">
        <v>33.6556</v>
      </c>
      <c r="E47">
        <f>Table110[[#This Row],[CFNM]]/Table110[[#This Row],[CAREA]]</f>
        <v>0.42216148345314536</v>
      </c>
      <c r="F47">
        <v>2.4542000000000002</v>
      </c>
      <c r="G47">
        <f>(Table211[[#This Row],[time]]-2)*2</f>
        <v>0.90840000000000032</v>
      </c>
      <c r="H47">
        <v>71.061599999999999</v>
      </c>
      <c r="I47">
        <v>1.6894799999999999E-3</v>
      </c>
      <c r="J47">
        <f>Table211[[#This Row],[CFNM]]/Table211[[#This Row],[CAREA]]</f>
        <v>2.3774865750278629E-5</v>
      </c>
      <c r="K47">
        <v>2.4542000000000002</v>
      </c>
      <c r="L47">
        <f>(Table312[[#This Row],[time]]-2)*2</f>
        <v>0.90840000000000032</v>
      </c>
      <c r="M47">
        <v>80.450299999999999</v>
      </c>
      <c r="N47">
        <v>28.662199999999999</v>
      </c>
      <c r="O47">
        <f>Table312[[#This Row],[CFNM]]/Table312[[#This Row],[CAREA]]</f>
        <v>0.35627213323008117</v>
      </c>
      <c r="P47">
        <v>2.4542000000000002</v>
      </c>
      <c r="Q47">
        <f>(Table413[[#This Row],[time]]-2)*2</f>
        <v>0.90840000000000032</v>
      </c>
      <c r="R47">
        <v>82.733800000000002</v>
      </c>
      <c r="S47">
        <v>2.3128900000000002E-3</v>
      </c>
      <c r="T47">
        <f>Table413[[#This Row],[CFNM]]/Table413[[#This Row],[CAREA]]</f>
        <v>2.7955805245256473E-5</v>
      </c>
      <c r="U47">
        <v>2.4542000000000002</v>
      </c>
      <c r="V47">
        <f>(Table514[[#This Row],[time]]-2)*2</f>
        <v>0.90840000000000032</v>
      </c>
      <c r="W47">
        <v>68.895700000000005</v>
      </c>
      <c r="X47">
        <v>29.6539</v>
      </c>
      <c r="Y47">
        <f>Table514[[#This Row],[CFNM]]/Table514[[#This Row],[CAREA]]</f>
        <v>0.4304172829363806</v>
      </c>
      <c r="Z47">
        <v>2.4542000000000002</v>
      </c>
      <c r="AA47">
        <f>(Table615[[#This Row],[time]]-2)*2</f>
        <v>0.90840000000000032</v>
      </c>
      <c r="AB47">
        <v>91.991500000000002</v>
      </c>
      <c r="AC47">
        <v>7.42279</v>
      </c>
      <c r="AD47">
        <f>Table615[[#This Row],[CFNM]]/Table615[[#This Row],[CAREA]]</f>
        <v>8.0689955050194856E-2</v>
      </c>
      <c r="AE47">
        <v>2.4542000000000002</v>
      </c>
      <c r="AF47">
        <f>(Table716[[#This Row],[time]]-2)*2</f>
        <v>0.90840000000000032</v>
      </c>
      <c r="AG47">
        <v>77.383799999999994</v>
      </c>
      <c r="AH47">
        <v>45.131599999999999</v>
      </c>
      <c r="AI47">
        <f>Table716[[#This Row],[CFNM]]/Table716[[#This Row],[CAREA]]</f>
        <v>0.58321767605105979</v>
      </c>
      <c r="AJ47">
        <v>2.4542000000000002</v>
      </c>
      <c r="AK47">
        <f>(Table817[[#This Row],[time]]-2)*2</f>
        <v>0.90840000000000032</v>
      </c>
      <c r="AL47">
        <v>80.0822</v>
      </c>
      <c r="AM47">
        <v>10.718</v>
      </c>
      <c r="AN47">
        <f>Table817[[#This Row],[CFNM]]/Table817[[#This Row],[CAREA]]</f>
        <v>0.13383748198725809</v>
      </c>
    </row>
    <row r="48" spans="1:40" x14ac:dyDescent="0.3">
      <c r="A48">
        <v>2.5061499999999999</v>
      </c>
      <c r="B48">
        <f>(Table110[[#This Row],[time]]-2)*2</f>
        <v>1.0122999999999998</v>
      </c>
      <c r="C48">
        <v>78.306100000000001</v>
      </c>
      <c r="D48">
        <v>35.791800000000002</v>
      </c>
      <c r="E48">
        <f>Table110[[#This Row],[CFNM]]/Table110[[#This Row],[CAREA]]</f>
        <v>0.4570755024193518</v>
      </c>
      <c r="F48">
        <v>2.5061499999999999</v>
      </c>
      <c r="G48">
        <f>(Table211[[#This Row],[time]]-2)*2</f>
        <v>1.0122999999999998</v>
      </c>
      <c r="H48">
        <v>67.338099999999997</v>
      </c>
      <c r="I48">
        <v>1.50665E-3</v>
      </c>
      <c r="J48">
        <f>Table211[[#This Row],[CFNM]]/Table211[[#This Row],[CAREA]]</f>
        <v>2.2374406168276207E-5</v>
      </c>
      <c r="K48">
        <v>2.5061499999999999</v>
      </c>
      <c r="L48">
        <f>(Table312[[#This Row],[time]]-2)*2</f>
        <v>1.0122999999999998</v>
      </c>
      <c r="M48">
        <v>79.813999999999993</v>
      </c>
      <c r="N48">
        <v>30.232900000000001</v>
      </c>
      <c r="O48">
        <f>Table312[[#This Row],[CFNM]]/Table312[[#This Row],[CAREA]]</f>
        <v>0.37879194126343751</v>
      </c>
      <c r="P48">
        <v>2.5061499999999999</v>
      </c>
      <c r="Q48">
        <f>(Table413[[#This Row],[time]]-2)*2</f>
        <v>1.0122999999999998</v>
      </c>
      <c r="R48">
        <v>82.115899999999996</v>
      </c>
      <c r="S48">
        <v>2.1167199999999999E-3</v>
      </c>
      <c r="T48">
        <f>Table413[[#This Row],[CFNM]]/Table413[[#This Row],[CAREA]]</f>
        <v>2.5777224630065553E-5</v>
      </c>
      <c r="U48">
        <v>2.5061499999999999</v>
      </c>
      <c r="V48">
        <f>(Table514[[#This Row],[time]]-2)*2</f>
        <v>1.0122999999999998</v>
      </c>
      <c r="W48">
        <v>67.870400000000004</v>
      </c>
      <c r="X48">
        <v>31.583300000000001</v>
      </c>
      <c r="Y48">
        <f>Table514[[#This Row],[CFNM]]/Table514[[#This Row],[CAREA]]</f>
        <v>0.46534719111718803</v>
      </c>
      <c r="Z48">
        <v>2.5061499999999999</v>
      </c>
      <c r="AA48">
        <f>(Table615[[#This Row],[time]]-2)*2</f>
        <v>1.0122999999999998</v>
      </c>
      <c r="AB48">
        <v>91.884100000000004</v>
      </c>
      <c r="AC48">
        <v>6.88422</v>
      </c>
      <c r="AD48">
        <f>Table615[[#This Row],[CFNM]]/Table615[[#This Row],[CAREA]]</f>
        <v>7.4922864782916737E-2</v>
      </c>
      <c r="AE48">
        <v>2.5061499999999999</v>
      </c>
      <c r="AF48">
        <f>(Table716[[#This Row],[time]]-2)*2</f>
        <v>1.0122999999999998</v>
      </c>
      <c r="AG48">
        <v>77.365200000000002</v>
      </c>
      <c r="AH48">
        <v>47.461100000000002</v>
      </c>
      <c r="AI48">
        <f>Table716[[#This Row],[CFNM]]/Table716[[#This Row],[CAREA]]</f>
        <v>0.61346832942976948</v>
      </c>
      <c r="AJ48">
        <v>2.5061499999999999</v>
      </c>
      <c r="AK48">
        <f>(Table817[[#This Row],[time]]-2)*2</f>
        <v>1.0122999999999998</v>
      </c>
      <c r="AL48">
        <v>79.665400000000005</v>
      </c>
      <c r="AM48">
        <v>10.2926</v>
      </c>
      <c r="AN48">
        <f>Table817[[#This Row],[CFNM]]/Table817[[#This Row],[CAREA]]</f>
        <v>0.12919787009165837</v>
      </c>
    </row>
    <row r="49" spans="1:40" x14ac:dyDescent="0.3">
      <c r="A49">
        <v>2.5507599999999999</v>
      </c>
      <c r="B49">
        <f>(Table110[[#This Row],[time]]-2)*2</f>
        <v>1.1015199999999998</v>
      </c>
      <c r="C49">
        <v>77.281899999999993</v>
      </c>
      <c r="D49">
        <v>37.838299999999997</v>
      </c>
      <c r="E49">
        <f>Table110[[#This Row],[CFNM]]/Table110[[#This Row],[CAREA]]</f>
        <v>0.48961399758546309</v>
      </c>
      <c r="F49">
        <v>2.5507599999999999</v>
      </c>
      <c r="G49">
        <f>(Table211[[#This Row],[time]]-2)*2</f>
        <v>1.1015199999999998</v>
      </c>
      <c r="H49">
        <v>61.6541</v>
      </c>
      <c r="I49">
        <v>1.32902E-3</v>
      </c>
      <c r="J49">
        <f>Table211[[#This Row],[CFNM]]/Table211[[#This Row],[CAREA]]</f>
        <v>2.1556068452868504E-5</v>
      </c>
      <c r="K49">
        <v>2.5507599999999999</v>
      </c>
      <c r="L49">
        <f>(Table312[[#This Row],[time]]-2)*2</f>
        <v>1.1015199999999998</v>
      </c>
      <c r="M49">
        <v>79.377099999999999</v>
      </c>
      <c r="N49">
        <v>31.864599999999999</v>
      </c>
      <c r="O49">
        <f>Table312[[#This Row],[CFNM]]/Table312[[#This Row],[CAREA]]</f>
        <v>0.40143315893374787</v>
      </c>
      <c r="P49">
        <v>2.5507599999999999</v>
      </c>
      <c r="Q49">
        <f>(Table413[[#This Row],[time]]-2)*2</f>
        <v>1.1015199999999998</v>
      </c>
      <c r="R49">
        <v>80.845399999999998</v>
      </c>
      <c r="S49">
        <v>1.9184899999999999E-3</v>
      </c>
      <c r="T49">
        <f>Table413[[#This Row],[CFNM]]/Table413[[#This Row],[CAREA]]</f>
        <v>2.3730354479042715E-5</v>
      </c>
      <c r="U49">
        <v>2.5507599999999999</v>
      </c>
      <c r="V49">
        <f>(Table514[[#This Row],[time]]-2)*2</f>
        <v>1.1015199999999998</v>
      </c>
      <c r="W49">
        <v>67.127899999999997</v>
      </c>
      <c r="X49">
        <v>33.586599999999997</v>
      </c>
      <c r="Y49">
        <f>Table514[[#This Row],[CFNM]]/Table514[[#This Row],[CAREA]]</f>
        <v>0.50033741559023892</v>
      </c>
      <c r="Z49">
        <v>2.5507599999999999</v>
      </c>
      <c r="AA49">
        <f>(Table615[[#This Row],[time]]-2)*2</f>
        <v>1.1015199999999998</v>
      </c>
      <c r="AB49">
        <v>91.537800000000004</v>
      </c>
      <c r="AC49">
        <v>6.3520300000000001</v>
      </c>
      <c r="AD49">
        <f>Table615[[#This Row],[CFNM]]/Table615[[#This Row],[CAREA]]</f>
        <v>6.9392425861228915E-2</v>
      </c>
      <c r="AE49">
        <v>2.5507599999999999</v>
      </c>
      <c r="AF49">
        <f>(Table716[[#This Row],[time]]-2)*2</f>
        <v>1.1015199999999998</v>
      </c>
      <c r="AG49">
        <v>77.369600000000005</v>
      </c>
      <c r="AH49">
        <v>49.879199999999997</v>
      </c>
      <c r="AI49">
        <f>Table716[[#This Row],[CFNM]]/Table716[[#This Row],[CAREA]]</f>
        <v>0.64468731905037624</v>
      </c>
      <c r="AJ49">
        <v>2.5507599999999999</v>
      </c>
      <c r="AK49">
        <f>(Table817[[#This Row],[time]]-2)*2</f>
        <v>1.1015199999999998</v>
      </c>
      <c r="AL49">
        <v>79.207700000000003</v>
      </c>
      <c r="AM49">
        <v>9.8035099999999993</v>
      </c>
      <c r="AN49">
        <f>Table817[[#This Row],[CFNM]]/Table817[[#This Row],[CAREA]]</f>
        <v>0.12376965875792377</v>
      </c>
    </row>
    <row r="50" spans="1:40" x14ac:dyDescent="0.3">
      <c r="A50">
        <v>2.60453</v>
      </c>
      <c r="B50">
        <f>(Table110[[#This Row],[time]]-2)*2</f>
        <v>1.20906</v>
      </c>
      <c r="C50">
        <v>76.459699999999998</v>
      </c>
      <c r="D50">
        <v>39.798000000000002</v>
      </c>
      <c r="E50">
        <f>Table110[[#This Row],[CFNM]]/Table110[[#This Row],[CAREA]]</f>
        <v>0.52050949715994177</v>
      </c>
      <c r="F50">
        <v>2.60453</v>
      </c>
      <c r="G50">
        <f>(Table211[[#This Row],[time]]-2)*2</f>
        <v>1.20906</v>
      </c>
      <c r="H50">
        <v>58.95</v>
      </c>
      <c r="I50">
        <v>1.1652800000000001E-3</v>
      </c>
      <c r="J50">
        <f>Table211[[#This Row],[CFNM]]/Table211[[#This Row],[CAREA]]</f>
        <v>1.9767260390161153E-5</v>
      </c>
      <c r="K50">
        <v>2.60453</v>
      </c>
      <c r="L50">
        <f>(Table312[[#This Row],[time]]-2)*2</f>
        <v>1.20906</v>
      </c>
      <c r="M50">
        <v>78.901499999999999</v>
      </c>
      <c r="N50">
        <v>33.462699999999998</v>
      </c>
      <c r="O50">
        <f>Table312[[#This Row],[CFNM]]/Table312[[#This Row],[CAREA]]</f>
        <v>0.42410727299227519</v>
      </c>
      <c r="P50">
        <v>2.60453</v>
      </c>
      <c r="Q50">
        <f>(Table413[[#This Row],[time]]-2)*2</f>
        <v>1.20906</v>
      </c>
      <c r="R50">
        <v>78.020200000000003</v>
      </c>
      <c r="S50">
        <v>1.7333400000000001E-3</v>
      </c>
      <c r="T50">
        <f>Table413[[#This Row],[CFNM]]/Table413[[#This Row],[CAREA]]</f>
        <v>2.2216554174431749E-5</v>
      </c>
      <c r="U50">
        <v>2.60453</v>
      </c>
      <c r="V50">
        <f>(Table514[[#This Row],[time]]-2)*2</f>
        <v>1.20906</v>
      </c>
      <c r="W50">
        <v>66.243300000000005</v>
      </c>
      <c r="X50">
        <v>35.679000000000002</v>
      </c>
      <c r="Y50">
        <f>Table514[[#This Row],[CFNM]]/Table514[[#This Row],[CAREA]]</f>
        <v>0.53860541367957215</v>
      </c>
      <c r="Z50">
        <v>2.60453</v>
      </c>
      <c r="AA50">
        <f>(Table615[[#This Row],[time]]-2)*2</f>
        <v>1.20906</v>
      </c>
      <c r="AB50">
        <v>91.466300000000004</v>
      </c>
      <c r="AC50">
        <v>5.7625200000000003</v>
      </c>
      <c r="AD50">
        <f>Table615[[#This Row],[CFNM]]/Table615[[#This Row],[CAREA]]</f>
        <v>6.3001564510644911E-2</v>
      </c>
      <c r="AE50">
        <v>2.60453</v>
      </c>
      <c r="AF50">
        <f>(Table716[[#This Row],[time]]-2)*2</f>
        <v>1.20906</v>
      </c>
      <c r="AG50">
        <v>77.224699999999999</v>
      </c>
      <c r="AH50">
        <v>52.400799999999997</v>
      </c>
      <c r="AI50">
        <f>Table716[[#This Row],[CFNM]]/Table716[[#This Row],[CAREA]]</f>
        <v>0.67854973861989754</v>
      </c>
      <c r="AJ50">
        <v>2.60453</v>
      </c>
      <c r="AK50">
        <f>(Table817[[#This Row],[time]]-2)*2</f>
        <v>1.20906</v>
      </c>
      <c r="AL50">
        <v>78.571399999999997</v>
      </c>
      <c r="AM50">
        <v>9.23916</v>
      </c>
      <c r="AN50">
        <f>Table817[[#This Row],[CFNM]]/Table817[[#This Row],[CAREA]]</f>
        <v>0.1175893518506734</v>
      </c>
    </row>
    <row r="51" spans="1:40" x14ac:dyDescent="0.3">
      <c r="A51">
        <v>2.65273</v>
      </c>
      <c r="B51">
        <f>(Table110[[#This Row],[time]]-2)*2</f>
        <v>1.3054600000000001</v>
      </c>
      <c r="C51">
        <v>75.694800000000001</v>
      </c>
      <c r="D51">
        <v>41.655099999999997</v>
      </c>
      <c r="E51">
        <f>Table110[[#This Row],[CFNM]]/Table110[[#This Row],[CAREA]]</f>
        <v>0.5503033233458573</v>
      </c>
      <c r="F51">
        <v>2.65273</v>
      </c>
      <c r="G51">
        <f>(Table211[[#This Row],[time]]-2)*2</f>
        <v>1.3054600000000001</v>
      </c>
      <c r="H51">
        <v>53.198099999999997</v>
      </c>
      <c r="I51">
        <v>1.0167100000000001E-3</v>
      </c>
      <c r="J51">
        <f>Table211[[#This Row],[CFNM]]/Table211[[#This Row],[CAREA]]</f>
        <v>1.9111772788877802E-5</v>
      </c>
      <c r="K51">
        <v>2.65273</v>
      </c>
      <c r="L51">
        <f>(Table312[[#This Row],[time]]-2)*2</f>
        <v>1.3054600000000001</v>
      </c>
      <c r="M51">
        <v>78.474299999999999</v>
      </c>
      <c r="N51">
        <v>34.995899999999999</v>
      </c>
      <c r="O51">
        <f>Table312[[#This Row],[CFNM]]/Table312[[#This Row],[CAREA]]</f>
        <v>0.44595364342211397</v>
      </c>
      <c r="P51">
        <v>2.65273</v>
      </c>
      <c r="Q51">
        <f>(Table413[[#This Row],[time]]-2)*2</f>
        <v>1.3054600000000001</v>
      </c>
      <c r="R51">
        <v>72.568399999999997</v>
      </c>
      <c r="S51">
        <v>1.55803E-3</v>
      </c>
      <c r="T51">
        <f>Table413[[#This Row],[CFNM]]/Table413[[#This Row],[CAREA]]</f>
        <v>2.1469813307169513E-5</v>
      </c>
      <c r="U51">
        <v>2.65273</v>
      </c>
      <c r="V51">
        <f>(Table514[[#This Row],[time]]-2)*2</f>
        <v>1.3054600000000001</v>
      </c>
      <c r="W51">
        <v>64.356099999999998</v>
      </c>
      <c r="X51">
        <v>37.752699999999997</v>
      </c>
      <c r="Y51">
        <f>Table514[[#This Row],[CFNM]]/Table514[[#This Row],[CAREA]]</f>
        <v>0.58662193638209892</v>
      </c>
      <c r="Z51">
        <v>2.65273</v>
      </c>
      <c r="AA51">
        <f>(Table615[[#This Row],[time]]-2)*2</f>
        <v>1.3054600000000001</v>
      </c>
      <c r="AB51">
        <v>90.638900000000007</v>
      </c>
      <c r="AC51">
        <v>5.1247600000000002</v>
      </c>
      <c r="AD51">
        <f>Table615[[#This Row],[CFNM]]/Table615[[#This Row],[CAREA]]</f>
        <v>5.6540403733937636E-2</v>
      </c>
      <c r="AE51">
        <v>2.65273</v>
      </c>
      <c r="AF51">
        <f>(Table716[[#This Row],[time]]-2)*2</f>
        <v>1.3054600000000001</v>
      </c>
      <c r="AG51">
        <v>76.974199999999996</v>
      </c>
      <c r="AH51">
        <v>54.877299999999998</v>
      </c>
      <c r="AI51">
        <f>Table716[[#This Row],[CFNM]]/Table716[[#This Row],[CAREA]]</f>
        <v>0.71293108600024424</v>
      </c>
      <c r="AJ51">
        <v>2.65273</v>
      </c>
      <c r="AK51">
        <f>(Table817[[#This Row],[time]]-2)*2</f>
        <v>1.3054600000000001</v>
      </c>
      <c r="AL51">
        <v>77.931600000000003</v>
      </c>
      <c r="AM51">
        <v>8.6263299999999994</v>
      </c>
      <c r="AN51">
        <f>Table817[[#This Row],[CFNM]]/Table817[[#This Row],[CAREA]]</f>
        <v>0.11069104188801461</v>
      </c>
    </row>
    <row r="52" spans="1:40" x14ac:dyDescent="0.3">
      <c r="A52">
        <v>2.7006199999999998</v>
      </c>
      <c r="B52">
        <f>(Table110[[#This Row],[time]]-2)*2</f>
        <v>1.4012399999999996</v>
      </c>
      <c r="C52">
        <v>74.630099999999999</v>
      </c>
      <c r="D52">
        <v>43.320399999999999</v>
      </c>
      <c r="E52">
        <f>Table110[[#This Row],[CFNM]]/Table110[[#This Row],[CAREA]]</f>
        <v>0.58046820250810327</v>
      </c>
      <c r="F52">
        <v>2.7006199999999998</v>
      </c>
      <c r="G52">
        <f>(Table211[[#This Row],[time]]-2)*2</f>
        <v>1.4012399999999996</v>
      </c>
      <c r="H52">
        <v>50.752499999999998</v>
      </c>
      <c r="I52">
        <v>8.9257400000000004E-4</v>
      </c>
      <c r="J52">
        <f>Table211[[#This Row],[CFNM]]/Table211[[#This Row],[CAREA]]</f>
        <v>1.7586798679867987E-5</v>
      </c>
      <c r="K52">
        <v>2.7006199999999998</v>
      </c>
      <c r="L52">
        <f>(Table312[[#This Row],[time]]-2)*2</f>
        <v>1.4012399999999996</v>
      </c>
      <c r="M52">
        <v>78.1006</v>
      </c>
      <c r="N52">
        <v>36.319899999999997</v>
      </c>
      <c r="O52">
        <f>Table312[[#This Row],[CFNM]]/Table312[[#This Row],[CAREA]]</f>
        <v>0.46503996128070713</v>
      </c>
      <c r="P52">
        <v>2.7006199999999998</v>
      </c>
      <c r="Q52">
        <f>(Table413[[#This Row],[time]]-2)*2</f>
        <v>1.4012399999999996</v>
      </c>
      <c r="R52">
        <v>66.63</v>
      </c>
      <c r="S52">
        <v>1.41073E-3</v>
      </c>
      <c r="T52">
        <f>Table413[[#This Row],[CFNM]]/Table413[[#This Row],[CAREA]]</f>
        <v>2.1172594927209967E-5</v>
      </c>
      <c r="U52">
        <v>2.7006199999999998</v>
      </c>
      <c r="V52">
        <f>(Table514[[#This Row],[time]]-2)*2</f>
        <v>1.4012399999999996</v>
      </c>
      <c r="W52">
        <v>63.632800000000003</v>
      </c>
      <c r="X52">
        <v>39.640500000000003</v>
      </c>
      <c r="Y52">
        <f>Table514[[#This Row],[CFNM]]/Table514[[#This Row],[CAREA]]</f>
        <v>0.62295702845073608</v>
      </c>
      <c r="Z52">
        <v>2.7006199999999998</v>
      </c>
      <c r="AA52">
        <f>(Table615[[#This Row],[time]]-2)*2</f>
        <v>1.4012399999999996</v>
      </c>
      <c r="AB52">
        <v>90.229100000000003</v>
      </c>
      <c r="AC52">
        <v>4.5425700000000004</v>
      </c>
      <c r="AD52">
        <f>Table615[[#This Row],[CFNM]]/Table615[[#This Row],[CAREA]]</f>
        <v>5.0344844401639832E-2</v>
      </c>
      <c r="AE52">
        <v>2.7006199999999998</v>
      </c>
      <c r="AF52">
        <f>(Table716[[#This Row],[time]]-2)*2</f>
        <v>1.4012399999999996</v>
      </c>
      <c r="AG52">
        <v>76.688400000000001</v>
      </c>
      <c r="AH52">
        <v>57.046599999999998</v>
      </c>
      <c r="AI52">
        <f>Table716[[#This Row],[CFNM]]/Table716[[#This Row],[CAREA]]</f>
        <v>0.74387521450440997</v>
      </c>
      <c r="AJ52">
        <v>2.7006199999999998</v>
      </c>
      <c r="AK52">
        <f>(Table817[[#This Row],[time]]-2)*2</f>
        <v>1.4012399999999996</v>
      </c>
      <c r="AL52">
        <v>77.382499999999993</v>
      </c>
      <c r="AM52">
        <v>8.0226100000000002</v>
      </c>
      <c r="AN52">
        <f>Table817[[#This Row],[CFNM]]/Table817[[#This Row],[CAREA]]</f>
        <v>0.10367473265919298</v>
      </c>
    </row>
    <row r="53" spans="1:40" x14ac:dyDescent="0.3">
      <c r="A53">
        <v>2.75176</v>
      </c>
      <c r="B53">
        <f>(Table110[[#This Row],[time]]-2)*2</f>
        <v>1.50352</v>
      </c>
      <c r="C53">
        <v>72.390199999999993</v>
      </c>
      <c r="D53">
        <v>45.403300000000002</v>
      </c>
      <c r="E53">
        <f>Table110[[#This Row],[CFNM]]/Table110[[#This Row],[CAREA]]</f>
        <v>0.62720230086392914</v>
      </c>
      <c r="F53">
        <v>2.75176</v>
      </c>
      <c r="G53">
        <f>(Table211[[#This Row],[time]]-2)*2</f>
        <v>1.50352</v>
      </c>
      <c r="H53">
        <v>45.206400000000002</v>
      </c>
      <c r="I53">
        <v>7.3746700000000001E-4</v>
      </c>
      <c r="J53">
        <f>Table211[[#This Row],[CFNM]]/Table211[[#This Row],[CAREA]]</f>
        <v>1.6313331740638494E-5</v>
      </c>
      <c r="K53">
        <v>2.75176</v>
      </c>
      <c r="L53">
        <f>(Table312[[#This Row],[time]]-2)*2</f>
        <v>1.50352</v>
      </c>
      <c r="M53">
        <v>77.628600000000006</v>
      </c>
      <c r="N53">
        <v>38.044400000000003</v>
      </c>
      <c r="O53">
        <f>Table312[[#This Row],[CFNM]]/Table312[[#This Row],[CAREA]]</f>
        <v>0.49008226349567041</v>
      </c>
      <c r="P53">
        <v>2.75176</v>
      </c>
      <c r="Q53">
        <f>(Table413[[#This Row],[time]]-2)*2</f>
        <v>1.50352</v>
      </c>
      <c r="R53">
        <v>62.539299999999997</v>
      </c>
      <c r="S53">
        <v>1.2348700000000001E-3</v>
      </c>
      <c r="T53">
        <f>Table413[[#This Row],[CFNM]]/Table413[[#This Row],[CAREA]]</f>
        <v>1.9745504027067782E-5</v>
      </c>
      <c r="U53">
        <v>2.75176</v>
      </c>
      <c r="V53">
        <f>(Table514[[#This Row],[time]]-2)*2</f>
        <v>1.50352</v>
      </c>
      <c r="W53">
        <v>62.3491</v>
      </c>
      <c r="X53">
        <v>42.134799999999998</v>
      </c>
      <c r="Y53">
        <f>Table514[[#This Row],[CFNM]]/Table514[[#This Row],[CAREA]]</f>
        <v>0.67578842356986701</v>
      </c>
      <c r="Z53">
        <v>2.75176</v>
      </c>
      <c r="AA53">
        <f>(Table615[[#This Row],[time]]-2)*2</f>
        <v>1.50352</v>
      </c>
      <c r="AB53">
        <v>89.853800000000007</v>
      </c>
      <c r="AC53">
        <v>3.89086</v>
      </c>
      <c r="AD53">
        <f>Table615[[#This Row],[CFNM]]/Table615[[#This Row],[CAREA]]</f>
        <v>4.3302119665501064E-2</v>
      </c>
      <c r="AE53">
        <v>2.75176</v>
      </c>
      <c r="AF53">
        <f>(Table716[[#This Row],[time]]-2)*2</f>
        <v>1.50352</v>
      </c>
      <c r="AG53">
        <v>75.952500000000001</v>
      </c>
      <c r="AH53">
        <v>59.807000000000002</v>
      </c>
      <c r="AI53">
        <f>Table716[[#This Row],[CFNM]]/Table716[[#This Row],[CAREA]]</f>
        <v>0.7874263519963135</v>
      </c>
      <c r="AJ53">
        <v>2.75176</v>
      </c>
      <c r="AK53">
        <f>(Table817[[#This Row],[time]]-2)*2</f>
        <v>1.50352</v>
      </c>
      <c r="AL53">
        <v>76.806700000000006</v>
      </c>
      <c r="AM53">
        <v>7.2748600000000003</v>
      </c>
      <c r="AN53">
        <f>Table817[[#This Row],[CFNM]]/Table817[[#This Row],[CAREA]]</f>
        <v>9.4716476557383661E-2</v>
      </c>
    </row>
    <row r="54" spans="1:40" x14ac:dyDescent="0.3">
      <c r="A54">
        <v>2.80444</v>
      </c>
      <c r="B54">
        <f>(Table110[[#This Row],[time]]-2)*2</f>
        <v>1.6088800000000001</v>
      </c>
      <c r="C54">
        <v>71.963399999999993</v>
      </c>
      <c r="D54">
        <v>46.626800000000003</v>
      </c>
      <c r="E54">
        <f>Table110[[#This Row],[CFNM]]/Table110[[#This Row],[CAREA]]</f>
        <v>0.64792380571234831</v>
      </c>
      <c r="F54">
        <v>2.80444</v>
      </c>
      <c r="G54">
        <f>(Table211[[#This Row],[time]]-2)*2</f>
        <v>1.6088800000000001</v>
      </c>
      <c r="H54">
        <v>42.067100000000003</v>
      </c>
      <c r="I54">
        <v>6.4917800000000004E-4</v>
      </c>
      <c r="J54">
        <f>Table211[[#This Row],[CFNM]]/Table211[[#This Row],[CAREA]]</f>
        <v>1.5431964646956886E-5</v>
      </c>
      <c r="K54">
        <v>2.80444</v>
      </c>
      <c r="L54">
        <f>(Table312[[#This Row],[time]]-2)*2</f>
        <v>1.6088800000000001</v>
      </c>
      <c r="M54">
        <v>77.288700000000006</v>
      </c>
      <c r="N54">
        <v>39.142600000000002</v>
      </c>
      <c r="O54">
        <f>Table312[[#This Row],[CFNM]]/Table312[[#This Row],[CAREA]]</f>
        <v>0.5064466086245466</v>
      </c>
      <c r="P54">
        <v>2.80444</v>
      </c>
      <c r="Q54">
        <f>(Table413[[#This Row],[time]]-2)*2</f>
        <v>1.6088800000000001</v>
      </c>
      <c r="R54">
        <v>58.305</v>
      </c>
      <c r="S54">
        <v>1.1338800000000001E-3</v>
      </c>
      <c r="T54">
        <f>Table413[[#This Row],[CFNM]]/Table413[[#This Row],[CAREA]]</f>
        <v>1.9447388731669669E-5</v>
      </c>
      <c r="U54">
        <v>2.80444</v>
      </c>
      <c r="V54">
        <f>(Table514[[#This Row],[time]]-2)*2</f>
        <v>1.6088800000000001</v>
      </c>
      <c r="W54">
        <v>61.866500000000002</v>
      </c>
      <c r="X54">
        <v>43.698399999999999</v>
      </c>
      <c r="Y54">
        <f>Table514[[#This Row],[CFNM]]/Table514[[#This Row],[CAREA]]</f>
        <v>0.70633379939062335</v>
      </c>
      <c r="Z54">
        <v>2.80444</v>
      </c>
      <c r="AA54">
        <f>(Table615[[#This Row],[time]]-2)*2</f>
        <v>1.6088800000000001</v>
      </c>
      <c r="AB54">
        <v>89.522900000000007</v>
      </c>
      <c r="AC54">
        <v>3.4980099999999998</v>
      </c>
      <c r="AD54">
        <f>Table615[[#This Row],[CFNM]]/Table615[[#This Row],[CAREA]]</f>
        <v>3.9073912931774993E-2</v>
      </c>
      <c r="AE54">
        <v>2.80444</v>
      </c>
      <c r="AF54">
        <f>(Table716[[#This Row],[time]]-2)*2</f>
        <v>1.6088800000000001</v>
      </c>
      <c r="AG54">
        <v>75.706900000000005</v>
      </c>
      <c r="AH54">
        <v>61.500799999999998</v>
      </c>
      <c r="AI54">
        <f>Table716[[#This Row],[CFNM]]/Table716[[#This Row],[CAREA]]</f>
        <v>0.81235395981079661</v>
      </c>
      <c r="AJ54">
        <v>2.80444</v>
      </c>
      <c r="AK54">
        <f>(Table817[[#This Row],[time]]-2)*2</f>
        <v>1.6088800000000001</v>
      </c>
      <c r="AL54">
        <v>76.384600000000006</v>
      </c>
      <c r="AM54">
        <v>6.8183699999999998</v>
      </c>
      <c r="AN54">
        <f>Table817[[#This Row],[CFNM]]/Table817[[#This Row],[CAREA]]</f>
        <v>8.926367356770866E-2</v>
      </c>
    </row>
    <row r="55" spans="1:40" x14ac:dyDescent="0.3">
      <c r="A55">
        <v>2.8583699999999999</v>
      </c>
      <c r="B55">
        <f>(Table110[[#This Row],[time]]-2)*2</f>
        <v>1.7167399999999997</v>
      </c>
      <c r="C55">
        <v>70.7851</v>
      </c>
      <c r="D55">
        <v>48.916499999999999</v>
      </c>
      <c r="E55">
        <f>Table110[[#This Row],[CFNM]]/Table110[[#This Row],[CAREA]]</f>
        <v>0.69105645114579195</v>
      </c>
      <c r="F55">
        <v>2.8583699999999999</v>
      </c>
      <c r="G55">
        <f>(Table211[[#This Row],[time]]-2)*2</f>
        <v>1.7167399999999997</v>
      </c>
      <c r="H55">
        <v>35.696599999999997</v>
      </c>
      <c r="I55">
        <v>4.86861E-4</v>
      </c>
      <c r="J55">
        <f>Table211[[#This Row],[CFNM]]/Table211[[#This Row],[CAREA]]</f>
        <v>1.3638861964444794E-5</v>
      </c>
      <c r="K55">
        <v>2.8583699999999999</v>
      </c>
      <c r="L55">
        <f>(Table312[[#This Row],[time]]-2)*2</f>
        <v>1.7167399999999997</v>
      </c>
      <c r="M55">
        <v>76.721800000000002</v>
      </c>
      <c r="N55">
        <v>41.269199999999998</v>
      </c>
      <c r="O55">
        <f>Table312[[#This Row],[CFNM]]/Table312[[#This Row],[CAREA]]</f>
        <v>0.53790708768563822</v>
      </c>
      <c r="P55">
        <v>2.8583699999999999</v>
      </c>
      <c r="Q55">
        <f>(Table413[[#This Row],[time]]-2)*2</f>
        <v>1.7167399999999997</v>
      </c>
      <c r="R55">
        <v>48.214300000000001</v>
      </c>
      <c r="S55">
        <v>9.7118699999999998E-4</v>
      </c>
      <c r="T55">
        <f>Table413[[#This Row],[CFNM]]/Table413[[#This Row],[CAREA]]</f>
        <v>2.0143131809442426E-5</v>
      </c>
      <c r="U55">
        <v>2.8583699999999999</v>
      </c>
      <c r="V55">
        <f>(Table514[[#This Row],[time]]-2)*2</f>
        <v>1.7167399999999997</v>
      </c>
      <c r="W55">
        <v>60.925699999999999</v>
      </c>
      <c r="X55">
        <v>46.719299999999997</v>
      </c>
      <c r="Y55">
        <f>Table514[[#This Row],[CFNM]]/Table514[[#This Row],[CAREA]]</f>
        <v>0.76682418092857363</v>
      </c>
      <c r="Z55">
        <v>2.8583699999999999</v>
      </c>
      <c r="AA55">
        <f>(Table615[[#This Row],[time]]-2)*2</f>
        <v>1.7167399999999997</v>
      </c>
      <c r="AB55">
        <v>88.426900000000003</v>
      </c>
      <c r="AC55">
        <v>2.8046099999999998</v>
      </c>
      <c r="AD55">
        <f>Table615[[#This Row],[CFNM]]/Table615[[#This Row],[CAREA]]</f>
        <v>3.1716706115446767E-2</v>
      </c>
      <c r="AE55">
        <v>2.8583699999999999</v>
      </c>
      <c r="AF55">
        <f>(Table716[[#This Row],[time]]-2)*2</f>
        <v>1.7167399999999997</v>
      </c>
      <c r="AG55">
        <v>74.784300000000002</v>
      </c>
      <c r="AH55">
        <v>64.730900000000005</v>
      </c>
      <c r="AI55">
        <f>Table716[[#This Row],[CFNM]]/Table716[[#This Row],[CAREA]]</f>
        <v>0.86556804035071533</v>
      </c>
      <c r="AJ55">
        <v>2.8583699999999999</v>
      </c>
      <c r="AK55">
        <f>(Table817[[#This Row],[time]]-2)*2</f>
        <v>1.7167399999999997</v>
      </c>
      <c r="AL55">
        <v>75.563000000000002</v>
      </c>
      <c r="AM55">
        <v>5.9336700000000002</v>
      </c>
      <c r="AN55">
        <f>Table817[[#This Row],[CFNM]]/Table817[[#This Row],[CAREA]]</f>
        <v>7.8526130513611153E-2</v>
      </c>
    </row>
    <row r="56" spans="1:40" x14ac:dyDescent="0.3">
      <c r="A56">
        <v>2.9134199999999999</v>
      </c>
      <c r="B56">
        <f>(Table110[[#This Row],[time]]-2)*2</f>
        <v>1.8268399999999998</v>
      </c>
      <c r="C56">
        <v>70.111800000000002</v>
      </c>
      <c r="D56">
        <v>50.424300000000002</v>
      </c>
      <c r="E56">
        <f>Table110[[#This Row],[CFNM]]/Table110[[#This Row],[CAREA]]</f>
        <v>0.7191984801417165</v>
      </c>
      <c r="F56">
        <v>2.9134199999999999</v>
      </c>
      <c r="G56">
        <f>(Table211[[#This Row],[time]]-2)*2</f>
        <v>1.8268399999999998</v>
      </c>
      <c r="H56">
        <v>30.459099999999999</v>
      </c>
      <c r="I56">
        <v>3.98219E-4</v>
      </c>
      <c r="J56">
        <f>Table211[[#This Row],[CFNM]]/Table211[[#This Row],[CAREA]]</f>
        <v>1.3073892531296066E-5</v>
      </c>
      <c r="K56">
        <v>2.9134199999999999</v>
      </c>
      <c r="L56">
        <f>(Table312[[#This Row],[time]]-2)*2</f>
        <v>1.8268399999999998</v>
      </c>
      <c r="M56">
        <v>76.280500000000004</v>
      </c>
      <c r="N56">
        <v>42.717700000000001</v>
      </c>
      <c r="O56">
        <f>Table312[[#This Row],[CFNM]]/Table312[[#This Row],[CAREA]]</f>
        <v>0.56000812789638243</v>
      </c>
      <c r="P56">
        <v>2.9134199999999999</v>
      </c>
      <c r="Q56">
        <f>(Table413[[#This Row],[time]]-2)*2</f>
        <v>1.8268399999999998</v>
      </c>
      <c r="R56">
        <v>45.034999999999997</v>
      </c>
      <c r="S56">
        <v>8.7317099999999995E-4</v>
      </c>
      <c r="T56">
        <f>Table413[[#This Row],[CFNM]]/Table413[[#This Row],[CAREA]]</f>
        <v>1.9388719884534252E-5</v>
      </c>
      <c r="U56">
        <v>2.9134199999999999</v>
      </c>
      <c r="V56">
        <f>(Table514[[#This Row],[time]]-2)*2</f>
        <v>1.8268399999999998</v>
      </c>
      <c r="W56">
        <v>60.279000000000003</v>
      </c>
      <c r="X56">
        <v>48.777200000000001</v>
      </c>
      <c r="Y56">
        <f>Table514[[#This Row],[CFNM]]/Table514[[#This Row],[CAREA]]</f>
        <v>0.80919059705701812</v>
      </c>
      <c r="Z56">
        <v>2.9134199999999999</v>
      </c>
      <c r="AA56">
        <f>(Table615[[#This Row],[time]]-2)*2</f>
        <v>1.8268399999999998</v>
      </c>
      <c r="AB56">
        <v>88.091200000000001</v>
      </c>
      <c r="AC56">
        <v>2.3720400000000001</v>
      </c>
      <c r="AD56">
        <f>Table615[[#This Row],[CFNM]]/Table615[[#This Row],[CAREA]]</f>
        <v>2.6927093739215723E-2</v>
      </c>
      <c r="AE56">
        <v>2.9134199999999999</v>
      </c>
      <c r="AF56">
        <f>(Table716[[#This Row],[time]]-2)*2</f>
        <v>1.8268399999999998</v>
      </c>
      <c r="AG56">
        <v>74.352599999999995</v>
      </c>
      <c r="AH56">
        <v>66.840400000000002</v>
      </c>
      <c r="AI56">
        <f>Table716[[#This Row],[CFNM]]/Table716[[#This Row],[CAREA]]</f>
        <v>0.89896520094791588</v>
      </c>
      <c r="AJ56">
        <v>2.9134199999999999</v>
      </c>
      <c r="AK56">
        <f>(Table817[[#This Row],[time]]-2)*2</f>
        <v>1.8268399999999998</v>
      </c>
      <c r="AL56">
        <v>74.937600000000003</v>
      </c>
      <c r="AM56">
        <v>5.3511499999999996</v>
      </c>
      <c r="AN56">
        <f>Table817[[#This Row],[CFNM]]/Table817[[#This Row],[CAREA]]</f>
        <v>7.140807818771884E-2</v>
      </c>
    </row>
    <row r="57" spans="1:40" x14ac:dyDescent="0.3">
      <c r="A57">
        <v>2.9619599999999999</v>
      </c>
      <c r="B57">
        <f>(Table110[[#This Row],[time]]-2)*2</f>
        <v>1.9239199999999999</v>
      </c>
      <c r="C57">
        <v>69.558300000000003</v>
      </c>
      <c r="D57">
        <v>51.201900000000002</v>
      </c>
      <c r="E57">
        <f>Table110[[#This Row],[CFNM]]/Table110[[#This Row],[CAREA]]</f>
        <v>0.73610050849431341</v>
      </c>
      <c r="F57">
        <v>2.9619599999999999</v>
      </c>
      <c r="G57">
        <f>(Table211[[#This Row],[time]]-2)*2</f>
        <v>1.9239199999999999</v>
      </c>
      <c r="H57">
        <v>28.305399999999999</v>
      </c>
      <c r="I57">
        <v>3.59909E-4</v>
      </c>
      <c r="J57">
        <f>Table211[[#This Row],[CFNM]]/Table211[[#This Row],[CAREA]]</f>
        <v>1.27152062857264E-5</v>
      </c>
      <c r="K57">
        <v>2.9619599999999999</v>
      </c>
      <c r="L57">
        <f>(Table312[[#This Row],[time]]-2)*2</f>
        <v>1.9239199999999999</v>
      </c>
      <c r="M57">
        <v>76.101900000000001</v>
      </c>
      <c r="N57">
        <v>43.409399999999998</v>
      </c>
      <c r="O57">
        <f>Table312[[#This Row],[CFNM]]/Table312[[#This Row],[CAREA]]</f>
        <v>0.57041151403578616</v>
      </c>
      <c r="P57">
        <v>2.9619599999999999</v>
      </c>
      <c r="Q57">
        <f>(Table413[[#This Row],[time]]-2)*2</f>
        <v>1.9239199999999999</v>
      </c>
      <c r="R57">
        <v>43.269399999999997</v>
      </c>
      <c r="S57">
        <v>8.2885200000000004E-4</v>
      </c>
      <c r="T57">
        <f>Table413[[#This Row],[CFNM]]/Table413[[#This Row],[CAREA]]</f>
        <v>1.9155615746925082E-5</v>
      </c>
      <c r="U57">
        <v>2.9619599999999999</v>
      </c>
      <c r="V57">
        <f>(Table514[[#This Row],[time]]-2)*2</f>
        <v>1.9239199999999999</v>
      </c>
      <c r="W57">
        <v>59.974200000000003</v>
      </c>
      <c r="X57">
        <v>49.775199999999998</v>
      </c>
      <c r="Y57">
        <f>Table514[[#This Row],[CFNM]]/Table514[[#This Row],[CAREA]]</f>
        <v>0.82994354238989421</v>
      </c>
      <c r="Z57">
        <v>2.9619599999999999</v>
      </c>
      <c r="AA57">
        <f>(Table615[[#This Row],[time]]-2)*2</f>
        <v>1.9239199999999999</v>
      </c>
      <c r="AB57">
        <v>87.919499999999999</v>
      </c>
      <c r="AC57">
        <v>2.1821700000000002</v>
      </c>
      <c r="AD57">
        <f>Table615[[#This Row],[CFNM]]/Table615[[#This Row],[CAREA]]</f>
        <v>2.4820091106068622E-2</v>
      </c>
      <c r="AE57">
        <v>2.9619599999999999</v>
      </c>
      <c r="AF57">
        <f>(Table716[[#This Row],[time]]-2)*2</f>
        <v>1.9239199999999999</v>
      </c>
      <c r="AG57">
        <v>74.118899999999996</v>
      </c>
      <c r="AH57">
        <v>67.851299999999995</v>
      </c>
      <c r="AI57">
        <f>Table716[[#This Row],[CFNM]]/Table716[[#This Row],[CAREA]]</f>
        <v>0.91543857234794357</v>
      </c>
      <c r="AJ57">
        <v>2.9619599999999999</v>
      </c>
      <c r="AK57">
        <f>(Table817[[#This Row],[time]]-2)*2</f>
        <v>1.9239199999999999</v>
      </c>
      <c r="AL57">
        <v>74.625699999999995</v>
      </c>
      <c r="AM57">
        <v>5.0564799999999996</v>
      </c>
      <c r="AN57">
        <f>Table817[[#This Row],[CFNM]]/Table817[[#This Row],[CAREA]]</f>
        <v>6.7757890378247712E-2</v>
      </c>
    </row>
    <row r="58" spans="1:40" x14ac:dyDescent="0.3">
      <c r="A58">
        <v>3</v>
      </c>
      <c r="B58">
        <f>(Table110[[#This Row],[time]]-2)*2</f>
        <v>2</v>
      </c>
      <c r="C58">
        <v>68.939400000000006</v>
      </c>
      <c r="D58">
        <v>52.851599999999998</v>
      </c>
      <c r="E58">
        <f>Table110[[#This Row],[CFNM]]/Table110[[#This Row],[CAREA]]</f>
        <v>0.76663852600979976</v>
      </c>
      <c r="F58">
        <v>3</v>
      </c>
      <c r="G58">
        <f>(Table211[[#This Row],[time]]-2)*2</f>
        <v>2</v>
      </c>
      <c r="H58">
        <v>24.143599999999999</v>
      </c>
      <c r="I58">
        <v>2.94135E-4</v>
      </c>
      <c r="J58">
        <f>Table211[[#This Row],[CFNM]]/Table211[[#This Row],[CAREA]]</f>
        <v>1.2182731655594029E-5</v>
      </c>
      <c r="K58">
        <v>3</v>
      </c>
      <c r="L58">
        <f>(Table312[[#This Row],[time]]-2)*2</f>
        <v>2</v>
      </c>
      <c r="M58">
        <v>75.828500000000005</v>
      </c>
      <c r="N58">
        <v>44.792000000000002</v>
      </c>
      <c r="O58">
        <f>Table312[[#This Row],[CFNM]]/Table312[[#This Row],[CAREA]]</f>
        <v>0.59070138536302308</v>
      </c>
      <c r="P58">
        <v>3</v>
      </c>
      <c r="Q58">
        <f>(Table413[[#This Row],[time]]-2)*2</f>
        <v>2</v>
      </c>
      <c r="R58">
        <v>39.784999999999997</v>
      </c>
      <c r="S58">
        <v>7.3767600000000004E-4</v>
      </c>
      <c r="T58">
        <f>Table413[[#This Row],[CFNM]]/Table413[[#This Row],[CAREA]]</f>
        <v>1.8541560889782584E-5</v>
      </c>
      <c r="U58">
        <v>3</v>
      </c>
      <c r="V58">
        <f>(Table514[[#This Row],[time]]-2)*2</f>
        <v>2</v>
      </c>
      <c r="W58">
        <v>59.340200000000003</v>
      </c>
      <c r="X58">
        <v>51.825099999999999</v>
      </c>
      <c r="Y58">
        <f>Table514[[#This Row],[CFNM]]/Table514[[#This Row],[CAREA]]</f>
        <v>0.87335566782720642</v>
      </c>
      <c r="Z58">
        <v>3</v>
      </c>
      <c r="AA58">
        <f>(Table615[[#This Row],[time]]-2)*2</f>
        <v>2</v>
      </c>
      <c r="AB58">
        <v>87.888000000000005</v>
      </c>
      <c r="AC58">
        <v>1.8117700000000001</v>
      </c>
      <c r="AD58">
        <f>Table615[[#This Row],[CFNM]]/Table615[[#This Row],[CAREA]]</f>
        <v>2.0614532131804114E-2</v>
      </c>
      <c r="AE58">
        <v>3</v>
      </c>
      <c r="AF58">
        <f>(Table716[[#This Row],[time]]-2)*2</f>
        <v>2</v>
      </c>
      <c r="AG58">
        <v>73.6708</v>
      </c>
      <c r="AH58">
        <v>69.923599999999993</v>
      </c>
      <c r="AI58">
        <f>Table716[[#This Row],[CFNM]]/Table716[[#This Row],[CAREA]]</f>
        <v>0.94913588558831985</v>
      </c>
      <c r="AJ58">
        <v>3</v>
      </c>
      <c r="AK58">
        <f>(Table817[[#This Row],[time]]-2)*2</f>
        <v>2</v>
      </c>
      <c r="AL58">
        <v>74.109399999999994</v>
      </c>
      <c r="AM58">
        <v>4.4323100000000002</v>
      </c>
      <c r="AN58">
        <f>Table817[[#This Row],[CFNM]]/Table817[[#This Row],[CAREA]]</f>
        <v>5.9807662725646145E-2</v>
      </c>
    </row>
  </sheetData>
  <pageMargins left="0.7" right="0.7" top="0.75" bottom="0.75" header="0.3" footer="0.3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683967DB5AE41860A7407BF7B93BB" ma:contentTypeVersion="12" ma:contentTypeDescription="Create a new document." ma:contentTypeScope="" ma:versionID="32914b1e93c1b795c4bbc78d8c5b99d5">
  <xsd:schema xmlns:xsd="http://www.w3.org/2001/XMLSchema" xmlns:xs="http://www.w3.org/2001/XMLSchema" xmlns:p="http://schemas.microsoft.com/office/2006/metadata/properties" xmlns:ns3="f46330e8-2dd1-40f0-b204-735adb595018" xmlns:ns4="fc18049f-9f74-4861-8203-09942736864f" targetNamespace="http://schemas.microsoft.com/office/2006/metadata/properties" ma:root="true" ma:fieldsID="0ffc79af79dd16ac86f1e2e504811020" ns3:_="" ns4:_="">
    <xsd:import namespace="f46330e8-2dd1-40f0-b204-735adb595018"/>
    <xsd:import namespace="fc18049f-9f74-4861-8203-0994273686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330e8-2dd1-40f0-b204-735adb595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8049f-9f74-4861-8203-0994273686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4BC8AB-E527-4AE1-A1F9-479CBA7C2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6330e8-2dd1-40f0-b204-735adb595018"/>
    <ds:schemaRef ds:uri="fc18049f-9f74-4861-8203-0994273686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A75C66-C60C-4EE1-BF21-03C289175A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6E8EFB-F7BC-4CD6-9576-3BA80A781D7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2020-12-17T20:10:35Z</dcterms:created>
  <dcterms:modified xsi:type="dcterms:W3CDTF">2020-12-17T20:22:54Z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0x0101003D5683967DB5AE41860A7407BF7B93BB</vt:lpwstr>
  </property>
</Properties>
</file>