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CMS results/LatPhysTether/"/>
    </mc:Choice>
  </mc:AlternateContent>
  <xr:revisionPtr revIDLastSave="32" documentId="8_{4A7C4291-5ACD-433E-A469-F9454AB3DC5F}" xr6:coauthVersionLast="45" xr6:coauthVersionMax="45" xr10:uidLastSave="{43B6D601-E697-485F-B873-F43386CD6D16}"/>
  <bookViews>
    <workbookView xWindow="1536" yWindow="1536" windowWidth="17280" windowHeight="9024" xr2:uid="{E781B246-8BD9-46AA-AB70-3D78AB131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58" i="1" l="1"/>
  <c r="AK58" i="1"/>
  <c r="AI58" i="1"/>
  <c r="AF58" i="1"/>
  <c r="AD58" i="1"/>
  <c r="AA58" i="1"/>
  <c r="Y58" i="1"/>
  <c r="V58" i="1"/>
  <c r="T58" i="1"/>
  <c r="Q58" i="1"/>
  <c r="O58" i="1"/>
  <c r="L58" i="1"/>
  <c r="J58" i="1"/>
  <c r="G58" i="1"/>
  <c r="E58" i="1"/>
  <c r="B58" i="1"/>
  <c r="AN57" i="1"/>
  <c r="AK57" i="1"/>
  <c r="AI57" i="1"/>
  <c r="AF57" i="1"/>
  <c r="AD57" i="1"/>
  <c r="AA57" i="1"/>
  <c r="Y57" i="1"/>
  <c r="V57" i="1"/>
  <c r="T57" i="1"/>
  <c r="Q57" i="1"/>
  <c r="O57" i="1"/>
  <c r="L57" i="1"/>
  <c r="J57" i="1"/>
  <c r="G57" i="1"/>
  <c r="E57" i="1"/>
  <c r="B57" i="1"/>
  <c r="AN56" i="1"/>
  <c r="AK56" i="1"/>
  <c r="AI56" i="1"/>
  <c r="AF56" i="1"/>
  <c r="AD56" i="1"/>
  <c r="AA56" i="1"/>
  <c r="Y56" i="1"/>
  <c r="V56" i="1"/>
  <c r="T56" i="1"/>
  <c r="Q56" i="1"/>
  <c r="O56" i="1"/>
  <c r="L56" i="1"/>
  <c r="J56" i="1"/>
  <c r="G56" i="1"/>
  <c r="E56" i="1"/>
  <c r="B56" i="1"/>
  <c r="AN55" i="1"/>
  <c r="AK55" i="1"/>
  <c r="AI55" i="1"/>
  <c r="AF55" i="1"/>
  <c r="AD55" i="1"/>
  <c r="AA55" i="1"/>
  <c r="Y55" i="1"/>
  <c r="V55" i="1"/>
  <c r="T55" i="1"/>
  <c r="Q55" i="1"/>
  <c r="O55" i="1"/>
  <c r="L55" i="1"/>
  <c r="J55" i="1"/>
  <c r="G55" i="1"/>
  <c r="E55" i="1"/>
  <c r="B55" i="1"/>
  <c r="AN54" i="1"/>
  <c r="AK54" i="1"/>
  <c r="AI54" i="1"/>
  <c r="AF54" i="1"/>
  <c r="AD54" i="1"/>
  <c r="AA54" i="1"/>
  <c r="Y54" i="1"/>
  <c r="V54" i="1"/>
  <c r="T54" i="1"/>
  <c r="Q54" i="1"/>
  <c r="O54" i="1"/>
  <c r="L54" i="1"/>
  <c r="J54" i="1"/>
  <c r="G54" i="1"/>
  <c r="E54" i="1"/>
  <c r="B54" i="1"/>
  <c r="AN53" i="1"/>
  <c r="AK53" i="1"/>
  <c r="AI53" i="1"/>
  <c r="AF53" i="1"/>
  <c r="AD53" i="1"/>
  <c r="AA53" i="1"/>
  <c r="Y53" i="1"/>
  <c r="V53" i="1"/>
  <c r="T53" i="1"/>
  <c r="Q53" i="1"/>
  <c r="O53" i="1"/>
  <c r="L53" i="1"/>
  <c r="J53" i="1"/>
  <c r="G53" i="1"/>
  <c r="E53" i="1"/>
  <c r="B53" i="1"/>
  <c r="AN52" i="1"/>
  <c r="AK52" i="1"/>
  <c r="AI52" i="1"/>
  <c r="AF52" i="1"/>
  <c r="AD52" i="1"/>
  <c r="AA52" i="1"/>
  <c r="Y52" i="1"/>
  <c r="V52" i="1"/>
  <c r="T52" i="1"/>
  <c r="Q52" i="1"/>
  <c r="O52" i="1"/>
  <c r="L52" i="1"/>
  <c r="J52" i="1"/>
  <c r="G52" i="1"/>
  <c r="E52" i="1"/>
  <c r="B52" i="1"/>
  <c r="AN51" i="1"/>
  <c r="AK51" i="1"/>
  <c r="AI51" i="1"/>
  <c r="AF51" i="1"/>
  <c r="AD51" i="1"/>
  <c r="AA51" i="1"/>
  <c r="Y51" i="1"/>
  <c r="V51" i="1"/>
  <c r="T51" i="1"/>
  <c r="Q51" i="1"/>
  <c r="O51" i="1"/>
  <c r="L51" i="1"/>
  <c r="J51" i="1"/>
  <c r="G51" i="1"/>
  <c r="E51" i="1"/>
  <c r="B51" i="1"/>
  <c r="AN50" i="1"/>
  <c r="AK50" i="1"/>
  <c r="AI50" i="1"/>
  <c r="AF50" i="1"/>
  <c r="AD50" i="1"/>
  <c r="AA50" i="1"/>
  <c r="Y50" i="1"/>
  <c r="V50" i="1"/>
  <c r="T50" i="1"/>
  <c r="Q50" i="1"/>
  <c r="O50" i="1"/>
  <c r="L50" i="1"/>
  <c r="J50" i="1"/>
  <c r="G50" i="1"/>
  <c r="E50" i="1"/>
  <c r="B50" i="1"/>
  <c r="AN49" i="1"/>
  <c r="AK49" i="1"/>
  <c r="AI49" i="1"/>
  <c r="AF49" i="1"/>
  <c r="AD49" i="1"/>
  <c r="AA49" i="1"/>
  <c r="Y49" i="1"/>
  <c r="V49" i="1"/>
  <c r="T49" i="1"/>
  <c r="Q49" i="1"/>
  <c r="O49" i="1"/>
  <c r="L49" i="1"/>
  <c r="J49" i="1"/>
  <c r="G49" i="1"/>
  <c r="E49" i="1"/>
  <c r="B49" i="1"/>
  <c r="AN48" i="1"/>
  <c r="AK48" i="1"/>
  <c r="AI48" i="1"/>
  <c r="AF48" i="1"/>
  <c r="AD48" i="1"/>
  <c r="AA48" i="1"/>
  <c r="Y48" i="1"/>
  <c r="V48" i="1"/>
  <c r="T48" i="1"/>
  <c r="Q48" i="1"/>
  <c r="O48" i="1"/>
  <c r="L48" i="1"/>
  <c r="J48" i="1"/>
  <c r="G48" i="1"/>
  <c r="E48" i="1"/>
  <c r="B48" i="1"/>
  <c r="AN47" i="1"/>
  <c r="AK47" i="1"/>
  <c r="AI47" i="1"/>
  <c r="AF47" i="1"/>
  <c r="AD47" i="1"/>
  <c r="AA47" i="1"/>
  <c r="Y47" i="1"/>
  <c r="V47" i="1"/>
  <c r="T47" i="1"/>
  <c r="Q47" i="1"/>
  <c r="O47" i="1"/>
  <c r="L47" i="1"/>
  <c r="J47" i="1"/>
  <c r="G47" i="1"/>
  <c r="E47" i="1"/>
  <c r="B47" i="1"/>
  <c r="AN46" i="1"/>
  <c r="AK46" i="1"/>
  <c r="AI46" i="1"/>
  <c r="AF46" i="1"/>
  <c r="AD46" i="1"/>
  <c r="AA46" i="1"/>
  <c r="Y46" i="1"/>
  <c r="V46" i="1"/>
  <c r="T46" i="1"/>
  <c r="Q46" i="1"/>
  <c r="O46" i="1"/>
  <c r="L46" i="1"/>
  <c r="J46" i="1"/>
  <c r="G46" i="1"/>
  <c r="E46" i="1"/>
  <c r="B46" i="1"/>
  <c r="AN45" i="1"/>
  <c r="AK45" i="1"/>
  <c r="AI45" i="1"/>
  <c r="AF45" i="1"/>
  <c r="AD45" i="1"/>
  <c r="AA45" i="1"/>
  <c r="Y45" i="1"/>
  <c r="V45" i="1"/>
  <c r="T45" i="1"/>
  <c r="Q45" i="1"/>
  <c r="O45" i="1"/>
  <c r="L45" i="1"/>
  <c r="J45" i="1"/>
  <c r="G45" i="1"/>
  <c r="E45" i="1"/>
  <c r="B45" i="1"/>
  <c r="AN44" i="1"/>
  <c r="AK44" i="1"/>
  <c r="AI44" i="1"/>
  <c r="AF44" i="1"/>
  <c r="AD44" i="1"/>
  <c r="AA44" i="1"/>
  <c r="Y44" i="1"/>
  <c r="V44" i="1"/>
  <c r="T44" i="1"/>
  <c r="Q44" i="1"/>
  <c r="O44" i="1"/>
  <c r="L44" i="1"/>
  <c r="J44" i="1"/>
  <c r="G44" i="1"/>
  <c r="E44" i="1"/>
  <c r="B44" i="1"/>
  <c r="AN43" i="1"/>
  <c r="AK43" i="1"/>
  <c r="AI43" i="1"/>
  <c r="AF43" i="1"/>
  <c r="AD43" i="1"/>
  <c r="AA43" i="1"/>
  <c r="Y43" i="1"/>
  <c r="V43" i="1"/>
  <c r="T43" i="1"/>
  <c r="Q43" i="1"/>
  <c r="O43" i="1"/>
  <c r="L43" i="1"/>
  <c r="J43" i="1"/>
  <c r="G43" i="1"/>
  <c r="E43" i="1"/>
  <c r="B43" i="1"/>
  <c r="AN42" i="1"/>
  <c r="AK42" i="1"/>
  <c r="AI42" i="1"/>
  <c r="AF42" i="1"/>
  <c r="AD42" i="1"/>
  <c r="AA42" i="1"/>
  <c r="Y42" i="1"/>
  <c r="V42" i="1"/>
  <c r="T42" i="1"/>
  <c r="Q42" i="1"/>
  <c r="O42" i="1"/>
  <c r="L42" i="1"/>
  <c r="J42" i="1"/>
  <c r="G42" i="1"/>
  <c r="E42" i="1"/>
  <c r="B42" i="1"/>
  <c r="AN41" i="1"/>
  <c r="AK41" i="1"/>
  <c r="AI41" i="1"/>
  <c r="AF41" i="1"/>
  <c r="AD41" i="1"/>
  <c r="AA41" i="1"/>
  <c r="Y41" i="1"/>
  <c r="V41" i="1"/>
  <c r="T41" i="1"/>
  <c r="Q41" i="1"/>
  <c r="O41" i="1"/>
  <c r="L41" i="1"/>
  <c r="J41" i="1"/>
  <c r="G41" i="1"/>
  <c r="E41" i="1"/>
  <c r="B41" i="1"/>
  <c r="AN40" i="1"/>
  <c r="AK40" i="1"/>
  <c r="AI40" i="1"/>
  <c r="AF40" i="1"/>
  <c r="AD40" i="1"/>
  <c r="AA40" i="1"/>
  <c r="Y40" i="1"/>
  <c r="V40" i="1"/>
  <c r="T40" i="1"/>
  <c r="Q40" i="1"/>
  <c r="O40" i="1"/>
  <c r="L40" i="1"/>
  <c r="J40" i="1"/>
  <c r="G40" i="1"/>
  <c r="E40" i="1"/>
  <c r="B40" i="1"/>
  <c r="AN39" i="1"/>
  <c r="AK39" i="1"/>
  <c r="AI39" i="1"/>
  <c r="AF39" i="1"/>
  <c r="AD39" i="1"/>
  <c r="AA39" i="1"/>
  <c r="Y39" i="1"/>
  <c r="V39" i="1"/>
  <c r="T39" i="1"/>
  <c r="Q39" i="1"/>
  <c r="O39" i="1"/>
  <c r="L39" i="1"/>
  <c r="J39" i="1"/>
  <c r="G39" i="1"/>
  <c r="E39" i="1"/>
  <c r="B39" i="1"/>
  <c r="AN38" i="1"/>
  <c r="AK38" i="1"/>
  <c r="AI38" i="1"/>
  <c r="AF38" i="1"/>
  <c r="AD38" i="1"/>
  <c r="AA38" i="1"/>
  <c r="Y38" i="1"/>
  <c r="V38" i="1"/>
  <c r="T38" i="1"/>
  <c r="Q38" i="1"/>
  <c r="O38" i="1"/>
  <c r="L38" i="1"/>
  <c r="J38" i="1"/>
  <c r="G38" i="1"/>
  <c r="E38" i="1"/>
  <c r="B38" i="1"/>
  <c r="AN30" i="1"/>
  <c r="AK30" i="1"/>
  <c r="AI30" i="1"/>
  <c r="AF30" i="1"/>
  <c r="AD30" i="1"/>
  <c r="AA30" i="1"/>
  <c r="Y30" i="1"/>
  <c r="V30" i="1"/>
  <c r="T30" i="1"/>
  <c r="Q30" i="1"/>
  <c r="O30" i="1"/>
  <c r="L30" i="1"/>
  <c r="J30" i="1"/>
  <c r="G30" i="1"/>
  <c r="E30" i="1"/>
  <c r="B30" i="1"/>
  <c r="AN29" i="1"/>
  <c r="AK29" i="1"/>
  <c r="AI29" i="1"/>
  <c r="AF29" i="1"/>
  <c r="AD29" i="1"/>
  <c r="AA29" i="1"/>
  <c r="Y29" i="1"/>
  <c r="V29" i="1"/>
  <c r="T29" i="1"/>
  <c r="Q29" i="1"/>
  <c r="O29" i="1"/>
  <c r="L29" i="1"/>
  <c r="J29" i="1"/>
  <c r="G29" i="1"/>
  <c r="E29" i="1"/>
  <c r="B29" i="1"/>
  <c r="AN28" i="1"/>
  <c r="AK28" i="1"/>
  <c r="AI28" i="1"/>
  <c r="AF28" i="1"/>
  <c r="AD28" i="1"/>
  <c r="AA28" i="1"/>
  <c r="Y28" i="1"/>
  <c r="V28" i="1"/>
  <c r="T28" i="1"/>
  <c r="Q28" i="1"/>
  <c r="O28" i="1"/>
  <c r="L28" i="1"/>
  <c r="J28" i="1"/>
  <c r="G28" i="1"/>
  <c r="E28" i="1"/>
  <c r="B28" i="1"/>
  <c r="AN27" i="1"/>
  <c r="AK27" i="1"/>
  <c r="AI27" i="1"/>
  <c r="AF27" i="1"/>
  <c r="AD27" i="1"/>
  <c r="AA27" i="1"/>
  <c r="Y27" i="1"/>
  <c r="V27" i="1"/>
  <c r="T27" i="1"/>
  <c r="Q27" i="1"/>
  <c r="O27" i="1"/>
  <c r="L27" i="1"/>
  <c r="J27" i="1"/>
  <c r="G27" i="1"/>
  <c r="E27" i="1"/>
  <c r="B27" i="1"/>
  <c r="AN26" i="1"/>
  <c r="AK26" i="1"/>
  <c r="AI26" i="1"/>
  <c r="AF26" i="1"/>
  <c r="AD26" i="1"/>
  <c r="AA26" i="1"/>
  <c r="Y26" i="1"/>
  <c r="V26" i="1"/>
  <c r="T26" i="1"/>
  <c r="Q26" i="1"/>
  <c r="O26" i="1"/>
  <c r="L26" i="1"/>
  <c r="J26" i="1"/>
  <c r="G26" i="1"/>
  <c r="E26" i="1"/>
  <c r="B26" i="1"/>
  <c r="AN25" i="1"/>
  <c r="AK25" i="1"/>
  <c r="AI25" i="1"/>
  <c r="AF25" i="1"/>
  <c r="AD25" i="1"/>
  <c r="AA25" i="1"/>
  <c r="Y25" i="1"/>
  <c r="V25" i="1"/>
  <c r="T25" i="1"/>
  <c r="Q25" i="1"/>
  <c r="O25" i="1"/>
  <c r="L25" i="1"/>
  <c r="J25" i="1"/>
  <c r="G25" i="1"/>
  <c r="E25" i="1"/>
  <c r="B25" i="1"/>
  <c r="AN24" i="1"/>
  <c r="AK24" i="1"/>
  <c r="AI24" i="1"/>
  <c r="AF24" i="1"/>
  <c r="AD24" i="1"/>
  <c r="AA24" i="1"/>
  <c r="Y24" i="1"/>
  <c r="V24" i="1"/>
  <c r="T24" i="1"/>
  <c r="Q24" i="1"/>
  <c r="O24" i="1"/>
  <c r="L24" i="1"/>
  <c r="J24" i="1"/>
  <c r="G24" i="1"/>
  <c r="E24" i="1"/>
  <c r="B24" i="1"/>
  <c r="AN23" i="1"/>
  <c r="AK23" i="1"/>
  <c r="AI23" i="1"/>
  <c r="AF23" i="1"/>
  <c r="AD23" i="1"/>
  <c r="AA23" i="1"/>
  <c r="Y23" i="1"/>
  <c r="V23" i="1"/>
  <c r="T23" i="1"/>
  <c r="Q23" i="1"/>
  <c r="O23" i="1"/>
  <c r="L23" i="1"/>
  <c r="J23" i="1"/>
  <c r="G23" i="1"/>
  <c r="E23" i="1"/>
  <c r="B23" i="1"/>
  <c r="AN22" i="1"/>
  <c r="AK22" i="1"/>
  <c r="AI22" i="1"/>
  <c r="AF22" i="1"/>
  <c r="AD22" i="1"/>
  <c r="AA22" i="1"/>
  <c r="Y22" i="1"/>
  <c r="V22" i="1"/>
  <c r="T22" i="1"/>
  <c r="Q22" i="1"/>
  <c r="O22" i="1"/>
  <c r="L22" i="1"/>
  <c r="J22" i="1"/>
  <c r="G22" i="1"/>
  <c r="E22" i="1"/>
  <c r="B22" i="1"/>
  <c r="AN21" i="1"/>
  <c r="AK21" i="1"/>
  <c r="AI21" i="1"/>
  <c r="AF21" i="1"/>
  <c r="AD21" i="1"/>
  <c r="AA21" i="1"/>
  <c r="Y21" i="1"/>
  <c r="V21" i="1"/>
  <c r="T21" i="1"/>
  <c r="Q21" i="1"/>
  <c r="O21" i="1"/>
  <c r="L21" i="1"/>
  <c r="J21" i="1"/>
  <c r="G21" i="1"/>
  <c r="E21" i="1"/>
  <c r="B21" i="1"/>
  <c r="AN20" i="1"/>
  <c r="AK20" i="1"/>
  <c r="AI20" i="1"/>
  <c r="AF20" i="1"/>
  <c r="AD20" i="1"/>
  <c r="AA20" i="1"/>
  <c r="Y20" i="1"/>
  <c r="V20" i="1"/>
  <c r="T20" i="1"/>
  <c r="Q20" i="1"/>
  <c r="O20" i="1"/>
  <c r="L20" i="1"/>
  <c r="J20" i="1"/>
  <c r="G20" i="1"/>
  <c r="E20" i="1"/>
  <c r="B20" i="1"/>
  <c r="AN19" i="1"/>
  <c r="AK19" i="1"/>
  <c r="AI19" i="1"/>
  <c r="AF19" i="1"/>
  <c r="AD19" i="1"/>
  <c r="AA19" i="1"/>
  <c r="Y19" i="1"/>
  <c r="V19" i="1"/>
  <c r="T19" i="1"/>
  <c r="Q19" i="1"/>
  <c r="O19" i="1"/>
  <c r="L19" i="1"/>
  <c r="J19" i="1"/>
  <c r="G19" i="1"/>
  <c r="E19" i="1"/>
  <c r="B19" i="1"/>
  <c r="AN18" i="1"/>
  <c r="AK18" i="1"/>
  <c r="AI18" i="1"/>
  <c r="AF18" i="1"/>
  <c r="AD18" i="1"/>
  <c r="AA18" i="1"/>
  <c r="Y18" i="1"/>
  <c r="V18" i="1"/>
  <c r="T18" i="1"/>
  <c r="Q18" i="1"/>
  <c r="O18" i="1"/>
  <c r="L18" i="1"/>
  <c r="J18" i="1"/>
  <c r="G18" i="1"/>
  <c r="E18" i="1"/>
  <c r="B18" i="1"/>
  <c r="AN17" i="1"/>
  <c r="AK17" i="1"/>
  <c r="AI17" i="1"/>
  <c r="AF17" i="1"/>
  <c r="AD17" i="1"/>
  <c r="AA17" i="1"/>
  <c r="Y17" i="1"/>
  <c r="V17" i="1"/>
  <c r="T17" i="1"/>
  <c r="Q17" i="1"/>
  <c r="O17" i="1"/>
  <c r="L17" i="1"/>
  <c r="J17" i="1"/>
  <c r="G17" i="1"/>
  <c r="E17" i="1"/>
  <c r="B17" i="1"/>
  <c r="AN16" i="1"/>
  <c r="AK16" i="1"/>
  <c r="AI16" i="1"/>
  <c r="AF16" i="1"/>
  <c r="AD16" i="1"/>
  <c r="AA16" i="1"/>
  <c r="Y16" i="1"/>
  <c r="V16" i="1"/>
  <c r="T16" i="1"/>
  <c r="Q16" i="1"/>
  <c r="O16" i="1"/>
  <c r="L16" i="1"/>
  <c r="J16" i="1"/>
  <c r="G16" i="1"/>
  <c r="E16" i="1"/>
  <c r="B16" i="1"/>
  <c r="AN15" i="1"/>
  <c r="AK15" i="1"/>
  <c r="AI15" i="1"/>
  <c r="AF15" i="1"/>
  <c r="AD15" i="1"/>
  <c r="AA15" i="1"/>
  <c r="Y15" i="1"/>
  <c r="V15" i="1"/>
  <c r="T15" i="1"/>
  <c r="Q15" i="1"/>
  <c r="O15" i="1"/>
  <c r="L15" i="1"/>
  <c r="J15" i="1"/>
  <c r="G15" i="1"/>
  <c r="E15" i="1"/>
  <c r="B15" i="1"/>
  <c r="AN14" i="1"/>
  <c r="AK14" i="1"/>
  <c r="AI14" i="1"/>
  <c r="AF14" i="1"/>
  <c r="AD14" i="1"/>
  <c r="AA14" i="1"/>
  <c r="Y14" i="1"/>
  <c r="V14" i="1"/>
  <c r="T14" i="1"/>
  <c r="Q14" i="1"/>
  <c r="O14" i="1"/>
  <c r="L14" i="1"/>
  <c r="J14" i="1"/>
  <c r="G14" i="1"/>
  <c r="E14" i="1"/>
  <c r="B14" i="1"/>
  <c r="AN13" i="1"/>
  <c r="AK13" i="1"/>
  <c r="AI13" i="1"/>
  <c r="AF13" i="1"/>
  <c r="AD13" i="1"/>
  <c r="AA13" i="1"/>
  <c r="Y13" i="1"/>
  <c r="V13" i="1"/>
  <c r="T13" i="1"/>
  <c r="Q13" i="1"/>
  <c r="O13" i="1"/>
  <c r="L13" i="1"/>
  <c r="J13" i="1"/>
  <c r="G13" i="1"/>
  <c r="E13" i="1"/>
  <c r="B13" i="1"/>
  <c r="AN12" i="1"/>
  <c r="AK12" i="1"/>
  <c r="AI12" i="1"/>
  <c r="AF12" i="1"/>
  <c r="AD12" i="1"/>
  <c r="AA12" i="1"/>
  <c r="Y12" i="1"/>
  <c r="V12" i="1"/>
  <c r="T12" i="1"/>
  <c r="Q12" i="1"/>
  <c r="O12" i="1"/>
  <c r="L12" i="1"/>
  <c r="J12" i="1"/>
  <c r="G12" i="1"/>
  <c r="E12" i="1"/>
  <c r="B12" i="1"/>
  <c r="AN11" i="1"/>
  <c r="AK11" i="1"/>
  <c r="AI11" i="1"/>
  <c r="AF11" i="1"/>
  <c r="AD11" i="1"/>
  <c r="AA11" i="1"/>
  <c r="Y11" i="1"/>
  <c r="V11" i="1"/>
  <c r="T11" i="1"/>
  <c r="Q11" i="1"/>
  <c r="O11" i="1"/>
  <c r="L11" i="1"/>
  <c r="J11" i="1"/>
  <c r="G11" i="1"/>
  <c r="E11" i="1"/>
  <c r="B11" i="1"/>
  <c r="AN10" i="1"/>
  <c r="AK10" i="1"/>
  <c r="AI10" i="1"/>
  <c r="AF10" i="1"/>
  <c r="AD10" i="1"/>
  <c r="AA10" i="1"/>
  <c r="Y10" i="1"/>
  <c r="V10" i="1"/>
  <c r="T10" i="1"/>
  <c r="Q10" i="1"/>
  <c r="O10" i="1"/>
  <c r="L10" i="1"/>
  <c r="J10" i="1"/>
  <c r="G10" i="1"/>
  <c r="E10" i="1"/>
  <c r="B10" i="1"/>
</calcChain>
</file>

<file path=xl/sharedStrings.xml><?xml version="1.0" encoding="utf-8"?>
<sst xmlns="http://schemas.openxmlformats.org/spreadsheetml/2006/main" count="106" uniqueCount="20">
  <si>
    <t>facet stress = facet contact force magnitude/facet contact area</t>
  </si>
  <si>
    <t>units=</t>
  </si>
  <si>
    <t>(N/mm^2)=MPa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</si>
  <si>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</si>
  <si>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</si>
  <si>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</si>
  <si>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</si>
  <si>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</si>
  <si>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</si>
  <si>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</si>
  <si>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</si>
  <si>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</si>
  <si>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</si>
  <si>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CAREA</t>
  </si>
  <si>
    <t>CFNM</t>
  </si>
  <si>
    <t>CFNM/Total area contact</t>
  </si>
  <si>
    <t xml:space="preserve">6PN LatPhys Tether </t>
  </si>
  <si>
    <t xml:space="preserve">S2_6N_LatPhys_Tether.odb </t>
  </si>
  <si>
    <t xml:space="preserve">6P LatPhys Tether  </t>
  </si>
  <si>
    <t>S2_6P_LatPhys_Tether.odb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</si>
</sst>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9225E-533A-4A42-B9DA-1D7DF244EBDD}" name="Table1" displayName="Table1" ref="A9:E30" totalsRowShown="0">
  <autoFilter ref="A9:E30" xr:uid="{C77FAD41-7636-4F4A-867C-2417854BF896}"/>
  <tableColumns count="5">
    <tableColumn id="1" xr3:uid="{C3E568DA-E258-4440-8137-929F94D61A44}" name="time"/>
    <tableColumn id="2" xr3:uid="{F94444C2-9D3C-4BFF-B450-28963DAF0C32}" name="moment" dataDxfId="31">
      <calculatedColumnFormula>-(Table1[[#This Row],[time]]-2)*2</calculatedColumnFormula>
    </tableColumn>
    <tableColumn id="3" xr3:uid="{53670F83-DD85-4BA6-9689-D243E44365AC}" name="CAREA"/>
    <tableColumn id="4" xr3:uid="{DEF16296-2126-4BD8-A20D-C07638AE0EFD}" name="CFNM"/>
    <tableColumn id="5" xr3:uid="{B7C3C38A-E77F-4DAD-A354-FBF8455E4CD2}" name="CFNM/Total area contact" dataDxfId="30">
      <calculatedColumnFormula>Table1[[#This Row],[CFNM]]/Table1[[#This Row],[CAREA]]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E61D8-A41E-4BC1-A5DE-3D3EA4376680}" name="Table2" displayName="Table2" ref="F9:J30" totalsRowShown="0">
  <autoFilter ref="F9:J30" xr:uid="{46F8E841-BBC4-49DF-80A1-4157C03263EA}"/>
  <tableColumns count="5">
    <tableColumn id="1" xr3:uid="{90B42073-1935-4B6C-927D-0BDBBC67F8FE}" name="time"/>
    <tableColumn id="2" xr3:uid="{C10EB1AF-23A9-4CD9-A320-14916070E17A}" name="moment" dataDxfId="29">
      <calculatedColumnFormula>-(Table2[[#This Row],[time]]-2)*2</calculatedColumnFormula>
    </tableColumn>
    <tableColumn id="3" xr3:uid="{07ADC470-5398-46AB-B1D7-401287D2A43B}" name="CAREA"/>
    <tableColumn id="4" xr3:uid="{269C2956-9958-4023-B086-81F8EA46F3F6}" name="CFNM"/>
    <tableColumn id="5" xr3:uid="{20D37C5E-C513-4584-8360-A281DCDD3251}" name="CFNM/Total area contact" dataDxfId="28">
      <calculatedColumnFormula>Table2[[#This Row],[CFNM]]/Table2[[#This Row],[CAREA]]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E8A83-4F9C-4144-A235-F46F694E77F0}" name="Table3" displayName="Table3" ref="K9:O30" totalsRowShown="0">
  <autoFilter ref="K9:O30" xr:uid="{0931B8DC-4EF1-4A00-95B9-062D46C64C05}"/>
  <tableColumns count="5">
    <tableColumn id="1" xr3:uid="{50F2B545-3CF1-476A-B8A4-7A6CAB399F68}" name="time"/>
    <tableColumn id="2" xr3:uid="{D6033D37-C90A-4E84-AB9F-8909310E3880}" name="moment" dataDxfId="27">
      <calculatedColumnFormula>-(Table3[[#This Row],[time]]-2)*2</calculatedColumnFormula>
    </tableColumn>
    <tableColumn id="3" xr3:uid="{8AC20066-14A5-4EC0-A57B-83E93E84372A}" name="CAREA"/>
    <tableColumn id="4" xr3:uid="{BDE538FA-3240-4FAC-A107-E2B0637F97A3}" name="CFNM"/>
    <tableColumn id="5" xr3:uid="{B99965D3-508D-46DA-B586-89483D87FF38}" name="CFNM/Total area contact" dataDxfId="26">
      <calculatedColumnFormula>Table3[[#This Row],[CFNM]]/Table3[[#This Row],[CAREA]]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2F19D7-A824-47C3-9D7F-D39F92E7436D}" name="Table4" displayName="Table4" ref="P9:T30" totalsRowShown="0">
  <autoFilter ref="P9:T30" xr:uid="{F7836303-16C9-490D-B7DA-47485E93DBF0}"/>
  <tableColumns count="5">
    <tableColumn id="1" xr3:uid="{7FCA92AE-FF3E-4D8D-BB23-6ECCD20BA838}" name="time"/>
    <tableColumn id="2" xr3:uid="{0C32E35A-89E6-4E91-BC86-EC137D0CC7D0}" name="moment" dataDxfId="25">
      <calculatedColumnFormula>-(Table4[[#This Row],[time]]-2)*2</calculatedColumnFormula>
    </tableColumn>
    <tableColumn id="3" xr3:uid="{9BC6F2AD-797B-4347-818D-7F3E4924ADFC}" name="CAREA"/>
    <tableColumn id="4" xr3:uid="{18E2AE07-AFBD-46FD-A7B7-ACC3D9276681}" name="CFNM"/>
    <tableColumn id="5" xr3:uid="{CA09DD3A-1C3D-49A8-9634-622C051DFBF9}" name="CFNM/Total area contact" dataDxfId="24">
      <calculatedColumnFormula>Table4[[#This Row],[CFNM]]/Table4[[#This Row],[CAREA]]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0C17E3-BD81-44C0-BA8D-8A84054B3DA2}" name="Table5" displayName="Table5" ref="U9:Y30" totalsRowShown="0">
  <autoFilter ref="U9:Y30" xr:uid="{09CDB535-1D4D-4BB6-B74C-2C268862F4F0}"/>
  <tableColumns count="5">
    <tableColumn id="1" xr3:uid="{F3CF0A5E-4172-4580-B517-281242E21744}" name="time"/>
    <tableColumn id="2" xr3:uid="{0C0214EC-364A-4E72-9FA6-3A0B6500161C}" name="moment" dataDxfId="23">
      <calculatedColumnFormula>-(Table5[[#This Row],[time]]-2)*2</calculatedColumnFormula>
    </tableColumn>
    <tableColumn id="3" xr3:uid="{58C91C64-4388-470F-BA0D-54131C6610C4}" name="CAREA"/>
    <tableColumn id="4" xr3:uid="{ED9CBD4E-E6CB-47F9-A7AD-2F8F1D8B3EC4}" name="CFNM"/>
    <tableColumn id="5" xr3:uid="{0D893993-D628-46CC-A28C-5A88DBA76CC0}" name="CFNM/Total area contact" dataDxfId="22">
      <calculatedColumnFormula>Table5[[#This Row],[CFNM]]/Table5[[#This Row],[CAREA]]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97ED90-0C3C-4E92-B1FC-F6D892BDDA0C}" name="Table6" displayName="Table6" ref="Z9:AD30" totalsRowShown="0">
  <autoFilter ref="Z9:AD30" xr:uid="{B7201850-ADC2-4C95-AB33-536003625CF8}"/>
  <tableColumns count="5">
    <tableColumn id="1" xr3:uid="{048EEBAD-E1B1-4540-B5FC-2B0DDBAE8C14}" name="time"/>
    <tableColumn id="2" xr3:uid="{5785C344-9BB9-4754-A8FA-5AECB218331F}" name="moment" dataDxfId="21">
      <calculatedColumnFormula>-(Table6[[#This Row],[time]]-2)*2</calculatedColumnFormula>
    </tableColumn>
    <tableColumn id="3" xr3:uid="{FB14D068-BDA7-40EA-875A-37948EB75570}" name="CAREA"/>
    <tableColumn id="4" xr3:uid="{881C3665-A3CD-4A40-889A-9657AEE78FBA}" name="CFNM"/>
    <tableColumn id="5" xr3:uid="{E0502504-E831-4CAE-9A8F-1C19F491FD0D}" name="CFNM/Total area contact" dataDxfId="20">
      <calculatedColumnFormula>Table6[[#This Row],[CFNM]]/Table6[[#This Row],[CAREA]]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BF0CDD-3738-4A0E-8729-B6754CF85171}" name="Table7" displayName="Table7" ref="AE9:AI30" totalsRowShown="0">
  <autoFilter ref="AE9:AI30" xr:uid="{95941711-6930-40E1-BB19-B6F4829AD0FE}"/>
  <tableColumns count="5">
    <tableColumn id="1" xr3:uid="{82FB6601-2683-49C1-8538-051B8798E7D6}" name="time"/>
    <tableColumn id="2" xr3:uid="{403595BB-C93C-4FC7-90D4-9B0138230DFA}" name="moment" dataDxfId="19">
      <calculatedColumnFormula>-(Table7[[#This Row],[time]]-2)*2</calculatedColumnFormula>
    </tableColumn>
    <tableColumn id="3" xr3:uid="{ECBA6BBF-C98A-4BB7-B48A-8B90B6E848E6}" name="CAREA"/>
    <tableColumn id="4" xr3:uid="{6E7DF629-EE51-4606-8DDA-EC6EC883F7F9}" name="CFNM"/>
    <tableColumn id="5" xr3:uid="{BAA642BA-A25A-4203-AFA9-8B7BB68F2C1B}" name="CFNM/Total area contact" dataDxfId="18">
      <calculatedColumnFormula>Table7[[#This Row],[CFNM]]/Table7[[#This Row],[CAREA]]</calculatedColumnFormula>
    </tableColumn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AEDA60-CCBF-4C52-BA54-DC0FD2921126}" name="Table8" displayName="Table8" ref="AJ9:AN30" totalsRowShown="0">
  <autoFilter ref="AJ9:AN30" xr:uid="{9F7D885C-4DE8-4B7A-B3BD-2E131E56A666}"/>
  <tableColumns count="5">
    <tableColumn id="1" xr3:uid="{04B28CD5-E9FF-4EE1-9B7D-E67BFBD93A5D}" name="time"/>
    <tableColumn id="2" xr3:uid="{7713CE2F-7F84-4E2E-8163-4EC338515488}" name="moment" dataDxfId="17">
      <calculatedColumnFormula>-(Table8[[#This Row],[time]]-2)*2</calculatedColumnFormula>
    </tableColumn>
    <tableColumn id="3" xr3:uid="{790BDB20-30C9-41C5-9350-FD66DCB2A7A9}" name="CAREA"/>
    <tableColumn id="4" xr3:uid="{9C3DEF00-EBAB-437A-98BE-A9D740B8BBDD}" name="CFNM"/>
    <tableColumn id="5" xr3:uid="{D4A89ED7-C77E-4C2C-B104-448996A407C7}" name="CFNM/Total area contact" dataDxfId="16">
      <calculatedColumnFormula>Table8[[#This Row],[CFNM]]/Table8[[#This Row],[CAREA]]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A79825-11BF-4F1E-B1B3-D688AE6EA512}" name="Table110" displayName="Table110" ref="A37:E58" totalsRowShown="0">
  <autoFilter ref="A37:E58" xr:uid="{8A2B5BE6-442B-4513-8DE4-0B08C0349594}"/>
  <tableColumns count="5">
    <tableColumn id="1" xr3:uid="{60FB9A1C-6128-47DE-B172-527B1ACBCB18}" name="time"/>
    <tableColumn id="2" xr3:uid="{3C329522-A694-4460-A5FE-7174128DE3BF}" name="moment" dataDxfId="15">
      <calculatedColumnFormula>(Table110[[#This Row],[time]]-2)*2</calculatedColumnFormula>
    </tableColumn>
    <tableColumn id="3" xr3:uid="{0A595B7A-8EA3-4414-B0EB-DF3B13ADC245}" name="CAREA"/>
    <tableColumn id="4" xr3:uid="{8C2C8A90-E723-481E-AA8D-6575F94D2C87}" name="CFNM"/>
    <tableColumn id="5" xr3:uid="{131DAA60-7089-4E40-AB4A-A90FD20E544F}" name="CFNM/Total area contact" dataDxfId="14">
      <calculatedColumnFormula>Table110[[#This Row],[CFNM]]/Table110[[#This Row],[CAREA]]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3A8F52-E1DF-44C1-BC08-44F30193D2C6}" name="Table211" displayName="Table211" ref="F37:J58" totalsRowShown="0">
  <autoFilter ref="F37:J58" xr:uid="{0BBC3396-0053-4624-8F2C-1A2191DC2B57}"/>
  <tableColumns count="5">
    <tableColumn id="1" xr3:uid="{FC0D736F-4D6D-4CD8-BBD7-2B2460D50DF0}" name="time"/>
    <tableColumn id="2" xr3:uid="{DC3F15E1-B56B-4393-87A1-769ADB14C123}" name="moment" dataDxfId="13">
      <calculatedColumnFormula>(Table211[[#This Row],[time]]-2)*2</calculatedColumnFormula>
    </tableColumn>
    <tableColumn id="3" xr3:uid="{3EC07977-F4BA-4691-9509-6F40E6E91A2C}" name="CAREA"/>
    <tableColumn id="4" xr3:uid="{2CF976A9-D30E-4A92-A07F-AEEBE4DA86BE}" name="CFNM"/>
    <tableColumn id="5" xr3:uid="{B2E831A3-FBA0-4C0A-93AC-8130F7636921}" name="CFNM/Total area contact" dataDxfId="12">
      <calculatedColumnFormula>Table211[[#This Row],[CFNM]]/Table211[[#This Row],[CAREA]]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31635A-C17F-48E3-83C7-A7ACDBC39750}" name="Table312" displayName="Table312" ref="K37:O58" totalsRowShown="0">
  <autoFilter ref="K37:O58" xr:uid="{1C9E80D4-F585-438C-BB92-2F78EC88C274}"/>
  <tableColumns count="5">
    <tableColumn id="1" xr3:uid="{13F8F545-A4C3-4C4D-8D69-3B97CD34F5E4}" name="time"/>
    <tableColumn id="2" xr3:uid="{1349494B-AEB5-4C6B-8FDB-B5B5D5DAB077}" name="moment" dataDxfId="11">
      <calculatedColumnFormula>(Table312[[#This Row],[time]]-2)*2</calculatedColumnFormula>
    </tableColumn>
    <tableColumn id="3" xr3:uid="{C0AC4533-506B-41D3-B681-5E6CD6C177B6}" name="CAREA"/>
    <tableColumn id="4" xr3:uid="{D68D67AB-B63E-4C86-AE67-7861C6338173}" name="CFNM"/>
    <tableColumn id="5" xr3:uid="{245177E8-389F-4082-AB6F-2235330F77A2}" name="CFNM/Total area contact" dataDxfId="10">
      <calculatedColumnFormula>Table312[[#This Row],[CFNM]]/Table312[[#This Row],[CAREA]]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862CF53-6011-484C-9BEA-048286918548}" name="Table413" displayName="Table413" ref="P37:T58" totalsRowShown="0">
  <autoFilter ref="P37:T58" xr:uid="{CCF798A2-8D1B-4F66-9C85-89387F70E497}"/>
  <tableColumns count="5">
    <tableColumn id="1" xr3:uid="{6AEE273E-8E70-470B-AD6E-717668A3B861}" name="time"/>
    <tableColumn id="2" xr3:uid="{367EF06C-5481-409D-BE88-28987360A710}" name="moment" dataDxfId="9">
      <calculatedColumnFormula>(Table413[[#This Row],[time]]-2)*2</calculatedColumnFormula>
    </tableColumn>
    <tableColumn id="3" xr3:uid="{AB77E520-729F-483D-B489-DB985014EA53}" name="CAREA"/>
    <tableColumn id="4" xr3:uid="{3729B23A-E9A5-4C79-92FB-4BD1F668FE4D}" name="CFNM"/>
    <tableColumn id="5" xr3:uid="{5B8ADE5B-1414-451D-B926-ED1231426819}" name="CFNM/Total area contact" dataDxfId="8">
      <calculatedColumnFormula>Table413[[#This Row],[CFNM]]/Table413[[#This Row],[CAREA]]</calculatedColumnFormula>
    </tableColumn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8B72523-6010-4D81-85A1-AB841A92CFA8}" name="Table514" displayName="Table514" ref="U37:Y58" totalsRowShown="0">
  <autoFilter ref="U37:Y58" xr:uid="{6EE73042-23DF-4B66-92FE-320FC1F47C5A}"/>
  <tableColumns count="5">
    <tableColumn id="1" xr3:uid="{713DD888-E3E9-4078-9FD5-AC3640C6804F}" name="time"/>
    <tableColumn id="2" xr3:uid="{9AF26F59-7216-4644-96D2-D51F3C9A28C7}" name="moment" dataDxfId="7">
      <calculatedColumnFormula>(Table514[[#This Row],[time]]-2)*2</calculatedColumnFormula>
    </tableColumn>
    <tableColumn id="3" xr3:uid="{7397599D-CC04-43E1-8779-F5FAEFAF6CDA}" name="CAREA"/>
    <tableColumn id="4" xr3:uid="{EB0623EB-4C28-4DC8-A957-18446C2488A3}" name="CFNM"/>
    <tableColumn id="5" xr3:uid="{EBEF0D8E-BFBF-4FC0-9C7F-9FBF0AC5D49B}" name="CFNM/Total area contact" dataDxfId="6">
      <calculatedColumnFormula>Table514[[#This Row],[CFNM]]/Table514[[#This Row],[CAREA]]</calculatedColumnFormula>
    </tableColumn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02F2E6-18CE-46DE-8DA8-1ADE9A254776}" name="Table615" displayName="Table615" ref="Z37:AD58" totalsRowShown="0">
  <autoFilter ref="Z37:AD58" xr:uid="{181075A8-BD5B-4471-896B-F85BFB8AE4CC}"/>
  <tableColumns count="5">
    <tableColumn id="1" xr3:uid="{F3AD86F2-D8CE-4E24-8785-D98D4AF53320}" name="time"/>
    <tableColumn id="2" xr3:uid="{D328239D-C5ED-4BEB-BC44-9301F4C053A3}" name="moment" dataDxfId="5">
      <calculatedColumnFormula>(Table615[[#This Row],[time]]-2)*2</calculatedColumnFormula>
    </tableColumn>
    <tableColumn id="3" xr3:uid="{B0C49261-FDE4-420E-B0C8-010D47CA7C9E}" name="CAREA"/>
    <tableColumn id="4" xr3:uid="{D9E933F0-50E9-46DF-B679-5B8F53789C5C}" name="CFNM"/>
    <tableColumn id="5" xr3:uid="{B05EA318-62CD-4C1D-9F9E-5824973F32E0}" name="CFNM/Total area contact" dataDxfId="4">
      <calculatedColumnFormula>Table615[[#This Row],[CFNM]]/Table615[[#This Row],[CAREA]]</calculatedColumnFormula>
    </tableColumn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D8BBC61-DAD8-4D6C-95F6-817151287029}" name="Table716" displayName="Table716" ref="AE37:AI58" totalsRowShown="0">
  <autoFilter ref="AE37:AI58" xr:uid="{09123760-4B5E-4FC1-8D62-AB9888650C50}"/>
  <tableColumns count="5">
    <tableColumn id="1" xr3:uid="{2A153224-5AE0-4141-9435-ED769A35B57E}" name="time"/>
    <tableColumn id="2" xr3:uid="{21F49727-34B3-4551-A9AB-1C525AAF6CF5}" name="moment" dataDxfId="3">
      <calculatedColumnFormula>(Table716[[#This Row],[time]]-2)*2</calculatedColumnFormula>
    </tableColumn>
    <tableColumn id="3" xr3:uid="{1A354BCF-EFDD-4B08-BE2D-A81B8A01F631}" name="CAREA"/>
    <tableColumn id="4" xr3:uid="{40B586AD-4020-4D75-A5AF-947831CE1FA3}" name="CFNM"/>
    <tableColumn id="5" xr3:uid="{CEABEB47-2516-412A-807B-EEA3DFAF7687}" name="CFNM/Total area contact" dataDxfId="2">
      <calculatedColumnFormula>Table716[[#This Row],[CFNM]]/Table716[[#This Row],[CAREA]]</calculatedColumnFormula>
    </tableColumn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A289A0E-3E75-47A9-A3F0-F582FBF8112E}" name="Table817" displayName="Table817" ref="AJ37:AN58" totalsRowShown="0">
  <autoFilter ref="AJ37:AN58" xr:uid="{4F269C02-3186-4C32-8B54-F430ED7DF55D}"/>
  <tableColumns count="5">
    <tableColumn id="1" xr3:uid="{25A40213-99B7-4E06-B2E2-C24E11AFF3B7}" name="time"/>
    <tableColumn id="2" xr3:uid="{73B498FD-5894-485D-ACA8-011D0DBA1655}" name="moment" dataDxfId="1">
      <calculatedColumnFormula>(Table817[[#This Row],[time]]-2)*2</calculatedColumnFormula>
    </tableColumn>
    <tableColumn id="3" xr3:uid="{CDB581D2-DBCF-4E9F-9340-64763E579223}" name="CAREA"/>
    <tableColumn id="4" xr3:uid="{A7A41A49-95CD-4547-960C-F958ADC8B48F}" name="CFNM"/>
    <tableColumn id="5" xr3:uid="{FAADEB45-ED9D-42CF-B4C5-E66324F08F46}" name="CFNM/Total area contact" dataDxfId="0">
      <calculatedColumnFormula>Table817[[#This Row],[CFNM]]/Table817[[#This Row],[CAREA]]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3318-9DB5-4D82-B39E-354017F7B52B}">
  <dimension ref="A1:AN58"/>
  <sheetViews>
    <sheetView tabSelected="1" topLeftCell="AC34" workbookViewId="0">
      <selection activeCell="AL38" sqref="AL38:AL58"/>
    </sheetView>
  </sheetViews>
  <sheetFormatPr defaultRowHeight="14.4" x14ac:dyDescent="0.3"/>
  <sheetData>
    <row r="1" spans="1:40" x14ac:dyDescent="0.3">
      <c r="A1" t="s">
        <v>16</v>
      </c>
    </row>
    <row r="4" spans="1:40" x14ac:dyDescent="0.3">
      <c r="A4" t="s">
        <v>17</v>
      </c>
      <c r="F4" t="s">
        <v>0</v>
      </c>
    </row>
    <row r="5" spans="1:40" x14ac:dyDescent="0.3">
      <c r="F5" t="s">
        <v>1</v>
      </c>
      <c r="G5" t="s">
        <v>2</v>
      </c>
    </row>
    <row r="8" spans="1:40" x14ac:dyDescent="0.3">
      <c r="A8" t="s">
        <v>3</v>
      </c>
      <c r="F8" t="s">
        <v>4</v>
      </c>
      <c r="K8" t="s">
        <v>5</v>
      </c>
      <c r="P8" t="s">
        <v>6</v>
      </c>
      <c r="U8" t="s">
        <v>7</v>
      </c>
      <c r="Z8" t="s">
        <v>8</v>
      </c>
      <c r="AE8" t="s">
        <v>9</v>
      </c>
      <c r="AJ8" t="s">
        <v>10</v>
      </c>
    </row>
    <row r="9" spans="1:4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11</v>
      </c>
      <c r="AA9" t="s">
        <v>12</v>
      </c>
      <c r="AB9" t="s">
        <v>13</v>
      </c>
      <c r="AC9" t="s">
        <v>14</v>
      </c>
      <c r="AD9" t="s">
        <v>15</v>
      </c>
      <c r="AE9" t="s">
        <v>11</v>
      </c>
      <c r="AF9" t="s">
        <v>12</v>
      </c>
      <c r="AG9" t="s">
        <v>13</v>
      </c>
      <c r="AH9" t="s">
        <v>14</v>
      </c>
      <c r="AI9" t="s">
        <v>15</v>
      </c>
      <c r="AJ9" t="s">
        <v>11</v>
      </c>
      <c r="AK9" t="s">
        <v>12</v>
      </c>
      <c r="AL9" t="s">
        <v>13</v>
      </c>
      <c r="AM9" t="s">
        <v>14</v>
      </c>
      <c r="AN9" t="s">
        <v>15</v>
      </c>
    </row>
    <row r="10" spans="1:40" x14ac:dyDescent="0.3">
      <c r="A10">
        <v>2</v>
      </c>
      <c r="B10">
        <f>-(Table1[[#This Row],[time]]-2)*2</f>
        <v>0</v>
      </c>
      <c r="C10">
        <v>91.082599999999999</v>
      </c>
      <c r="D10">
        <v>10.202299999999999</v>
      </c>
      <c r="E10" s="1">
        <f>Table1[[#This Row],[CFNM]]/Table1[[#This Row],[CAREA]]</f>
        <v>0.11201151482280917</v>
      </c>
      <c r="F10">
        <v>2</v>
      </c>
      <c r="G10">
        <f>-(Table2[[#This Row],[time]]-2)*2</f>
        <v>0</v>
      </c>
      <c r="H10">
        <v>95.835700000000003</v>
      </c>
      <c r="I10">
        <v>3.5654499999999998</v>
      </c>
      <c r="J10" s="1">
        <f>Table2[[#This Row],[CFNM]]/Table2[[#This Row],[CAREA]]</f>
        <v>3.7203776880640513E-2</v>
      </c>
      <c r="K10">
        <v>2</v>
      </c>
      <c r="L10">
        <f>-(Table3[[#This Row],[time]]-2)*2</f>
        <v>0</v>
      </c>
      <c r="M10">
        <v>89.253699999999995</v>
      </c>
      <c r="N10">
        <v>3.6436600000000001</v>
      </c>
      <c r="O10">
        <f>Table3[[#This Row],[CFNM]]/Table3[[#This Row],[CAREA]]</f>
        <v>4.0823629720672647E-2</v>
      </c>
      <c r="P10">
        <v>2</v>
      </c>
      <c r="Q10">
        <f>-(Table4[[#This Row],[time]]-2)*2</f>
        <v>0</v>
      </c>
      <c r="R10">
        <v>86.409400000000005</v>
      </c>
      <c r="S10">
        <v>6.4346899999999998</v>
      </c>
      <c r="T10">
        <f>Table4[[#This Row],[CFNM]]/Table4[[#This Row],[CAREA]]</f>
        <v>7.4467476918020484E-2</v>
      </c>
      <c r="U10">
        <v>2</v>
      </c>
      <c r="V10">
        <f>-(Table5[[#This Row],[time]]-2)*2</f>
        <v>0</v>
      </c>
      <c r="W10">
        <v>82.628699999999995</v>
      </c>
      <c r="X10">
        <v>8.5542400000000001</v>
      </c>
      <c r="Y10">
        <f>Table5[[#This Row],[CFNM]]/Table5[[#This Row],[CAREA]]</f>
        <v>0.1035262566154375</v>
      </c>
      <c r="Z10">
        <v>2</v>
      </c>
      <c r="AA10">
        <f>-(Table6[[#This Row],[time]]-2)*2</f>
        <v>0</v>
      </c>
      <c r="AB10">
        <v>88.863399999999999</v>
      </c>
      <c r="AC10">
        <v>15.0844</v>
      </c>
      <c r="AD10">
        <f>Table6[[#This Row],[CFNM]]/Table6[[#This Row],[CAREA]]</f>
        <v>0.1697481752892642</v>
      </c>
      <c r="AE10">
        <v>2</v>
      </c>
      <c r="AF10">
        <f>-(Table7[[#This Row],[time]]-2)*2</f>
        <v>0</v>
      </c>
      <c r="AG10">
        <v>78.953900000000004</v>
      </c>
      <c r="AH10">
        <v>19.6159</v>
      </c>
      <c r="AI10">
        <f>Table7[[#This Row],[CFNM]]/Table7[[#This Row],[CAREA]]</f>
        <v>0.24844751177585905</v>
      </c>
      <c r="AJ10">
        <v>2</v>
      </c>
      <c r="AK10">
        <f>-(Table8[[#This Row],[time]]-2)*2</f>
        <v>0</v>
      </c>
      <c r="AL10">
        <v>83.137299999999996</v>
      </c>
      <c r="AM10">
        <v>19.2331</v>
      </c>
      <c r="AN10">
        <f>Table8[[#This Row],[CFNM]]/Table8[[#This Row],[CAREA]]</f>
        <v>0.23134140752706669</v>
      </c>
    </row>
    <row r="11" spans="1:40" x14ac:dyDescent="0.3">
      <c r="A11">
        <v>2.0512600000000001</v>
      </c>
      <c r="B11">
        <f>-(Table1[[#This Row],[time]]-2)*2</f>
        <v>-0.10252000000000017</v>
      </c>
      <c r="C11">
        <v>91.072500000000005</v>
      </c>
      <c r="D11">
        <v>10.106199999999999</v>
      </c>
      <c r="E11">
        <f>Table1[[#This Row],[CFNM]]/Table1[[#This Row],[CAREA]]</f>
        <v>0.11096873370117213</v>
      </c>
      <c r="F11">
        <v>2.0512600000000001</v>
      </c>
      <c r="G11">
        <f>-(Table2[[#This Row],[time]]-2)*2</f>
        <v>-0.10252000000000017</v>
      </c>
      <c r="H11">
        <v>95.837800000000001</v>
      </c>
      <c r="I11">
        <v>3.6763499999999998</v>
      </c>
      <c r="J11">
        <f>Table2[[#This Row],[CFNM]]/Table2[[#This Row],[CAREA]]</f>
        <v>3.8360125128080985E-2</v>
      </c>
      <c r="K11">
        <v>2.0512600000000001</v>
      </c>
      <c r="L11">
        <f>-(Table3[[#This Row],[time]]-2)*2</f>
        <v>-0.10252000000000017</v>
      </c>
      <c r="M11">
        <v>89.252399999999994</v>
      </c>
      <c r="N11">
        <v>3.41953</v>
      </c>
      <c r="O11">
        <f>Table3[[#This Row],[CFNM]]/Table3[[#This Row],[CAREA]]</f>
        <v>3.8313031358260398E-2</v>
      </c>
      <c r="P11">
        <v>2.0512600000000001</v>
      </c>
      <c r="Q11">
        <f>-(Table4[[#This Row],[time]]-2)*2</f>
        <v>-0.10252000000000017</v>
      </c>
      <c r="R11">
        <v>86.432500000000005</v>
      </c>
      <c r="S11">
        <v>6.7211600000000002</v>
      </c>
      <c r="T11">
        <f>Table4[[#This Row],[CFNM]]/Table4[[#This Row],[CAREA]]</f>
        <v>7.7761952969079923E-2</v>
      </c>
      <c r="U11">
        <v>2.0512600000000001</v>
      </c>
      <c r="V11">
        <f>-(Table5[[#This Row],[time]]-2)*2</f>
        <v>-0.10252000000000017</v>
      </c>
      <c r="W11">
        <v>82.596699999999998</v>
      </c>
      <c r="X11">
        <v>8.0387799999999991</v>
      </c>
      <c r="Y11">
        <f>Table5[[#This Row],[CFNM]]/Table5[[#This Row],[CAREA]]</f>
        <v>9.732568008164974E-2</v>
      </c>
      <c r="Z11">
        <v>2.0512600000000001</v>
      </c>
      <c r="AA11">
        <f>-(Table6[[#This Row],[time]]-2)*2</f>
        <v>-0.10252000000000017</v>
      </c>
      <c r="AB11">
        <v>88.887699999999995</v>
      </c>
      <c r="AC11">
        <v>15.5105</v>
      </c>
      <c r="AD11">
        <f>Table6[[#This Row],[CFNM]]/Table6[[#This Row],[CAREA]]</f>
        <v>0.17449545887676249</v>
      </c>
      <c r="AE11">
        <v>2.0512600000000001</v>
      </c>
      <c r="AF11">
        <f>-(Table7[[#This Row],[time]]-2)*2</f>
        <v>-0.10252000000000017</v>
      </c>
      <c r="AG11">
        <v>79.008700000000005</v>
      </c>
      <c r="AH11">
        <v>18.523299999999999</v>
      </c>
      <c r="AI11">
        <f>Table7[[#This Row],[CFNM]]/Table7[[#This Row],[CAREA]]</f>
        <v>0.23444633312533933</v>
      </c>
      <c r="AJ11">
        <v>2.0512600000000001</v>
      </c>
      <c r="AK11">
        <f>-(Table8[[#This Row],[time]]-2)*2</f>
        <v>-0.10252000000000017</v>
      </c>
      <c r="AL11">
        <v>83.172300000000007</v>
      </c>
      <c r="AM11">
        <v>20.151800000000001</v>
      </c>
      <c r="AN11">
        <f>Table8[[#This Row],[CFNM]]/Table8[[#This Row],[CAREA]]</f>
        <v>0.24228980081108734</v>
      </c>
    </row>
    <row r="12" spans="1:40" x14ac:dyDescent="0.3">
      <c r="A12">
        <v>2.1153300000000002</v>
      </c>
      <c r="B12">
        <f>-(Table1[[#This Row],[time]]-2)*2</f>
        <v>-0.23066000000000031</v>
      </c>
      <c r="C12">
        <v>91.0398</v>
      </c>
      <c r="D12">
        <v>9.5369799999999998</v>
      </c>
      <c r="E12">
        <f>Table1[[#This Row],[CFNM]]/Table1[[#This Row],[CAREA]]</f>
        <v>0.10475616159086465</v>
      </c>
      <c r="F12">
        <v>2.1153300000000002</v>
      </c>
      <c r="G12">
        <f>-(Table2[[#This Row],[time]]-2)*2</f>
        <v>-0.23066000000000031</v>
      </c>
      <c r="H12">
        <v>96.026899999999998</v>
      </c>
      <c r="I12">
        <v>4.2325999999999997</v>
      </c>
      <c r="J12">
        <f>Table2[[#This Row],[CFNM]]/Table2[[#This Row],[CAREA]]</f>
        <v>4.4077232525469426E-2</v>
      </c>
      <c r="K12">
        <v>2.1153300000000002</v>
      </c>
      <c r="L12">
        <f>-(Table3[[#This Row],[time]]-2)*2</f>
        <v>-0.23066000000000031</v>
      </c>
      <c r="M12">
        <v>89.257800000000003</v>
      </c>
      <c r="N12">
        <v>2.6281599999999998</v>
      </c>
      <c r="O12">
        <f>Table3[[#This Row],[CFNM]]/Table3[[#This Row],[CAREA]]</f>
        <v>2.9444597558980837E-2</v>
      </c>
      <c r="P12">
        <v>2.1153300000000002</v>
      </c>
      <c r="Q12">
        <f>-(Table4[[#This Row],[time]]-2)*2</f>
        <v>-0.23066000000000031</v>
      </c>
      <c r="R12">
        <v>86.484800000000007</v>
      </c>
      <c r="S12">
        <v>7.6633399999999998</v>
      </c>
      <c r="T12">
        <f>Table4[[#This Row],[CFNM]]/Table4[[#This Row],[CAREA]]</f>
        <v>8.8609096627384226E-2</v>
      </c>
      <c r="U12">
        <v>2.1153300000000002</v>
      </c>
      <c r="V12">
        <f>-(Table5[[#This Row],[time]]-2)*2</f>
        <v>-0.23066000000000031</v>
      </c>
      <c r="W12">
        <v>82.479699999999994</v>
      </c>
      <c r="X12">
        <v>6.78207</v>
      </c>
      <c r="Y12">
        <f>Table5[[#This Row],[CFNM]]/Table5[[#This Row],[CAREA]]</f>
        <v>8.2227141951292271E-2</v>
      </c>
      <c r="Z12">
        <v>2.1153300000000002</v>
      </c>
      <c r="AA12">
        <f>-(Table6[[#This Row],[time]]-2)*2</f>
        <v>-0.23066000000000031</v>
      </c>
      <c r="AB12">
        <v>88.962400000000002</v>
      </c>
      <c r="AC12">
        <v>16.3279</v>
      </c>
      <c r="AD12">
        <f>Table6[[#This Row],[CFNM]]/Table6[[#This Row],[CAREA]]</f>
        <v>0.1835370898267133</v>
      </c>
      <c r="AE12">
        <v>2.1153300000000002</v>
      </c>
      <c r="AF12">
        <f>-(Table7[[#This Row],[time]]-2)*2</f>
        <v>-0.23066000000000031</v>
      </c>
      <c r="AG12">
        <v>79.165599999999998</v>
      </c>
      <c r="AH12">
        <v>16.622900000000001</v>
      </c>
      <c r="AI12">
        <f>Table7[[#This Row],[CFNM]]/Table7[[#This Row],[CAREA]]</f>
        <v>0.20997630283860669</v>
      </c>
      <c r="AJ12">
        <v>2.1153300000000002</v>
      </c>
      <c r="AK12">
        <f>-(Table8[[#This Row],[time]]-2)*2</f>
        <v>-0.23066000000000031</v>
      </c>
      <c r="AL12">
        <v>83.245500000000007</v>
      </c>
      <c r="AM12">
        <v>21.883199999999999</v>
      </c>
      <c r="AN12">
        <f>Table8[[#This Row],[CFNM]]/Table8[[#This Row],[CAREA]]</f>
        <v>0.26287547074616641</v>
      </c>
    </row>
    <row r="13" spans="1:40" x14ac:dyDescent="0.3">
      <c r="A13">
        <v>2.16533</v>
      </c>
      <c r="B13">
        <f>-(Table1[[#This Row],[time]]-2)*2</f>
        <v>-0.33065999999999995</v>
      </c>
      <c r="C13">
        <v>90.958500000000001</v>
      </c>
      <c r="D13">
        <v>8.9138999999999999</v>
      </c>
      <c r="E13">
        <f>Table1[[#This Row],[CFNM]]/Table1[[#This Row],[CAREA]]</f>
        <v>9.7999637197183326E-2</v>
      </c>
      <c r="F13">
        <v>2.16533</v>
      </c>
      <c r="G13">
        <f>-(Table2[[#This Row],[time]]-2)*2</f>
        <v>-0.33065999999999995</v>
      </c>
      <c r="H13">
        <v>96.040899999999993</v>
      </c>
      <c r="I13">
        <v>4.9336099999999998</v>
      </c>
      <c r="J13">
        <f>Table2[[#This Row],[CFNM]]/Table2[[#This Row],[CAREA]]</f>
        <v>5.136988512185954E-2</v>
      </c>
      <c r="K13">
        <v>2.16533</v>
      </c>
      <c r="L13">
        <f>-(Table3[[#This Row],[time]]-2)*2</f>
        <v>-0.33065999999999995</v>
      </c>
      <c r="M13">
        <v>89.2761</v>
      </c>
      <c r="N13">
        <v>1.88897</v>
      </c>
      <c r="O13">
        <f>Table3[[#This Row],[CFNM]]/Table3[[#This Row],[CAREA]]</f>
        <v>2.1158742373378767E-2</v>
      </c>
      <c r="P13">
        <v>2.16533</v>
      </c>
      <c r="Q13">
        <f>-(Table4[[#This Row],[time]]-2)*2</f>
        <v>-0.33065999999999995</v>
      </c>
      <c r="R13">
        <v>86.526899999999998</v>
      </c>
      <c r="S13">
        <v>8.6660400000000006</v>
      </c>
      <c r="T13">
        <f>Table4[[#This Row],[CFNM]]/Table4[[#This Row],[CAREA]]</f>
        <v>0.10015428727944721</v>
      </c>
      <c r="U13">
        <v>2.16533</v>
      </c>
      <c r="V13">
        <f>-(Table5[[#This Row],[time]]-2)*2</f>
        <v>-0.33065999999999995</v>
      </c>
      <c r="W13">
        <v>82.347700000000003</v>
      </c>
      <c r="X13">
        <v>5.5907099999999996</v>
      </c>
      <c r="Y13">
        <f>Table5[[#This Row],[CFNM]]/Table5[[#This Row],[CAREA]]</f>
        <v>6.7891513667048375E-2</v>
      </c>
      <c r="Z13">
        <v>2.16533</v>
      </c>
      <c r="AA13">
        <f>-(Table6[[#This Row],[time]]-2)*2</f>
        <v>-0.33065999999999995</v>
      </c>
      <c r="AB13">
        <v>89.046300000000002</v>
      </c>
      <c r="AC13">
        <v>16.981300000000001</v>
      </c>
      <c r="AD13">
        <f>Table6[[#This Row],[CFNM]]/Table6[[#This Row],[CAREA]]</f>
        <v>0.19070191574495515</v>
      </c>
      <c r="AE13">
        <v>2.16533</v>
      </c>
      <c r="AF13">
        <f>-(Table7[[#This Row],[time]]-2)*2</f>
        <v>-0.33065999999999995</v>
      </c>
      <c r="AG13">
        <v>79.360799999999998</v>
      </c>
      <c r="AH13">
        <v>15.029400000000001</v>
      </c>
      <c r="AI13">
        <f>Table7[[#This Row],[CFNM]]/Table7[[#This Row],[CAREA]]</f>
        <v>0.18938065140472377</v>
      </c>
      <c r="AJ13">
        <v>2.16533</v>
      </c>
      <c r="AK13">
        <f>-(Table8[[#This Row],[time]]-2)*2</f>
        <v>-0.33065999999999995</v>
      </c>
      <c r="AL13">
        <v>83.202399999999997</v>
      </c>
      <c r="AM13">
        <v>23.4207</v>
      </c>
      <c r="AN13">
        <f>Table8[[#This Row],[CFNM]]/Table8[[#This Row],[CAREA]]</f>
        <v>0.28149067815351481</v>
      </c>
    </row>
    <row r="14" spans="1:40" x14ac:dyDescent="0.3">
      <c r="A14">
        <v>2.2246999999999999</v>
      </c>
      <c r="B14">
        <f>-(Table1[[#This Row],[time]]-2)*2</f>
        <v>-0.4493999999999998</v>
      </c>
      <c r="C14">
        <v>90.896600000000007</v>
      </c>
      <c r="D14">
        <v>8.2012499999999999</v>
      </c>
      <c r="E14">
        <f>Table1[[#This Row],[CFNM]]/Table1[[#This Row],[CAREA]]</f>
        <v>9.0226147072607774E-2</v>
      </c>
      <c r="F14">
        <v>2.2246999999999999</v>
      </c>
      <c r="G14">
        <f>-(Table2[[#This Row],[time]]-2)*2</f>
        <v>-0.4493999999999998</v>
      </c>
      <c r="H14">
        <v>96.069699999999997</v>
      </c>
      <c r="I14">
        <v>5.8327400000000003</v>
      </c>
      <c r="J14">
        <f>Table2[[#This Row],[CFNM]]/Table2[[#This Row],[CAREA]]</f>
        <v>6.0713627709881479E-2</v>
      </c>
      <c r="K14">
        <v>2.2246999999999999</v>
      </c>
      <c r="L14">
        <f>-(Table3[[#This Row],[time]]-2)*2</f>
        <v>-0.4493999999999998</v>
      </c>
      <c r="M14">
        <v>88.982100000000003</v>
      </c>
      <c r="N14">
        <v>1.1634800000000001</v>
      </c>
      <c r="O14">
        <f>Table3[[#This Row],[CFNM]]/Table3[[#This Row],[CAREA]]</f>
        <v>1.3075438768021884E-2</v>
      </c>
      <c r="P14">
        <v>2.2246999999999999</v>
      </c>
      <c r="Q14">
        <f>-(Table4[[#This Row],[time]]-2)*2</f>
        <v>-0.4493999999999998</v>
      </c>
      <c r="R14">
        <v>86.5839</v>
      </c>
      <c r="S14">
        <v>9.8076100000000004</v>
      </c>
      <c r="T14">
        <f>Table4[[#This Row],[CFNM]]/Table4[[#This Row],[CAREA]]</f>
        <v>0.11327290639483785</v>
      </c>
      <c r="U14">
        <v>2.2246999999999999</v>
      </c>
      <c r="V14">
        <f>-(Table5[[#This Row],[time]]-2)*2</f>
        <v>-0.4493999999999998</v>
      </c>
      <c r="W14">
        <v>82.047700000000006</v>
      </c>
      <c r="X14">
        <v>4.3482700000000003</v>
      </c>
      <c r="Y14">
        <f>Table5[[#This Row],[CFNM]]/Table5[[#This Row],[CAREA]]</f>
        <v>5.2996854268919175E-2</v>
      </c>
      <c r="Z14">
        <v>2.2246999999999999</v>
      </c>
      <c r="AA14">
        <f>-(Table6[[#This Row],[time]]-2)*2</f>
        <v>-0.4493999999999998</v>
      </c>
      <c r="AB14">
        <v>89.084800000000001</v>
      </c>
      <c r="AC14">
        <v>17.753299999999999</v>
      </c>
      <c r="AD14">
        <f>Table6[[#This Row],[CFNM]]/Table6[[#This Row],[CAREA]]</f>
        <v>0.19928539997844749</v>
      </c>
      <c r="AE14">
        <v>2.2246999999999999</v>
      </c>
      <c r="AF14">
        <f>-(Table7[[#This Row],[time]]-2)*2</f>
        <v>-0.4493999999999998</v>
      </c>
      <c r="AG14">
        <v>79.529700000000005</v>
      </c>
      <c r="AH14">
        <v>13.422800000000001</v>
      </c>
      <c r="AI14">
        <f>Table7[[#This Row],[CFNM]]/Table7[[#This Row],[CAREA]]</f>
        <v>0.16877719895837656</v>
      </c>
      <c r="AJ14">
        <v>2.2246999999999999</v>
      </c>
      <c r="AK14">
        <f>-(Table8[[#This Row],[time]]-2)*2</f>
        <v>-0.4493999999999998</v>
      </c>
      <c r="AL14">
        <v>83.133399999999995</v>
      </c>
      <c r="AM14">
        <v>25.103100000000001</v>
      </c>
      <c r="AN14">
        <f>Table8[[#This Row],[CFNM]]/Table8[[#This Row],[CAREA]]</f>
        <v>0.30196166643009914</v>
      </c>
    </row>
    <row r="15" spans="1:40" x14ac:dyDescent="0.3">
      <c r="A15">
        <v>2.2668900000000001</v>
      </c>
      <c r="B15">
        <f>-(Table1[[#This Row],[time]]-2)*2</f>
        <v>-0.53378000000000014</v>
      </c>
      <c r="C15">
        <v>90.820700000000002</v>
      </c>
      <c r="D15">
        <v>7.4252900000000004</v>
      </c>
      <c r="E15">
        <f>Table1[[#This Row],[CFNM]]/Table1[[#This Row],[CAREA]]</f>
        <v>8.1757682995176217E-2</v>
      </c>
      <c r="F15">
        <v>2.2668900000000001</v>
      </c>
      <c r="G15">
        <f>-(Table2[[#This Row],[time]]-2)*2</f>
        <v>-0.53378000000000014</v>
      </c>
      <c r="H15">
        <v>96.112899999999996</v>
      </c>
      <c r="I15">
        <v>6.9379099999999996</v>
      </c>
      <c r="J15">
        <f>Table2[[#This Row],[CFNM]]/Table2[[#This Row],[CAREA]]</f>
        <v>7.2185003261789005E-2</v>
      </c>
      <c r="K15">
        <v>2.2668900000000001</v>
      </c>
      <c r="L15">
        <f>-(Table3[[#This Row],[time]]-2)*2</f>
        <v>-0.53378000000000014</v>
      </c>
      <c r="M15">
        <v>88.996799999999993</v>
      </c>
      <c r="N15">
        <v>0.53576400000000002</v>
      </c>
      <c r="O15">
        <f>Table3[[#This Row],[CFNM]]/Table3[[#This Row],[CAREA]]</f>
        <v>6.0200366754759732E-3</v>
      </c>
      <c r="P15">
        <v>2.2668900000000001</v>
      </c>
      <c r="Q15">
        <f>-(Table4[[#This Row],[time]]-2)*2</f>
        <v>-0.53378000000000014</v>
      </c>
      <c r="R15">
        <v>86.613100000000003</v>
      </c>
      <c r="S15">
        <v>11.0625</v>
      </c>
      <c r="T15">
        <f>Table4[[#This Row],[CFNM]]/Table4[[#This Row],[CAREA]]</f>
        <v>0.12772317351532272</v>
      </c>
      <c r="U15">
        <v>2.2668900000000001</v>
      </c>
      <c r="V15">
        <f>-(Table5[[#This Row],[time]]-2)*2</f>
        <v>-0.53378000000000014</v>
      </c>
      <c r="W15">
        <v>81.727699999999999</v>
      </c>
      <c r="X15">
        <v>3.1282999999999999</v>
      </c>
      <c r="Y15">
        <f>Table5[[#This Row],[CFNM]]/Table5[[#This Row],[CAREA]]</f>
        <v>3.8277108006220653E-2</v>
      </c>
      <c r="Z15">
        <v>2.2668900000000001</v>
      </c>
      <c r="AA15">
        <f>-(Table6[[#This Row],[time]]-2)*2</f>
        <v>-0.53378000000000014</v>
      </c>
      <c r="AB15">
        <v>89.158500000000004</v>
      </c>
      <c r="AC15">
        <v>18.502300000000002</v>
      </c>
      <c r="AD15">
        <f>Table6[[#This Row],[CFNM]]/Table6[[#This Row],[CAREA]]</f>
        <v>0.20752143654278618</v>
      </c>
      <c r="AE15">
        <v>2.2668900000000001</v>
      </c>
      <c r="AF15">
        <f>-(Table7[[#This Row],[time]]-2)*2</f>
        <v>-0.53378000000000014</v>
      </c>
      <c r="AG15">
        <v>79.695700000000002</v>
      </c>
      <c r="AH15">
        <v>11.8748</v>
      </c>
      <c r="AI15">
        <f>Table7[[#This Row],[CFNM]]/Table7[[#This Row],[CAREA]]</f>
        <v>0.14900176546538899</v>
      </c>
      <c r="AJ15">
        <v>2.2668900000000001</v>
      </c>
      <c r="AK15">
        <f>-(Table8[[#This Row],[time]]-2)*2</f>
        <v>-0.53378000000000014</v>
      </c>
      <c r="AL15">
        <v>83.050200000000004</v>
      </c>
      <c r="AM15">
        <v>26.886099999999999</v>
      </c>
      <c r="AN15">
        <f>Table8[[#This Row],[CFNM]]/Table8[[#This Row],[CAREA]]</f>
        <v>0.32373311563367696</v>
      </c>
    </row>
    <row r="16" spans="1:40" x14ac:dyDescent="0.3">
      <c r="A16">
        <v>2.3262700000000001</v>
      </c>
      <c r="B16">
        <f>-(Table1[[#This Row],[time]]-2)*2</f>
        <v>-0.65254000000000012</v>
      </c>
      <c r="C16">
        <v>90.755099999999999</v>
      </c>
      <c r="D16">
        <v>6.6174200000000001</v>
      </c>
      <c r="E16">
        <f>Table1[[#This Row],[CFNM]]/Table1[[#This Row],[CAREA]]</f>
        <v>7.2915130940299777E-2</v>
      </c>
      <c r="F16">
        <v>2.3262700000000001</v>
      </c>
      <c r="G16">
        <f>-(Table2[[#This Row],[time]]-2)*2</f>
        <v>-0.65254000000000012</v>
      </c>
      <c r="H16">
        <v>96.169200000000004</v>
      </c>
      <c r="I16">
        <v>8.2276199999999999</v>
      </c>
      <c r="J16">
        <f>Table2[[#This Row],[CFNM]]/Table2[[#This Row],[CAREA]]</f>
        <v>8.5553586803259252E-2</v>
      </c>
      <c r="K16">
        <v>2.3262700000000001</v>
      </c>
      <c r="L16">
        <f>-(Table3[[#This Row],[time]]-2)*2</f>
        <v>-0.65254000000000012</v>
      </c>
      <c r="M16">
        <v>89.056899999999999</v>
      </c>
      <c r="N16">
        <v>5.8498400000000002E-3</v>
      </c>
      <c r="O16">
        <f>Table3[[#This Row],[CFNM]]/Table3[[#This Row],[CAREA]]</f>
        <v>6.5686544220605031E-5</v>
      </c>
      <c r="P16">
        <v>2.3262700000000001</v>
      </c>
      <c r="Q16">
        <f>-(Table4[[#This Row],[time]]-2)*2</f>
        <v>-0.65254000000000012</v>
      </c>
      <c r="R16">
        <v>86.623900000000006</v>
      </c>
      <c r="S16">
        <v>12.4635</v>
      </c>
      <c r="T16">
        <f>Table4[[#This Row],[CFNM]]/Table4[[#This Row],[CAREA]]</f>
        <v>0.14388061493421561</v>
      </c>
      <c r="U16">
        <v>2.3262700000000001</v>
      </c>
      <c r="V16">
        <f>-(Table5[[#This Row],[time]]-2)*2</f>
        <v>-0.65254000000000012</v>
      </c>
      <c r="W16">
        <v>81.546999999999997</v>
      </c>
      <c r="X16">
        <v>1.97834</v>
      </c>
      <c r="Y16">
        <f>Table5[[#This Row],[CFNM]]/Table5[[#This Row],[CAREA]]</f>
        <v>2.4260119930837432E-2</v>
      </c>
      <c r="Z16">
        <v>2.3262700000000001</v>
      </c>
      <c r="AA16">
        <f>-(Table6[[#This Row],[time]]-2)*2</f>
        <v>-0.65254000000000012</v>
      </c>
      <c r="AB16">
        <v>89.201899999999995</v>
      </c>
      <c r="AC16">
        <v>19.266200000000001</v>
      </c>
      <c r="AD16">
        <f>Table6[[#This Row],[CFNM]]/Table6[[#This Row],[CAREA]]</f>
        <v>0.21598418867759547</v>
      </c>
      <c r="AE16">
        <v>2.3262700000000001</v>
      </c>
      <c r="AF16">
        <f>-(Table7[[#This Row],[time]]-2)*2</f>
        <v>-0.65254000000000012</v>
      </c>
      <c r="AG16">
        <v>79.628699999999995</v>
      </c>
      <c r="AH16">
        <v>10.3795</v>
      </c>
      <c r="AI16">
        <f>Table7[[#This Row],[CFNM]]/Table7[[#This Row],[CAREA]]</f>
        <v>0.13034873104797642</v>
      </c>
      <c r="AJ16">
        <v>2.3262700000000001</v>
      </c>
      <c r="AK16">
        <f>-(Table8[[#This Row],[time]]-2)*2</f>
        <v>-0.65254000000000012</v>
      </c>
      <c r="AL16">
        <v>82.904899999999998</v>
      </c>
      <c r="AM16">
        <v>28.8567</v>
      </c>
      <c r="AN16">
        <f>Table8[[#This Row],[CFNM]]/Table8[[#This Row],[CAREA]]</f>
        <v>0.34806989695422103</v>
      </c>
    </row>
    <row r="17" spans="1:40" x14ac:dyDescent="0.3">
      <c r="A17">
        <v>2.3684599999999998</v>
      </c>
      <c r="B17">
        <f>-(Table1[[#This Row],[time]]-2)*2</f>
        <v>-0.73691999999999958</v>
      </c>
      <c r="C17">
        <v>90.375299999999996</v>
      </c>
      <c r="D17">
        <v>6.00305</v>
      </c>
      <c r="E17">
        <f>Table1[[#This Row],[CFNM]]/Table1[[#This Row],[CAREA]]</f>
        <v>6.6423569271692601E-2</v>
      </c>
      <c r="F17">
        <v>2.3684599999999998</v>
      </c>
      <c r="G17">
        <f>-(Table2[[#This Row],[time]]-2)*2</f>
        <v>-0.73691999999999958</v>
      </c>
      <c r="H17">
        <v>96.230400000000003</v>
      </c>
      <c r="I17">
        <v>9.5968</v>
      </c>
      <c r="J17">
        <f>Table2[[#This Row],[CFNM]]/Table2[[#This Row],[CAREA]]</f>
        <v>9.9727321096036173E-2</v>
      </c>
      <c r="K17">
        <v>2.3684599999999998</v>
      </c>
      <c r="L17">
        <f>-(Table3[[#This Row],[time]]-2)*2</f>
        <v>-0.73691999999999958</v>
      </c>
      <c r="M17">
        <v>88.136700000000005</v>
      </c>
      <c r="N17">
        <v>4.4008800000000002E-3</v>
      </c>
      <c r="O17">
        <f>Table3[[#This Row],[CFNM]]/Table3[[#This Row],[CAREA]]</f>
        <v>4.9932434502312882E-5</v>
      </c>
      <c r="P17">
        <v>2.3684599999999998</v>
      </c>
      <c r="Q17">
        <f>-(Table4[[#This Row],[time]]-2)*2</f>
        <v>-0.73691999999999958</v>
      </c>
      <c r="R17">
        <v>86.605199999999996</v>
      </c>
      <c r="S17">
        <v>13.9414</v>
      </c>
      <c r="T17">
        <f>Table4[[#This Row],[CFNM]]/Table4[[#This Row],[CAREA]]</f>
        <v>0.16097647716303409</v>
      </c>
      <c r="U17">
        <v>2.3684599999999998</v>
      </c>
      <c r="V17">
        <f>-(Table5[[#This Row],[time]]-2)*2</f>
        <v>-0.73691999999999958</v>
      </c>
      <c r="W17">
        <v>81.804000000000002</v>
      </c>
      <c r="X17">
        <v>1.01576</v>
      </c>
      <c r="Y17">
        <f>Table5[[#This Row],[CFNM]]/Table5[[#This Row],[CAREA]]</f>
        <v>1.2416996723876583E-2</v>
      </c>
      <c r="Z17">
        <v>2.3684599999999998</v>
      </c>
      <c r="AA17">
        <f>-(Table6[[#This Row],[time]]-2)*2</f>
        <v>-0.73691999999999958</v>
      </c>
      <c r="AB17">
        <v>88.4512</v>
      </c>
      <c r="AC17">
        <v>20.068300000000001</v>
      </c>
      <c r="AD17">
        <f>Table6[[#This Row],[CFNM]]/Table6[[#This Row],[CAREA]]</f>
        <v>0.22688555949495315</v>
      </c>
      <c r="AE17">
        <v>2.3684599999999998</v>
      </c>
      <c r="AF17">
        <f>-(Table7[[#This Row],[time]]-2)*2</f>
        <v>-0.73691999999999958</v>
      </c>
      <c r="AG17">
        <v>80.0047</v>
      </c>
      <c r="AH17">
        <v>9.0385500000000008</v>
      </c>
      <c r="AI17">
        <f>Table7[[#This Row],[CFNM]]/Table7[[#This Row],[CAREA]]</f>
        <v>0.11297523770478485</v>
      </c>
      <c r="AJ17">
        <v>2.3684599999999998</v>
      </c>
      <c r="AK17">
        <f>-(Table8[[#This Row],[time]]-2)*2</f>
        <v>-0.73691999999999958</v>
      </c>
      <c r="AL17">
        <v>82.883399999999995</v>
      </c>
      <c r="AM17">
        <v>30.795999999999999</v>
      </c>
      <c r="AN17">
        <f>Table8[[#This Row],[CFNM]]/Table8[[#This Row],[CAREA]]</f>
        <v>0.37155811658305526</v>
      </c>
    </row>
    <row r="18" spans="1:40" x14ac:dyDescent="0.3">
      <c r="A18">
        <v>2.4278300000000002</v>
      </c>
      <c r="B18">
        <f>-(Table1[[#This Row],[time]]-2)*2</f>
        <v>-0.85566000000000031</v>
      </c>
      <c r="C18">
        <v>90.003900000000002</v>
      </c>
      <c r="D18">
        <v>5.4011800000000001</v>
      </c>
      <c r="E18">
        <f>Table1[[#This Row],[CFNM]]/Table1[[#This Row],[CAREA]]</f>
        <v>6.0010510655649364E-2</v>
      </c>
      <c r="F18">
        <v>2.4278300000000002</v>
      </c>
      <c r="G18">
        <f>-(Table2[[#This Row],[time]]-2)*2</f>
        <v>-0.85566000000000031</v>
      </c>
      <c r="H18">
        <v>96.309100000000001</v>
      </c>
      <c r="I18">
        <v>11.1439</v>
      </c>
      <c r="J18">
        <f>Table2[[#This Row],[CFNM]]/Table2[[#This Row],[CAREA]]</f>
        <v>0.115709730440841</v>
      </c>
      <c r="K18">
        <v>2.4278300000000002</v>
      </c>
      <c r="L18">
        <f>-(Table3[[#This Row],[time]]-2)*2</f>
        <v>-0.85566000000000031</v>
      </c>
      <c r="M18">
        <v>87.982299999999995</v>
      </c>
      <c r="N18">
        <v>4.0042999999999997E-3</v>
      </c>
      <c r="O18">
        <f>Table3[[#This Row],[CFNM]]/Table3[[#This Row],[CAREA]]</f>
        <v>4.5512563322395526E-5</v>
      </c>
      <c r="P18">
        <v>2.4278300000000002</v>
      </c>
      <c r="Q18">
        <f>-(Table4[[#This Row],[time]]-2)*2</f>
        <v>-0.85566000000000031</v>
      </c>
      <c r="R18">
        <v>86.5685</v>
      </c>
      <c r="S18">
        <v>15.4938</v>
      </c>
      <c r="T18">
        <f>Table4[[#This Row],[CFNM]]/Table4[[#This Row],[CAREA]]</f>
        <v>0.17897734164274534</v>
      </c>
      <c r="U18">
        <v>2.4278300000000002</v>
      </c>
      <c r="V18">
        <f>-(Table5[[#This Row],[time]]-2)*2</f>
        <v>-0.85566000000000031</v>
      </c>
      <c r="W18">
        <v>81.475899999999996</v>
      </c>
      <c r="X18">
        <v>0.233542</v>
      </c>
      <c r="Y18">
        <f>Table5[[#This Row],[CFNM]]/Table5[[#This Row],[CAREA]]</f>
        <v>2.86639362069029E-3</v>
      </c>
      <c r="Z18">
        <v>2.4278300000000002</v>
      </c>
      <c r="AA18">
        <f>-(Table6[[#This Row],[time]]-2)*2</f>
        <v>-0.85566000000000031</v>
      </c>
      <c r="AB18">
        <v>87.748500000000007</v>
      </c>
      <c r="AC18">
        <v>21.0533</v>
      </c>
      <c r="AD18">
        <f>Table6[[#This Row],[CFNM]]/Table6[[#This Row],[CAREA]]</f>
        <v>0.23992774805267325</v>
      </c>
      <c r="AE18">
        <v>2.4278300000000002</v>
      </c>
      <c r="AF18">
        <f>-(Table7[[#This Row],[time]]-2)*2</f>
        <v>-0.85566000000000031</v>
      </c>
      <c r="AG18">
        <v>79.957400000000007</v>
      </c>
      <c r="AH18">
        <v>7.8064200000000001</v>
      </c>
      <c r="AI18">
        <f>Table7[[#This Row],[CFNM]]/Table7[[#This Row],[CAREA]]</f>
        <v>9.763223916735661E-2</v>
      </c>
      <c r="AJ18">
        <v>2.4278300000000002</v>
      </c>
      <c r="AK18">
        <f>-(Table8[[#This Row],[time]]-2)*2</f>
        <v>-0.85566000000000031</v>
      </c>
      <c r="AL18">
        <v>82.810699999999997</v>
      </c>
      <c r="AM18">
        <v>32.7318</v>
      </c>
      <c r="AN18">
        <f>Table8[[#This Row],[CFNM]]/Table8[[#This Row],[CAREA]]</f>
        <v>0.39526051585121247</v>
      </c>
    </row>
    <row r="19" spans="1:40" x14ac:dyDescent="0.3">
      <c r="A19">
        <v>2.4542000000000002</v>
      </c>
      <c r="B19">
        <f>-(Table1[[#This Row],[time]]-2)*2</f>
        <v>-0.90840000000000032</v>
      </c>
      <c r="C19">
        <v>89.9589</v>
      </c>
      <c r="D19">
        <v>4.7872199999999996</v>
      </c>
      <c r="E19">
        <f>Table1[[#This Row],[CFNM]]/Table1[[#This Row],[CAREA]]</f>
        <v>5.3215635140047284E-2</v>
      </c>
      <c r="F19">
        <v>2.4542000000000002</v>
      </c>
      <c r="G19">
        <f>-(Table2[[#This Row],[time]]-2)*2</f>
        <v>-0.90840000000000032</v>
      </c>
      <c r="H19">
        <v>96.372</v>
      </c>
      <c r="I19">
        <v>12.792199999999999</v>
      </c>
      <c r="J19">
        <f>Table2[[#This Row],[CFNM]]/Table2[[#This Row],[CAREA]]</f>
        <v>0.13273772465031336</v>
      </c>
      <c r="K19">
        <v>2.4542000000000002</v>
      </c>
      <c r="L19">
        <f>-(Table3[[#This Row],[time]]-2)*2</f>
        <v>-0.90840000000000032</v>
      </c>
      <c r="M19">
        <v>87.881</v>
      </c>
      <c r="N19">
        <v>3.6057799999999998E-3</v>
      </c>
      <c r="O19">
        <f>Table3[[#This Row],[CFNM]]/Table3[[#This Row],[CAREA]]</f>
        <v>4.1030256824569585E-5</v>
      </c>
      <c r="P19">
        <v>2.4542000000000002</v>
      </c>
      <c r="Q19">
        <f>-(Table4[[#This Row],[time]]-2)*2</f>
        <v>-0.90840000000000032</v>
      </c>
      <c r="R19">
        <v>86.495599999999996</v>
      </c>
      <c r="S19">
        <v>17.159500000000001</v>
      </c>
      <c r="T19">
        <f>Table4[[#This Row],[CFNM]]/Table4[[#This Row],[CAREA]]</f>
        <v>0.19838581384486612</v>
      </c>
      <c r="U19">
        <v>2.4542000000000002</v>
      </c>
      <c r="V19">
        <f>-(Table5[[#This Row],[time]]-2)*2</f>
        <v>-0.90840000000000032</v>
      </c>
      <c r="W19">
        <v>81.230699999999999</v>
      </c>
      <c r="X19">
        <v>1.4527399999999999E-2</v>
      </c>
      <c r="Y19">
        <f>Table5[[#This Row],[CFNM]]/Table5[[#This Row],[CAREA]]</f>
        <v>1.7884125090636914E-4</v>
      </c>
      <c r="Z19">
        <v>2.4542000000000002</v>
      </c>
      <c r="AA19">
        <f>-(Table6[[#This Row],[time]]-2)*2</f>
        <v>-0.90840000000000032</v>
      </c>
      <c r="AB19">
        <v>87.129300000000001</v>
      </c>
      <c r="AC19">
        <v>22.407699999999998</v>
      </c>
      <c r="AD19">
        <f>Table6[[#This Row],[CFNM]]/Table6[[#This Row],[CAREA]]</f>
        <v>0.25717755106491158</v>
      </c>
      <c r="AE19">
        <v>2.4542000000000002</v>
      </c>
      <c r="AF19">
        <f>-(Table7[[#This Row],[time]]-2)*2</f>
        <v>-0.90840000000000032</v>
      </c>
      <c r="AG19">
        <v>79.751000000000005</v>
      </c>
      <c r="AH19">
        <v>6.66547</v>
      </c>
      <c r="AI19">
        <f>Table7[[#This Row],[CFNM]]/Table7[[#This Row],[CAREA]]</f>
        <v>8.357851312209251E-2</v>
      </c>
      <c r="AJ19">
        <v>2.4542000000000002</v>
      </c>
      <c r="AK19">
        <f>-(Table8[[#This Row],[time]]-2)*2</f>
        <v>-0.90840000000000032</v>
      </c>
      <c r="AL19">
        <v>82.7517</v>
      </c>
      <c r="AM19">
        <v>34.642000000000003</v>
      </c>
      <c r="AN19">
        <f>Table8[[#This Row],[CFNM]]/Table8[[#This Row],[CAREA]]</f>
        <v>0.41862584091928023</v>
      </c>
    </row>
    <row r="20" spans="1:40" x14ac:dyDescent="0.3">
      <c r="A20">
        <v>2.5061499999999999</v>
      </c>
      <c r="B20">
        <f>-(Table1[[#This Row],[time]]-2)*2</f>
        <v>-1.0122999999999998</v>
      </c>
      <c r="C20">
        <v>88.133899999999997</v>
      </c>
      <c r="D20">
        <v>4.1651199999999999</v>
      </c>
      <c r="E20">
        <f>Table1[[#This Row],[CFNM]]/Table1[[#This Row],[CAREA]]</f>
        <v>4.7259000225792804E-2</v>
      </c>
      <c r="F20">
        <v>2.5061499999999999</v>
      </c>
      <c r="G20">
        <f>-(Table2[[#This Row],[time]]-2)*2</f>
        <v>-1.0122999999999998</v>
      </c>
      <c r="H20">
        <v>96.448700000000002</v>
      </c>
      <c r="I20">
        <v>14.576499999999999</v>
      </c>
      <c r="J20">
        <f>Table2[[#This Row],[CFNM]]/Table2[[#This Row],[CAREA]]</f>
        <v>0.15113215626545509</v>
      </c>
      <c r="K20">
        <v>2.5061499999999999</v>
      </c>
      <c r="L20">
        <f>-(Table3[[#This Row],[time]]-2)*2</f>
        <v>-1.0122999999999998</v>
      </c>
      <c r="M20">
        <v>84.267200000000003</v>
      </c>
      <c r="N20">
        <v>3.2151200000000001E-3</v>
      </c>
      <c r="O20">
        <f>Table3[[#This Row],[CFNM]]/Table3[[#This Row],[CAREA]]</f>
        <v>3.8153872443845296E-5</v>
      </c>
      <c r="P20">
        <v>2.5061499999999999</v>
      </c>
      <c r="Q20">
        <f>-(Table4[[#This Row],[time]]-2)*2</f>
        <v>-1.0122999999999998</v>
      </c>
      <c r="R20">
        <v>86.396199999999993</v>
      </c>
      <c r="S20">
        <v>18.961200000000002</v>
      </c>
      <c r="T20">
        <f>Table4[[#This Row],[CFNM]]/Table4[[#This Row],[CAREA]]</f>
        <v>0.21946798586048927</v>
      </c>
      <c r="U20">
        <v>2.5061499999999999</v>
      </c>
      <c r="V20">
        <f>-(Table5[[#This Row],[time]]-2)*2</f>
        <v>-1.0122999999999998</v>
      </c>
      <c r="W20">
        <v>80.919300000000007</v>
      </c>
      <c r="X20">
        <v>4.8298400000000002E-3</v>
      </c>
      <c r="Y20">
        <f>Table5[[#This Row],[CFNM]]/Table5[[#This Row],[CAREA]]</f>
        <v>5.9687120377956802E-5</v>
      </c>
      <c r="Z20">
        <v>2.5061499999999999</v>
      </c>
      <c r="AA20">
        <f>-(Table6[[#This Row],[time]]-2)*2</f>
        <v>-1.0122999999999998</v>
      </c>
      <c r="AB20">
        <v>86.962800000000001</v>
      </c>
      <c r="AC20">
        <v>23.995200000000001</v>
      </c>
      <c r="AD20">
        <f>Table6[[#This Row],[CFNM]]/Table6[[#This Row],[CAREA]]</f>
        <v>0.27592487822379225</v>
      </c>
      <c r="AE20">
        <v>2.5061499999999999</v>
      </c>
      <c r="AF20">
        <f>-(Table7[[#This Row],[time]]-2)*2</f>
        <v>-1.0122999999999998</v>
      </c>
      <c r="AG20">
        <v>79.412599999999998</v>
      </c>
      <c r="AH20">
        <v>5.6527599999999998</v>
      </c>
      <c r="AI20">
        <f>Table7[[#This Row],[CFNM]]/Table7[[#This Row],[CAREA]]</f>
        <v>7.1182154972888434E-2</v>
      </c>
      <c r="AJ20">
        <v>2.5061499999999999</v>
      </c>
      <c r="AK20">
        <f>-(Table8[[#This Row],[time]]-2)*2</f>
        <v>-1.0122999999999998</v>
      </c>
      <c r="AL20">
        <v>82.763199999999998</v>
      </c>
      <c r="AM20">
        <v>36.583100000000002</v>
      </c>
      <c r="AN20">
        <f>Table8[[#This Row],[CFNM]]/Table8[[#This Row],[CAREA]]</f>
        <v>0.44202133315289893</v>
      </c>
    </row>
    <row r="21" spans="1:40" x14ac:dyDescent="0.3">
      <c r="A21">
        <v>2.5507599999999999</v>
      </c>
      <c r="B21">
        <f>-(Table1[[#This Row],[time]]-2)*2</f>
        <v>-1.1015199999999998</v>
      </c>
      <c r="C21">
        <v>85.930499999999995</v>
      </c>
      <c r="D21">
        <v>3.37758</v>
      </c>
      <c r="E21">
        <f>Table1[[#This Row],[CFNM]]/Table1[[#This Row],[CAREA]]</f>
        <v>3.9305950739260222E-2</v>
      </c>
      <c r="F21">
        <v>2.5507599999999999</v>
      </c>
      <c r="G21">
        <f>-(Table2[[#This Row],[time]]-2)*2</f>
        <v>-1.1015199999999998</v>
      </c>
      <c r="H21">
        <v>96.274199999999993</v>
      </c>
      <c r="I21">
        <v>17.0108</v>
      </c>
      <c r="J21">
        <f>Table2[[#This Row],[CFNM]]/Table2[[#This Row],[CAREA]]</f>
        <v>0.17669115920984024</v>
      </c>
      <c r="K21">
        <v>2.5507599999999999</v>
      </c>
      <c r="L21">
        <f>-(Table3[[#This Row],[time]]-2)*2</f>
        <v>-1.1015199999999998</v>
      </c>
      <c r="M21">
        <v>78.8249</v>
      </c>
      <c r="N21">
        <v>2.83045E-3</v>
      </c>
      <c r="O21">
        <f>Table3[[#This Row],[CFNM]]/Table3[[#This Row],[CAREA]]</f>
        <v>3.5908069658191767E-5</v>
      </c>
      <c r="P21">
        <v>2.5507599999999999</v>
      </c>
      <c r="Q21">
        <f>-(Table4[[#This Row],[time]]-2)*2</f>
        <v>-1.1015199999999998</v>
      </c>
      <c r="R21">
        <v>86.282799999999995</v>
      </c>
      <c r="S21">
        <v>21.364999999999998</v>
      </c>
      <c r="T21">
        <f>Table4[[#This Row],[CFNM]]/Table4[[#This Row],[CAREA]]</f>
        <v>0.24761597908273722</v>
      </c>
      <c r="U21">
        <v>2.5507599999999999</v>
      </c>
      <c r="V21">
        <f>-(Table5[[#This Row],[time]]-2)*2</f>
        <v>-1.1015199999999998</v>
      </c>
      <c r="W21">
        <v>80.739500000000007</v>
      </c>
      <c r="X21">
        <v>4.5325399999999998E-3</v>
      </c>
      <c r="Y21">
        <f>Table5[[#This Row],[CFNM]]/Table5[[#This Row],[CAREA]]</f>
        <v>5.6137825971178905E-5</v>
      </c>
      <c r="Z21">
        <v>2.5507599999999999</v>
      </c>
      <c r="AA21">
        <f>-(Table6[[#This Row],[time]]-2)*2</f>
        <v>-1.1015199999999998</v>
      </c>
      <c r="AB21">
        <v>86.607299999999995</v>
      </c>
      <c r="AC21">
        <v>26.3553</v>
      </c>
      <c r="AD21">
        <f>Table6[[#This Row],[CFNM]]/Table6[[#This Row],[CAREA]]</f>
        <v>0.30430806641010633</v>
      </c>
      <c r="AE21">
        <v>2.5507599999999999</v>
      </c>
      <c r="AF21">
        <f>-(Table7[[#This Row],[time]]-2)*2</f>
        <v>-1.1015199999999998</v>
      </c>
      <c r="AG21">
        <v>78.907399999999996</v>
      </c>
      <c r="AH21">
        <v>4.5994999999999999</v>
      </c>
      <c r="AI21">
        <f>Table7[[#This Row],[CFNM]]/Table7[[#This Row],[CAREA]]</f>
        <v>5.8289843538121902E-2</v>
      </c>
      <c r="AJ21">
        <v>2.5507599999999999</v>
      </c>
      <c r="AK21">
        <f>-(Table8[[#This Row],[time]]-2)*2</f>
        <v>-1.1015199999999998</v>
      </c>
      <c r="AL21">
        <v>82.779600000000002</v>
      </c>
      <c r="AM21">
        <v>39.048200000000001</v>
      </c>
      <c r="AN21">
        <f>Table8[[#This Row],[CFNM]]/Table8[[#This Row],[CAREA]]</f>
        <v>0.47171283746236997</v>
      </c>
    </row>
    <row r="22" spans="1:40" x14ac:dyDescent="0.3">
      <c r="A22">
        <v>2.60453</v>
      </c>
      <c r="B22">
        <f>-(Table1[[#This Row],[time]]-2)*2</f>
        <v>-1.20906</v>
      </c>
      <c r="C22">
        <v>85.462500000000006</v>
      </c>
      <c r="D22">
        <v>2.7736499999999999</v>
      </c>
      <c r="E22">
        <f>Table1[[#This Row],[CFNM]]/Table1[[#This Row],[CAREA]]</f>
        <v>3.2454585344449317E-2</v>
      </c>
      <c r="F22">
        <v>2.60453</v>
      </c>
      <c r="G22">
        <f>-(Table2[[#This Row],[time]]-2)*2</f>
        <v>-1.20906</v>
      </c>
      <c r="H22">
        <v>96.394300000000001</v>
      </c>
      <c r="I22">
        <v>18.926200000000001</v>
      </c>
      <c r="J22">
        <f>Table2[[#This Row],[CFNM]]/Table2[[#This Row],[CAREA]]</f>
        <v>0.19634148492182629</v>
      </c>
      <c r="K22">
        <v>2.60453</v>
      </c>
      <c r="L22">
        <f>-(Table3[[#This Row],[time]]-2)*2</f>
        <v>-1.20906</v>
      </c>
      <c r="M22">
        <v>74.760199999999998</v>
      </c>
      <c r="N22">
        <v>2.5982599999999998E-3</v>
      </c>
      <c r="O22">
        <f>Table3[[#This Row],[CFNM]]/Table3[[#This Row],[CAREA]]</f>
        <v>3.4754588671512381E-5</v>
      </c>
      <c r="P22">
        <v>2.60453</v>
      </c>
      <c r="Q22">
        <f>-(Table4[[#This Row],[time]]-2)*2</f>
        <v>-1.20906</v>
      </c>
      <c r="R22">
        <v>86.231499999999997</v>
      </c>
      <c r="S22">
        <v>23.214500000000001</v>
      </c>
      <c r="T22">
        <f>Table4[[#This Row],[CFNM]]/Table4[[#This Row],[CAREA]]</f>
        <v>0.26921136707583659</v>
      </c>
      <c r="U22">
        <v>2.60453</v>
      </c>
      <c r="V22">
        <f>-(Table5[[#This Row],[time]]-2)*2</f>
        <v>-1.20906</v>
      </c>
      <c r="W22">
        <v>80.637200000000007</v>
      </c>
      <c r="X22">
        <v>4.2866900000000001E-3</v>
      </c>
      <c r="Y22">
        <f>Table5[[#This Row],[CFNM]]/Table5[[#This Row],[CAREA]]</f>
        <v>5.3160203975336444E-5</v>
      </c>
      <c r="Z22">
        <v>2.60453</v>
      </c>
      <c r="AA22">
        <f>-(Table6[[#This Row],[time]]-2)*2</f>
        <v>-1.20906</v>
      </c>
      <c r="AB22">
        <v>86.1875</v>
      </c>
      <c r="AC22">
        <v>28.177199999999999</v>
      </c>
      <c r="AD22">
        <f>Table6[[#This Row],[CFNM]]/Table6[[#This Row],[CAREA]]</f>
        <v>0.32692907904278462</v>
      </c>
      <c r="AE22">
        <v>2.60453</v>
      </c>
      <c r="AF22">
        <f>-(Table7[[#This Row],[time]]-2)*2</f>
        <v>-1.20906</v>
      </c>
      <c r="AG22">
        <v>78.257300000000001</v>
      </c>
      <c r="AH22">
        <v>3.9725999999999999</v>
      </c>
      <c r="AI22">
        <f>Table7[[#This Row],[CFNM]]/Table7[[#This Row],[CAREA]]</f>
        <v>5.0763315371217761E-2</v>
      </c>
      <c r="AJ22">
        <v>2.60453</v>
      </c>
      <c r="AK22">
        <f>-(Table8[[#This Row],[time]]-2)*2</f>
        <v>-1.20906</v>
      </c>
      <c r="AL22">
        <v>82.841200000000001</v>
      </c>
      <c r="AM22">
        <v>40.885899999999999</v>
      </c>
      <c r="AN22">
        <f>Table8[[#This Row],[CFNM]]/Table8[[#This Row],[CAREA]]</f>
        <v>0.49354548219967842</v>
      </c>
    </row>
    <row r="23" spans="1:40" x14ac:dyDescent="0.3">
      <c r="A23">
        <v>2.65273</v>
      </c>
      <c r="B23">
        <f>-(Table1[[#This Row],[time]]-2)*2</f>
        <v>-1.3054600000000001</v>
      </c>
      <c r="C23">
        <v>83.810900000000004</v>
      </c>
      <c r="D23">
        <v>2.2934399999999999</v>
      </c>
      <c r="E23">
        <f>Table1[[#This Row],[CFNM]]/Table1[[#This Row],[CAREA]]</f>
        <v>2.7364459754041538E-2</v>
      </c>
      <c r="F23">
        <v>2.65273</v>
      </c>
      <c r="G23">
        <f>-(Table2[[#This Row],[time]]-2)*2</f>
        <v>-1.3054600000000001</v>
      </c>
      <c r="H23">
        <v>96.491</v>
      </c>
      <c r="I23">
        <v>20.710999999999999</v>
      </c>
      <c r="J23">
        <f>Table2[[#This Row],[CFNM]]/Table2[[#This Row],[CAREA]]</f>
        <v>0.21464178006238924</v>
      </c>
      <c r="K23">
        <v>2.65273</v>
      </c>
      <c r="L23">
        <f>-(Table3[[#This Row],[time]]-2)*2</f>
        <v>-1.3054600000000001</v>
      </c>
      <c r="M23">
        <v>73.000699999999995</v>
      </c>
      <c r="N23">
        <v>2.3979299999999999E-3</v>
      </c>
      <c r="O23">
        <f>Table3[[#This Row],[CFNM]]/Table3[[#This Row],[CAREA]]</f>
        <v>3.2848041183166741E-5</v>
      </c>
      <c r="P23">
        <v>2.65273</v>
      </c>
      <c r="Q23">
        <f>-(Table4[[#This Row],[time]]-2)*2</f>
        <v>-1.3054600000000001</v>
      </c>
      <c r="R23">
        <v>86.150700000000001</v>
      </c>
      <c r="S23">
        <v>24.942900000000002</v>
      </c>
      <c r="T23">
        <f>Table4[[#This Row],[CFNM]]/Table4[[#This Row],[CAREA]]</f>
        <v>0.28952637645428303</v>
      </c>
      <c r="U23">
        <v>2.65273</v>
      </c>
      <c r="V23">
        <f>-(Table5[[#This Row],[time]]-2)*2</f>
        <v>-1.3054600000000001</v>
      </c>
      <c r="W23">
        <v>80.492000000000004</v>
      </c>
      <c r="X23">
        <v>4.0518300000000002E-3</v>
      </c>
      <c r="Y23">
        <f>Table5[[#This Row],[CFNM]]/Table5[[#This Row],[CAREA]]</f>
        <v>5.0338294488893305E-5</v>
      </c>
      <c r="Z23">
        <v>2.65273</v>
      </c>
      <c r="AA23">
        <f>-(Table6[[#This Row],[time]]-2)*2</f>
        <v>-1.3054600000000001</v>
      </c>
      <c r="AB23">
        <v>85.351100000000002</v>
      </c>
      <c r="AC23">
        <v>29.901900000000001</v>
      </c>
      <c r="AD23">
        <f>Table6[[#This Row],[CFNM]]/Table6[[#This Row],[CAREA]]</f>
        <v>0.35033994875285734</v>
      </c>
      <c r="AE23">
        <v>2.65273</v>
      </c>
      <c r="AF23">
        <f>-(Table7[[#This Row],[time]]-2)*2</f>
        <v>-1.3054600000000001</v>
      </c>
      <c r="AG23">
        <v>77.702299999999994</v>
      </c>
      <c r="AH23">
        <v>3.4548199999999998</v>
      </c>
      <c r="AI23">
        <f>Table7[[#This Row],[CFNM]]/Table7[[#This Row],[CAREA]]</f>
        <v>4.446226173485212E-2</v>
      </c>
      <c r="AJ23">
        <v>2.65273</v>
      </c>
      <c r="AK23">
        <f>-(Table8[[#This Row],[time]]-2)*2</f>
        <v>-1.3054600000000001</v>
      </c>
      <c r="AL23">
        <v>82.9499</v>
      </c>
      <c r="AM23">
        <v>42.548099999999998</v>
      </c>
      <c r="AN23">
        <f>Table8[[#This Row],[CFNM]]/Table8[[#This Row],[CAREA]]</f>
        <v>0.51293732723005092</v>
      </c>
    </row>
    <row r="24" spans="1:40" x14ac:dyDescent="0.3">
      <c r="A24">
        <v>2.7006199999999998</v>
      </c>
      <c r="B24">
        <f>-(Table1[[#This Row],[time]]-2)*2</f>
        <v>-1.4012399999999996</v>
      </c>
      <c r="C24">
        <v>79.956999999999994</v>
      </c>
      <c r="D24">
        <v>1.6943900000000001</v>
      </c>
      <c r="E24">
        <f>Table1[[#This Row],[CFNM]]/Table1[[#This Row],[CAREA]]</f>
        <v>2.1191265305101493E-2</v>
      </c>
      <c r="F24">
        <v>2.7006199999999998</v>
      </c>
      <c r="G24">
        <f>-(Table2[[#This Row],[time]]-2)*2</f>
        <v>-1.4012399999999996</v>
      </c>
      <c r="H24">
        <v>96.6584</v>
      </c>
      <c r="I24">
        <v>23.137899999999998</v>
      </c>
      <c r="J24">
        <f>Table2[[#This Row],[CFNM]]/Table2[[#This Row],[CAREA]]</f>
        <v>0.23937805715799143</v>
      </c>
      <c r="K24">
        <v>2.7006199999999998</v>
      </c>
      <c r="L24">
        <f>-(Table3[[#This Row],[time]]-2)*2</f>
        <v>-1.4012399999999996</v>
      </c>
      <c r="M24">
        <v>69.267399999999995</v>
      </c>
      <c r="N24">
        <v>2.1570600000000001E-3</v>
      </c>
      <c r="O24">
        <f>Table3[[#This Row],[CFNM]]/Table3[[#This Row],[CAREA]]</f>
        <v>3.114105625445737E-5</v>
      </c>
      <c r="P24">
        <v>2.7006199999999998</v>
      </c>
      <c r="Q24">
        <f>-(Table4[[#This Row],[time]]-2)*2</f>
        <v>-1.4012399999999996</v>
      </c>
      <c r="R24">
        <v>86.009699999999995</v>
      </c>
      <c r="S24">
        <v>27.256399999999999</v>
      </c>
      <c r="T24">
        <f>Table4[[#This Row],[CFNM]]/Table4[[#This Row],[CAREA]]</f>
        <v>0.31689914044578693</v>
      </c>
      <c r="U24">
        <v>2.7006199999999998</v>
      </c>
      <c r="V24">
        <f>-(Table5[[#This Row],[time]]-2)*2</f>
        <v>-1.4012399999999996</v>
      </c>
      <c r="W24">
        <v>79.618799999999993</v>
      </c>
      <c r="X24">
        <v>3.7254800000000002E-3</v>
      </c>
      <c r="Y24">
        <f>Table5[[#This Row],[CFNM]]/Table5[[#This Row],[CAREA]]</f>
        <v>4.6791461313157202E-5</v>
      </c>
      <c r="Z24">
        <v>2.7006199999999998</v>
      </c>
      <c r="AA24">
        <f>-(Table6[[#This Row],[time]]-2)*2</f>
        <v>-1.4012399999999996</v>
      </c>
      <c r="AB24">
        <v>85.246700000000004</v>
      </c>
      <c r="AC24">
        <v>32.211599999999997</v>
      </c>
      <c r="AD24">
        <f>Table6[[#This Row],[CFNM]]/Table6[[#This Row],[CAREA]]</f>
        <v>0.37786330731864104</v>
      </c>
      <c r="AE24">
        <v>2.7006199999999998</v>
      </c>
      <c r="AF24">
        <f>-(Table7[[#This Row],[time]]-2)*2</f>
        <v>-1.4012399999999996</v>
      </c>
      <c r="AG24">
        <v>77.014799999999994</v>
      </c>
      <c r="AH24">
        <v>2.8900399999999999</v>
      </c>
      <c r="AI24">
        <f>Table7[[#This Row],[CFNM]]/Table7[[#This Row],[CAREA]]</f>
        <v>3.752577426676431E-2</v>
      </c>
      <c r="AJ24">
        <v>2.7006199999999998</v>
      </c>
      <c r="AK24">
        <f>-(Table8[[#This Row],[time]]-2)*2</f>
        <v>-1.4012399999999996</v>
      </c>
      <c r="AL24">
        <v>82.994</v>
      </c>
      <c r="AM24">
        <v>44.761499999999998</v>
      </c>
      <c r="AN24">
        <f>Table8[[#This Row],[CFNM]]/Table8[[#This Row],[CAREA]]</f>
        <v>0.53933416873508921</v>
      </c>
    </row>
    <row r="25" spans="1:40" x14ac:dyDescent="0.3">
      <c r="A25">
        <v>2.75176</v>
      </c>
      <c r="B25">
        <f>-(Table1[[#This Row],[time]]-2)*2</f>
        <v>-1.50352</v>
      </c>
      <c r="C25">
        <v>73.908699999999996</v>
      </c>
      <c r="D25">
        <v>0.93481999999999998</v>
      </c>
      <c r="E25">
        <f>Table1[[#This Row],[CFNM]]/Table1[[#This Row],[CAREA]]</f>
        <v>1.2648307979980707E-2</v>
      </c>
      <c r="F25">
        <v>2.75176</v>
      </c>
      <c r="G25">
        <f>-(Table2[[#This Row],[time]]-2)*2</f>
        <v>-1.50352</v>
      </c>
      <c r="H25">
        <v>96.908699999999996</v>
      </c>
      <c r="I25">
        <v>26.826499999999999</v>
      </c>
      <c r="J25">
        <f>Table2[[#This Row],[CFNM]]/Table2[[#This Row],[CAREA]]</f>
        <v>0.27682241119734347</v>
      </c>
      <c r="K25">
        <v>2.75176</v>
      </c>
      <c r="L25">
        <f>-(Table3[[#This Row],[time]]-2)*2</f>
        <v>-1.50352</v>
      </c>
      <c r="M25">
        <v>66.034300000000002</v>
      </c>
      <c r="N25">
        <v>1.8360399999999999E-3</v>
      </c>
      <c r="O25">
        <f>Table3[[#This Row],[CFNM]]/Table3[[#This Row],[CAREA]]</f>
        <v>2.7804338048559611E-5</v>
      </c>
      <c r="P25">
        <v>2.75176</v>
      </c>
      <c r="Q25">
        <f>-(Table4[[#This Row],[time]]-2)*2</f>
        <v>-1.50352</v>
      </c>
      <c r="R25">
        <v>85.654700000000005</v>
      </c>
      <c r="S25">
        <v>30.720600000000001</v>
      </c>
      <c r="T25">
        <f>Table4[[#This Row],[CFNM]]/Table4[[#This Row],[CAREA]]</f>
        <v>0.35865632592257052</v>
      </c>
      <c r="U25">
        <v>2.75176</v>
      </c>
      <c r="V25">
        <f>-(Table5[[#This Row],[time]]-2)*2</f>
        <v>-1.50352</v>
      </c>
      <c r="W25">
        <v>78.671899999999994</v>
      </c>
      <c r="X25">
        <v>3.2376699999999998E-3</v>
      </c>
      <c r="Y25">
        <f>Table5[[#This Row],[CFNM]]/Table5[[#This Row],[CAREA]]</f>
        <v>4.1154084241006002E-5</v>
      </c>
      <c r="Z25">
        <v>2.75176</v>
      </c>
      <c r="AA25">
        <f>-(Table6[[#This Row],[time]]-2)*2</f>
        <v>-1.50352</v>
      </c>
      <c r="AB25">
        <v>85.018799999999999</v>
      </c>
      <c r="AC25">
        <v>35.745600000000003</v>
      </c>
      <c r="AD25">
        <f>Table6[[#This Row],[CFNM]]/Table6[[#This Row],[CAREA]]</f>
        <v>0.42044347838360463</v>
      </c>
      <c r="AE25">
        <v>2.75176</v>
      </c>
      <c r="AF25">
        <f>-(Table7[[#This Row],[time]]-2)*2</f>
        <v>-1.50352</v>
      </c>
      <c r="AG25">
        <v>76.035499999999999</v>
      </c>
      <c r="AH25">
        <v>2.1408999999999998</v>
      </c>
      <c r="AI25">
        <f>Table7[[#This Row],[CFNM]]/Table7[[#This Row],[CAREA]]</f>
        <v>2.81565847531745E-2</v>
      </c>
      <c r="AJ25">
        <v>2.75176</v>
      </c>
      <c r="AK25">
        <f>-(Table8[[#This Row],[time]]-2)*2</f>
        <v>-1.50352</v>
      </c>
      <c r="AL25">
        <v>83.091899999999995</v>
      </c>
      <c r="AM25">
        <v>48.006900000000002</v>
      </c>
      <c r="AN25">
        <f>Table8[[#This Row],[CFNM]]/Table8[[#This Row],[CAREA]]</f>
        <v>0.57775667664357178</v>
      </c>
    </row>
    <row r="26" spans="1:40" x14ac:dyDescent="0.3">
      <c r="A26">
        <v>2.80444</v>
      </c>
      <c r="B26">
        <f>-(Table1[[#This Row],[time]]-2)*2</f>
        <v>-1.6088800000000001</v>
      </c>
      <c r="C26">
        <v>70.957800000000006</v>
      </c>
      <c r="D26">
        <v>0.525976</v>
      </c>
      <c r="E26">
        <f>Table1[[#This Row],[CFNM]]/Table1[[#This Row],[CAREA]]</f>
        <v>7.4125184264450129E-3</v>
      </c>
      <c r="F26">
        <v>2.80444</v>
      </c>
      <c r="G26">
        <f>-(Table2[[#This Row],[time]]-2)*2</f>
        <v>-1.6088800000000001</v>
      </c>
      <c r="H26">
        <v>97.035399999999996</v>
      </c>
      <c r="I26">
        <v>28.866700000000002</v>
      </c>
      <c r="J26">
        <f>Table2[[#This Row],[CFNM]]/Table2[[#This Row],[CAREA]]</f>
        <v>0.29748627820362467</v>
      </c>
      <c r="K26">
        <v>2.80444</v>
      </c>
      <c r="L26">
        <f>-(Table3[[#This Row],[time]]-2)*2</f>
        <v>-1.6088800000000001</v>
      </c>
      <c r="M26">
        <v>62.811300000000003</v>
      </c>
      <c r="N26">
        <v>1.6737E-3</v>
      </c>
      <c r="O26">
        <f>Table3[[#This Row],[CFNM]]/Table3[[#This Row],[CAREA]]</f>
        <v>2.6646479216319356E-5</v>
      </c>
      <c r="P26">
        <v>2.80444</v>
      </c>
      <c r="Q26">
        <f>-(Table4[[#This Row],[time]]-2)*2</f>
        <v>-1.6088800000000001</v>
      </c>
      <c r="R26">
        <v>85.389600000000002</v>
      </c>
      <c r="S26">
        <v>32.543900000000001</v>
      </c>
      <c r="T26">
        <f>Table4[[#This Row],[CFNM]]/Table4[[#This Row],[CAREA]]</f>
        <v>0.38112252545977499</v>
      </c>
      <c r="U26">
        <v>2.80444</v>
      </c>
      <c r="V26">
        <f>-(Table5[[#This Row],[time]]-2)*2</f>
        <v>-1.6088800000000001</v>
      </c>
      <c r="W26">
        <v>78.443899999999999</v>
      </c>
      <c r="X26">
        <v>2.9956200000000001E-3</v>
      </c>
      <c r="Y26">
        <f>Table5[[#This Row],[CFNM]]/Table5[[#This Row],[CAREA]]</f>
        <v>3.8188055412849183E-5</v>
      </c>
      <c r="Z26">
        <v>2.80444</v>
      </c>
      <c r="AA26">
        <f>-(Table6[[#This Row],[time]]-2)*2</f>
        <v>-1.6088800000000001</v>
      </c>
      <c r="AB26">
        <v>84.801900000000003</v>
      </c>
      <c r="AC26">
        <v>37.653500000000001</v>
      </c>
      <c r="AD26">
        <f>Table6[[#This Row],[CFNM]]/Table6[[#This Row],[CAREA]]</f>
        <v>0.44401717414350383</v>
      </c>
      <c r="AE26">
        <v>2.80444</v>
      </c>
      <c r="AF26">
        <f>-(Table7[[#This Row],[time]]-2)*2</f>
        <v>-1.6088800000000001</v>
      </c>
      <c r="AG26">
        <v>75.538200000000003</v>
      </c>
      <c r="AH26">
        <v>1.7424599999999999</v>
      </c>
      <c r="AI26">
        <f>Table7[[#This Row],[CFNM]]/Table7[[#This Row],[CAREA]]</f>
        <v>2.3067269275677735E-2</v>
      </c>
      <c r="AJ26">
        <v>2.80444</v>
      </c>
      <c r="AK26">
        <f>-(Table8[[#This Row],[time]]-2)*2</f>
        <v>-1.6088800000000001</v>
      </c>
      <c r="AL26">
        <v>82.936899999999994</v>
      </c>
      <c r="AM26">
        <v>49.672699999999999</v>
      </c>
      <c r="AN26">
        <f>Table8[[#This Row],[CFNM]]/Table8[[#This Row],[CAREA]]</f>
        <v>0.59892158978693444</v>
      </c>
    </row>
    <row r="27" spans="1:40" x14ac:dyDescent="0.3">
      <c r="A27">
        <v>2.8583699999999999</v>
      </c>
      <c r="B27">
        <f>-(Table1[[#This Row],[time]]-2)*2</f>
        <v>-1.7167399999999997</v>
      </c>
      <c r="C27">
        <v>64.896600000000007</v>
      </c>
      <c r="D27">
        <v>3.5714499999999999E-3</v>
      </c>
      <c r="E27">
        <f>Table1[[#This Row],[CFNM]]/Table1[[#This Row],[CAREA]]</f>
        <v>5.5032929306003695E-5</v>
      </c>
      <c r="F27">
        <v>2.8583699999999999</v>
      </c>
      <c r="G27">
        <f>-(Table2[[#This Row],[time]]-2)*2</f>
        <v>-1.7167399999999997</v>
      </c>
      <c r="H27">
        <v>97.194900000000004</v>
      </c>
      <c r="I27">
        <v>31.913599999999999</v>
      </c>
      <c r="J27">
        <f>Table2[[#This Row],[CFNM]]/Table2[[#This Row],[CAREA]]</f>
        <v>0.32834644616126973</v>
      </c>
      <c r="K27">
        <v>2.8583699999999999</v>
      </c>
      <c r="L27">
        <f>-(Table3[[#This Row],[time]]-2)*2</f>
        <v>-1.7167399999999997</v>
      </c>
      <c r="M27">
        <v>59.726900000000001</v>
      </c>
      <c r="N27">
        <v>1.43614E-3</v>
      </c>
      <c r="O27">
        <f>Table3[[#This Row],[CFNM]]/Table3[[#This Row],[CAREA]]</f>
        <v>2.4045112001459981E-5</v>
      </c>
      <c r="P27">
        <v>2.8583699999999999</v>
      </c>
      <c r="Q27">
        <f>-(Table4[[#This Row],[time]]-2)*2</f>
        <v>-1.7167399999999997</v>
      </c>
      <c r="R27">
        <v>84.715400000000002</v>
      </c>
      <c r="S27">
        <v>35.272799999999997</v>
      </c>
      <c r="T27">
        <f>Table4[[#This Row],[CFNM]]/Table4[[#This Row],[CAREA]]</f>
        <v>0.41636821640457339</v>
      </c>
      <c r="U27">
        <v>2.8583699999999999</v>
      </c>
      <c r="V27">
        <f>-(Table5[[#This Row],[time]]-2)*2</f>
        <v>-1.7167399999999997</v>
      </c>
      <c r="W27">
        <v>77.475800000000007</v>
      </c>
      <c r="X27">
        <v>2.6839300000000002E-3</v>
      </c>
      <c r="Y27">
        <f>Table5[[#This Row],[CFNM]]/Table5[[#This Row],[CAREA]]</f>
        <v>3.4642172136331601E-5</v>
      </c>
      <c r="Z27">
        <v>2.8583699999999999</v>
      </c>
      <c r="AA27">
        <f>-(Table6[[#This Row],[time]]-2)*2</f>
        <v>-1.7167399999999997</v>
      </c>
      <c r="AB27">
        <v>84.371399999999994</v>
      </c>
      <c r="AC27">
        <v>40.563099999999999</v>
      </c>
      <c r="AD27">
        <f>Table6[[#This Row],[CFNM]]/Table6[[#This Row],[CAREA]]</f>
        <v>0.48076836463540967</v>
      </c>
      <c r="AE27">
        <v>2.8583699999999999</v>
      </c>
      <c r="AF27">
        <f>-(Table7[[#This Row],[time]]-2)*2</f>
        <v>-1.7167399999999997</v>
      </c>
      <c r="AG27">
        <v>74.728200000000001</v>
      </c>
      <c r="AH27">
        <v>1.3245400000000001</v>
      </c>
      <c r="AI27">
        <f>Table7[[#This Row],[CFNM]]/Table7[[#This Row],[CAREA]]</f>
        <v>1.7724767892174573E-2</v>
      </c>
      <c r="AJ27">
        <v>2.8583699999999999</v>
      </c>
      <c r="AK27">
        <f>-(Table8[[#This Row],[time]]-2)*2</f>
        <v>-1.7167399999999997</v>
      </c>
      <c r="AL27">
        <v>82.960099999999997</v>
      </c>
      <c r="AM27">
        <v>52.116700000000002</v>
      </c>
      <c r="AN27">
        <f>Table8[[#This Row],[CFNM]]/Table8[[#This Row],[CAREA]]</f>
        <v>0.62821404506503731</v>
      </c>
    </row>
    <row r="28" spans="1:40" x14ac:dyDescent="0.3">
      <c r="A28">
        <v>2.9134199999999999</v>
      </c>
      <c r="B28">
        <f>-(Table1[[#This Row],[time]]-2)*2</f>
        <v>-1.8268399999999998</v>
      </c>
      <c r="C28">
        <v>61.744900000000001</v>
      </c>
      <c r="D28">
        <v>2.5612199999999999E-3</v>
      </c>
      <c r="E28">
        <f>Table1[[#This Row],[CFNM]]/Table1[[#This Row],[CAREA]]</f>
        <v>4.1480672897680619E-5</v>
      </c>
      <c r="F28">
        <v>2.9134199999999999</v>
      </c>
      <c r="G28">
        <f>-(Table2[[#This Row],[time]]-2)*2</f>
        <v>-1.8268399999999998</v>
      </c>
      <c r="H28">
        <v>97.238200000000006</v>
      </c>
      <c r="I28">
        <v>33.792999999999999</v>
      </c>
      <c r="J28">
        <f>Table2[[#This Row],[CFNM]]/Table2[[#This Row],[CAREA]]</f>
        <v>0.34752802910790198</v>
      </c>
      <c r="K28">
        <v>2.9134199999999999</v>
      </c>
      <c r="L28">
        <f>-(Table3[[#This Row],[time]]-2)*2</f>
        <v>-1.8268399999999998</v>
      </c>
      <c r="M28">
        <v>57.600700000000003</v>
      </c>
      <c r="N28">
        <v>1.30222E-3</v>
      </c>
      <c r="O28">
        <f>Table3[[#This Row],[CFNM]]/Table3[[#This Row],[CAREA]]</f>
        <v>2.2607711364618831E-5</v>
      </c>
      <c r="P28">
        <v>2.9134199999999999</v>
      </c>
      <c r="Q28">
        <f>-(Table4[[#This Row],[time]]-2)*2</f>
        <v>-1.8268399999999998</v>
      </c>
      <c r="R28">
        <v>84.322699999999998</v>
      </c>
      <c r="S28">
        <v>37.084299999999999</v>
      </c>
      <c r="T28">
        <f>Table4[[#This Row],[CFNM]]/Table4[[#This Row],[CAREA]]</f>
        <v>0.43979023442086174</v>
      </c>
      <c r="U28">
        <v>2.9134199999999999</v>
      </c>
      <c r="V28">
        <f>-(Table5[[#This Row],[time]]-2)*2</f>
        <v>-1.8268399999999998</v>
      </c>
      <c r="W28">
        <v>76.842600000000004</v>
      </c>
      <c r="X28">
        <v>2.4988599999999999E-3</v>
      </c>
      <c r="Y28">
        <f>Table5[[#This Row],[CFNM]]/Table5[[#This Row],[CAREA]]</f>
        <v>3.2519201588702096E-5</v>
      </c>
      <c r="Z28">
        <v>2.9134199999999999</v>
      </c>
      <c r="AA28">
        <f>-(Table6[[#This Row],[time]]-2)*2</f>
        <v>-1.8268399999999998</v>
      </c>
      <c r="AB28">
        <v>83.769900000000007</v>
      </c>
      <c r="AC28">
        <v>42.471600000000002</v>
      </c>
      <c r="AD28">
        <f>Table6[[#This Row],[CFNM]]/Table6[[#This Row],[CAREA]]</f>
        <v>0.50700311209634963</v>
      </c>
      <c r="AE28">
        <v>2.9134199999999999</v>
      </c>
      <c r="AF28">
        <f>-(Table7[[#This Row],[time]]-2)*2</f>
        <v>-1.8268399999999998</v>
      </c>
      <c r="AG28">
        <v>74.248800000000003</v>
      </c>
      <c r="AH28">
        <v>1.1196200000000001</v>
      </c>
      <c r="AI28">
        <f>Table7[[#This Row],[CFNM]]/Table7[[#This Row],[CAREA]]</f>
        <v>1.5079300944931097E-2</v>
      </c>
      <c r="AJ28">
        <v>2.9134199999999999</v>
      </c>
      <c r="AK28">
        <f>-(Table8[[#This Row],[time]]-2)*2</f>
        <v>-1.8268399999999998</v>
      </c>
      <c r="AL28">
        <v>82.952399999999997</v>
      </c>
      <c r="AM28">
        <v>53.624000000000002</v>
      </c>
      <c r="AN28">
        <f>Table8[[#This Row],[CFNM]]/Table8[[#This Row],[CAREA]]</f>
        <v>0.64644302033455336</v>
      </c>
    </row>
    <row r="29" spans="1:40" x14ac:dyDescent="0.3">
      <c r="A29">
        <v>2.9619599999999999</v>
      </c>
      <c r="B29">
        <f>-(Table1[[#This Row],[time]]-2)*2</f>
        <v>-1.9239199999999999</v>
      </c>
      <c r="C29">
        <v>57.236199999999997</v>
      </c>
      <c r="D29">
        <v>2.2555399999999999E-3</v>
      </c>
      <c r="E29">
        <f>Table1[[#This Row],[CFNM]]/Table1[[#This Row],[CAREA]]</f>
        <v>3.9407577721791451E-5</v>
      </c>
      <c r="F29">
        <v>2.9619599999999999</v>
      </c>
      <c r="G29">
        <f>-(Table2[[#This Row],[time]]-2)*2</f>
        <v>-1.9239199999999999</v>
      </c>
      <c r="H29">
        <v>97.222200000000001</v>
      </c>
      <c r="I29">
        <v>36.776499999999999</v>
      </c>
      <c r="J29">
        <f>Table2[[#This Row],[CFNM]]/Table2[[#This Row],[CAREA]]</f>
        <v>0.3782726578908932</v>
      </c>
      <c r="K29">
        <v>2.9619599999999999</v>
      </c>
      <c r="L29">
        <f>-(Table3[[#This Row],[time]]-2)*2</f>
        <v>-1.9239199999999999</v>
      </c>
      <c r="M29">
        <v>53.752200000000002</v>
      </c>
      <c r="N29">
        <v>1.1039800000000001E-3</v>
      </c>
      <c r="O29">
        <f>Table3[[#This Row],[CFNM]]/Table3[[#This Row],[CAREA]]</f>
        <v>2.0538322152395623E-5</v>
      </c>
      <c r="P29">
        <v>2.9619599999999999</v>
      </c>
      <c r="Q29">
        <f>-(Table4[[#This Row],[time]]-2)*2</f>
        <v>-1.9239199999999999</v>
      </c>
      <c r="R29">
        <v>83.616399999999999</v>
      </c>
      <c r="S29">
        <v>39.933</v>
      </c>
      <c r="T29">
        <f>Table4[[#This Row],[CFNM]]/Table4[[#This Row],[CAREA]]</f>
        <v>0.47757377739295165</v>
      </c>
      <c r="U29">
        <v>2.9619599999999999</v>
      </c>
      <c r="V29">
        <f>-(Table5[[#This Row],[time]]-2)*2</f>
        <v>-1.9239199999999999</v>
      </c>
      <c r="W29">
        <v>75.470399999999998</v>
      </c>
      <c r="X29">
        <v>2.21237E-3</v>
      </c>
      <c r="Y29">
        <f>Table5[[#This Row],[CFNM]]/Table5[[#This Row],[CAREA]]</f>
        <v>2.9314406707795376E-5</v>
      </c>
      <c r="Z29">
        <v>2.9619599999999999</v>
      </c>
      <c r="AA29">
        <f>-(Table6[[#This Row],[time]]-2)*2</f>
        <v>-1.9239199999999999</v>
      </c>
      <c r="AB29">
        <v>82.956800000000001</v>
      </c>
      <c r="AC29">
        <v>45.484499999999997</v>
      </c>
      <c r="AD29">
        <f>Table6[[#This Row],[CFNM]]/Table6[[#This Row],[CAREA]]</f>
        <v>0.54829139986113251</v>
      </c>
      <c r="AE29">
        <v>2.9619599999999999</v>
      </c>
      <c r="AF29">
        <f>-(Table7[[#This Row],[time]]-2)*2</f>
        <v>-1.9239199999999999</v>
      </c>
      <c r="AG29">
        <v>73.528700000000001</v>
      </c>
      <c r="AH29">
        <v>0.78764599999999996</v>
      </c>
      <c r="AI29">
        <f>Table7[[#This Row],[CFNM]]/Table7[[#This Row],[CAREA]]</f>
        <v>1.0712089293024356E-2</v>
      </c>
      <c r="AJ29">
        <v>2.9619599999999999</v>
      </c>
      <c r="AK29">
        <f>-(Table8[[#This Row],[time]]-2)*2</f>
        <v>-1.9239199999999999</v>
      </c>
      <c r="AL29">
        <v>82.878699999999995</v>
      </c>
      <c r="AM29">
        <v>56.010199999999998</v>
      </c>
      <c r="AN29">
        <f>Table8[[#This Row],[CFNM]]/Table8[[#This Row],[CAREA]]</f>
        <v>0.6758093454651195</v>
      </c>
    </row>
    <row r="30" spans="1:40" x14ac:dyDescent="0.3">
      <c r="A30">
        <v>3</v>
      </c>
      <c r="B30">
        <f>-(Table1[[#This Row],[time]]-2)*2</f>
        <v>-2</v>
      </c>
      <c r="C30">
        <v>54.241799999999998</v>
      </c>
      <c r="D30">
        <v>2.0014500000000001E-3</v>
      </c>
      <c r="E30">
        <f>Table1[[#This Row],[CFNM]]/Table1[[#This Row],[CAREA]]</f>
        <v>3.6898664867316352E-5</v>
      </c>
      <c r="F30">
        <v>3</v>
      </c>
      <c r="G30">
        <f>-(Table2[[#This Row],[time]]-2)*2</f>
        <v>-2</v>
      </c>
      <c r="H30">
        <v>97.149199999999993</v>
      </c>
      <c r="I30">
        <v>39.306699999999999</v>
      </c>
      <c r="J30">
        <f>Table2[[#This Row],[CFNM]]/Table2[[#This Row],[CAREA]]</f>
        <v>0.40460137602780055</v>
      </c>
      <c r="K30">
        <v>3</v>
      </c>
      <c r="L30">
        <f>-(Table3[[#This Row],[time]]-2)*2</f>
        <v>-2</v>
      </c>
      <c r="M30">
        <v>50.933599999999998</v>
      </c>
      <c r="N30">
        <v>9.3548899999999996E-4</v>
      </c>
      <c r="O30">
        <f>Table3[[#This Row],[CFNM]]/Table3[[#This Row],[CAREA]]</f>
        <v>1.8366834466835251E-5</v>
      </c>
      <c r="P30">
        <v>3</v>
      </c>
      <c r="Q30">
        <f>-(Table4[[#This Row],[time]]-2)*2</f>
        <v>-2</v>
      </c>
      <c r="R30">
        <v>83.083299999999994</v>
      </c>
      <c r="S30">
        <v>42.263199999999998</v>
      </c>
      <c r="T30">
        <f>Table4[[#This Row],[CFNM]]/Table4[[#This Row],[CAREA]]</f>
        <v>0.50868465744620162</v>
      </c>
      <c r="U30">
        <v>3</v>
      </c>
      <c r="V30">
        <f>-(Table5[[#This Row],[time]]-2)*2</f>
        <v>-2</v>
      </c>
      <c r="W30">
        <v>73.619900000000001</v>
      </c>
      <c r="X30">
        <v>1.9879799999999999E-3</v>
      </c>
      <c r="Y30">
        <f>Table5[[#This Row],[CFNM]]/Table5[[#This Row],[CAREA]]</f>
        <v>2.7003296662994652E-5</v>
      </c>
      <c r="Z30">
        <v>3</v>
      </c>
      <c r="AA30">
        <f>-(Table6[[#This Row],[time]]-2)*2</f>
        <v>-2</v>
      </c>
      <c r="AB30">
        <v>82.211799999999997</v>
      </c>
      <c r="AC30">
        <v>48.002800000000001</v>
      </c>
      <c r="AD30">
        <f>Table6[[#This Row],[CFNM]]/Table6[[#This Row],[CAREA]]</f>
        <v>0.58389185007505007</v>
      </c>
      <c r="AE30">
        <v>3</v>
      </c>
      <c r="AF30">
        <f>-(Table7[[#This Row],[time]]-2)*2</f>
        <v>-2</v>
      </c>
      <c r="AG30">
        <v>72.872600000000006</v>
      </c>
      <c r="AH30">
        <v>0.50541000000000003</v>
      </c>
      <c r="AI30">
        <f>Table7[[#This Row],[CFNM]]/Table7[[#This Row],[CAREA]]</f>
        <v>6.9355285800149847E-3</v>
      </c>
      <c r="AJ30">
        <v>3</v>
      </c>
      <c r="AK30">
        <f>-(Table8[[#This Row],[time]]-2)*2</f>
        <v>-2</v>
      </c>
      <c r="AL30">
        <v>82.227199999999996</v>
      </c>
      <c r="AM30">
        <v>58.021099999999997</v>
      </c>
      <c r="AN30">
        <f>Table8[[#This Row],[CFNM]]/Table8[[#This Row],[CAREA]]</f>
        <v>0.70561930845267751</v>
      </c>
    </row>
    <row r="33" spans="1:40" x14ac:dyDescent="0.3">
      <c r="A33" t="s">
        <v>18</v>
      </c>
      <c r="E33" t="s">
        <v>0</v>
      </c>
    </row>
    <row r="34" spans="1:40" x14ac:dyDescent="0.3">
      <c r="A34" t="s">
        <v>19</v>
      </c>
      <c r="E34" t="s">
        <v>1</v>
      </c>
      <c r="F34" t="s">
        <v>2</v>
      </c>
    </row>
    <row r="36" spans="1:40" x14ac:dyDescent="0.3">
      <c r="A36" t="s">
        <v>3</v>
      </c>
      <c r="F36" t="s">
        <v>4</v>
      </c>
      <c r="K36" t="s">
        <v>5</v>
      </c>
      <c r="P36" t="s">
        <v>6</v>
      </c>
      <c r="U36" t="s">
        <v>7</v>
      </c>
      <c r="Z36" t="s">
        <v>8</v>
      </c>
      <c r="AE36" t="s">
        <v>9</v>
      </c>
      <c r="AJ36" t="s">
        <v>10</v>
      </c>
    </row>
    <row r="37" spans="1:40" x14ac:dyDescent="0.3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11</v>
      </c>
      <c r="V37" t="s">
        <v>12</v>
      </c>
      <c r="W37" t="s">
        <v>13</v>
      </c>
      <c r="X37" t="s">
        <v>14</v>
      </c>
      <c r="Y37" t="s">
        <v>15</v>
      </c>
      <c r="Z37" t="s">
        <v>11</v>
      </c>
      <c r="AA37" t="s">
        <v>12</v>
      </c>
      <c r="AB37" t="s">
        <v>13</v>
      </c>
      <c r="AC37" t="s">
        <v>14</v>
      </c>
      <c r="AD37" t="s">
        <v>15</v>
      </c>
      <c r="AE37" t="s">
        <v>11</v>
      </c>
      <c r="AF37" t="s">
        <v>12</v>
      </c>
      <c r="AG37" t="s">
        <v>13</v>
      </c>
      <c r="AH37" t="s">
        <v>14</v>
      </c>
      <c r="AI37" t="s">
        <v>15</v>
      </c>
      <c r="AJ37" t="s">
        <v>11</v>
      </c>
      <c r="AK37" t="s">
        <v>12</v>
      </c>
      <c r="AL37" t="s">
        <v>13</v>
      </c>
      <c r="AM37" t="s">
        <v>14</v>
      </c>
      <c r="AN37" t="s">
        <v>15</v>
      </c>
    </row>
    <row r="38" spans="1:40" x14ac:dyDescent="0.3">
      <c r="A38">
        <v>2</v>
      </c>
      <c r="B38">
        <f>(Table110[[#This Row],[time]]-2)*2</f>
        <v>0</v>
      </c>
      <c r="C38">
        <v>91.082599999999999</v>
      </c>
      <c r="D38">
        <v>10.202299999999999</v>
      </c>
      <c r="E38" s="1">
        <f>Table110[[#This Row],[CFNM]]/Table110[[#This Row],[CAREA]]</f>
        <v>0.11201151482280917</v>
      </c>
      <c r="F38">
        <v>2</v>
      </c>
      <c r="G38">
        <f>(Table211[[#This Row],[time]]-2)*2</f>
        <v>0</v>
      </c>
      <c r="H38">
        <v>95.835700000000003</v>
      </c>
      <c r="I38">
        <v>3.5654499999999998</v>
      </c>
      <c r="J38" s="1">
        <f>Table211[[#This Row],[CFNM]]/Table211[[#This Row],[CAREA]]</f>
        <v>3.7203776880640513E-2</v>
      </c>
      <c r="K38">
        <v>2</v>
      </c>
      <c r="L38">
        <f>(Table312[[#This Row],[time]]-2)*2</f>
        <v>0</v>
      </c>
      <c r="M38">
        <v>89.253699999999995</v>
      </c>
      <c r="N38">
        <v>3.6436600000000001</v>
      </c>
      <c r="O38">
        <f>Table312[[#This Row],[CFNM]]/Table312[[#This Row],[CAREA]]</f>
        <v>4.0823629720672647E-2</v>
      </c>
      <c r="P38">
        <v>2</v>
      </c>
      <c r="Q38">
        <f>(Table413[[#This Row],[time]]-2)*2</f>
        <v>0</v>
      </c>
      <c r="R38">
        <v>86.409400000000005</v>
      </c>
      <c r="S38">
        <v>6.4346899999999998</v>
      </c>
      <c r="T38">
        <f>Table413[[#This Row],[CFNM]]/Table413[[#This Row],[CAREA]]</f>
        <v>7.4467476918020484E-2</v>
      </c>
      <c r="U38">
        <v>2</v>
      </c>
      <c r="V38">
        <f>(Table514[[#This Row],[time]]-2)*2</f>
        <v>0</v>
      </c>
      <c r="W38">
        <v>82.628699999999995</v>
      </c>
      <c r="X38">
        <v>8.5542400000000001</v>
      </c>
      <c r="Y38">
        <f>Table514[[#This Row],[CFNM]]/Table514[[#This Row],[CAREA]]</f>
        <v>0.1035262566154375</v>
      </c>
      <c r="Z38">
        <v>2</v>
      </c>
      <c r="AA38">
        <f>(Table615[[#This Row],[time]]-2)*2</f>
        <v>0</v>
      </c>
      <c r="AB38">
        <v>88.863399999999999</v>
      </c>
      <c r="AC38">
        <v>15.0844</v>
      </c>
      <c r="AD38">
        <f>Table615[[#This Row],[CFNM]]/Table615[[#This Row],[CAREA]]</f>
        <v>0.1697481752892642</v>
      </c>
      <c r="AE38">
        <v>2</v>
      </c>
      <c r="AF38">
        <f>(Table716[[#This Row],[time]]-2)*2</f>
        <v>0</v>
      </c>
      <c r="AG38">
        <v>78.953900000000004</v>
      </c>
      <c r="AH38">
        <v>19.6159</v>
      </c>
      <c r="AI38">
        <f>Table716[[#This Row],[CFNM]]/Table716[[#This Row],[CAREA]]</f>
        <v>0.24844751177585905</v>
      </c>
      <c r="AJ38">
        <v>2</v>
      </c>
      <c r="AK38">
        <f>(Table817[[#This Row],[time]]-2)*2</f>
        <v>0</v>
      </c>
      <c r="AL38">
        <v>83.137299999999996</v>
      </c>
      <c r="AM38">
        <v>19.2331</v>
      </c>
      <c r="AN38">
        <f>Table817[[#This Row],[CFNM]]/Table817[[#This Row],[CAREA]]</f>
        <v>0.23134140752706669</v>
      </c>
    </row>
    <row r="39" spans="1:40" x14ac:dyDescent="0.3">
      <c r="A39">
        <v>2.0512600000000001</v>
      </c>
      <c r="B39">
        <f>(Table110[[#This Row],[time]]-2)*2</f>
        <v>0.10252000000000017</v>
      </c>
      <c r="C39">
        <v>91.067499999999995</v>
      </c>
      <c r="D39">
        <v>11.0166</v>
      </c>
      <c r="E39">
        <f>Table110[[#This Row],[CFNM]]/Table110[[#This Row],[CAREA]]</f>
        <v>0.12097180662695255</v>
      </c>
      <c r="F39">
        <v>2.0512600000000001</v>
      </c>
      <c r="G39">
        <f>(Table211[[#This Row],[time]]-2)*2</f>
        <v>0.10252000000000017</v>
      </c>
      <c r="H39">
        <v>95.821899999999999</v>
      </c>
      <c r="I39">
        <v>3.0028299999999999</v>
      </c>
      <c r="J39">
        <f>Table211[[#This Row],[CFNM]]/Table211[[#This Row],[CAREA]]</f>
        <v>3.1337616974825171E-2</v>
      </c>
      <c r="K39">
        <v>2.0512600000000001</v>
      </c>
      <c r="L39">
        <f>(Table312[[#This Row],[time]]-2)*2</f>
        <v>0.10252000000000017</v>
      </c>
      <c r="M39">
        <v>89.191000000000003</v>
      </c>
      <c r="N39">
        <v>4.6626399999999997</v>
      </c>
      <c r="O39">
        <f>Table312[[#This Row],[CFNM]]/Table312[[#This Row],[CAREA]]</f>
        <v>5.2277023466493253E-2</v>
      </c>
      <c r="P39">
        <v>2.0512600000000001</v>
      </c>
      <c r="Q39">
        <f>(Table413[[#This Row],[time]]-2)*2</f>
        <v>0.10252000000000017</v>
      </c>
      <c r="R39">
        <v>86.444999999999993</v>
      </c>
      <c r="S39">
        <v>5.6591699999999996</v>
      </c>
      <c r="T39">
        <f>Table413[[#This Row],[CFNM]]/Table413[[#This Row],[CAREA]]</f>
        <v>6.5465556133958006E-2</v>
      </c>
      <c r="U39">
        <v>2.0512600000000001</v>
      </c>
      <c r="V39">
        <f>(Table514[[#This Row],[time]]-2)*2</f>
        <v>0.10252000000000017</v>
      </c>
      <c r="W39">
        <v>82.670400000000001</v>
      </c>
      <c r="X39">
        <v>9.9083799999999993</v>
      </c>
      <c r="Y39">
        <f>Table514[[#This Row],[CFNM]]/Table514[[#This Row],[CAREA]]</f>
        <v>0.1198540227215545</v>
      </c>
      <c r="Z39">
        <v>2.0512600000000001</v>
      </c>
      <c r="AA39">
        <f>(Table615[[#This Row],[time]]-2)*2</f>
        <v>0.10252000000000017</v>
      </c>
      <c r="AB39">
        <v>88.762100000000004</v>
      </c>
      <c r="AC39">
        <v>14.719099999999999</v>
      </c>
      <c r="AD39">
        <f>Table615[[#This Row],[CFNM]]/Table615[[#This Row],[CAREA]]</f>
        <v>0.16582640563934381</v>
      </c>
      <c r="AE39">
        <v>2.0512600000000001</v>
      </c>
      <c r="AF39">
        <f>(Table716[[#This Row],[time]]-2)*2</f>
        <v>0.10252000000000017</v>
      </c>
      <c r="AG39">
        <v>78.818700000000007</v>
      </c>
      <c r="AH39">
        <v>21.397600000000001</v>
      </c>
      <c r="AI39">
        <f>Table716[[#This Row],[CFNM]]/Table716[[#This Row],[CAREA]]</f>
        <v>0.27147872268890505</v>
      </c>
      <c r="AJ39">
        <v>2.0512600000000001</v>
      </c>
      <c r="AK39">
        <f>(Table817[[#This Row],[time]]-2)*2</f>
        <v>0.10252000000000017</v>
      </c>
      <c r="AL39">
        <v>83.062399999999997</v>
      </c>
      <c r="AM39">
        <v>17.959599999999998</v>
      </c>
      <c r="AN39">
        <f>Table817[[#This Row],[CFNM]]/Table817[[#This Row],[CAREA]]</f>
        <v>0.21621816850945794</v>
      </c>
    </row>
    <row r="40" spans="1:40" x14ac:dyDescent="0.3">
      <c r="A40">
        <v>2.1153300000000002</v>
      </c>
      <c r="B40">
        <f>(Table110[[#This Row],[time]]-2)*2</f>
        <v>0.23066000000000031</v>
      </c>
      <c r="C40">
        <v>91.076999999999998</v>
      </c>
      <c r="D40">
        <v>13.044499999999999</v>
      </c>
      <c r="E40">
        <f>Table110[[#This Row],[CFNM]]/Table110[[#This Row],[CAREA]]</f>
        <v>0.14322496349242947</v>
      </c>
      <c r="F40">
        <v>2.1153300000000002</v>
      </c>
      <c r="G40">
        <f>(Table211[[#This Row],[time]]-2)*2</f>
        <v>0.23066000000000031</v>
      </c>
      <c r="H40">
        <v>95.256200000000007</v>
      </c>
      <c r="I40">
        <v>1.4537199999999999</v>
      </c>
      <c r="J40">
        <f>Table211[[#This Row],[CFNM]]/Table211[[#This Row],[CAREA]]</f>
        <v>1.526115885370191E-2</v>
      </c>
      <c r="K40">
        <v>2.1153300000000002</v>
      </c>
      <c r="L40">
        <f>(Table312[[#This Row],[time]]-2)*2</f>
        <v>0.23066000000000031</v>
      </c>
      <c r="M40">
        <v>89.027100000000004</v>
      </c>
      <c r="N40">
        <v>7.1665999999999999</v>
      </c>
      <c r="O40">
        <f>Table312[[#This Row],[CFNM]]/Table312[[#This Row],[CAREA]]</f>
        <v>8.0499083986786041E-2</v>
      </c>
      <c r="P40">
        <v>2.1153300000000002</v>
      </c>
      <c r="Q40">
        <f>(Table413[[#This Row],[time]]-2)*2</f>
        <v>0.23066000000000031</v>
      </c>
      <c r="R40">
        <v>86.618200000000002</v>
      </c>
      <c r="S40">
        <v>3.5622600000000002</v>
      </c>
      <c r="T40">
        <f>Table413[[#This Row],[CFNM]]/Table413[[#This Row],[CAREA]]</f>
        <v>4.1125998924013661E-2</v>
      </c>
      <c r="U40">
        <v>2.1153300000000002</v>
      </c>
      <c r="V40">
        <f>(Table514[[#This Row],[time]]-2)*2</f>
        <v>0.23066000000000031</v>
      </c>
      <c r="W40">
        <v>83.272800000000004</v>
      </c>
      <c r="X40">
        <v>12.7197</v>
      </c>
      <c r="Y40">
        <f>Table514[[#This Row],[CFNM]]/Table514[[#This Row],[CAREA]]</f>
        <v>0.15274735567916534</v>
      </c>
      <c r="Z40">
        <v>2.1153300000000002</v>
      </c>
      <c r="AA40">
        <f>(Table615[[#This Row],[time]]-2)*2</f>
        <v>0.23066000000000031</v>
      </c>
      <c r="AB40">
        <v>89.205200000000005</v>
      </c>
      <c r="AC40">
        <v>14.3468</v>
      </c>
      <c r="AD40">
        <f>Table615[[#This Row],[CFNM]]/Table615[[#This Row],[CAREA]]</f>
        <v>0.16082918932977</v>
      </c>
      <c r="AE40">
        <v>2.1153300000000002</v>
      </c>
      <c r="AF40">
        <f>(Table716[[#This Row],[time]]-2)*2</f>
        <v>0.23066000000000031</v>
      </c>
      <c r="AG40">
        <v>78.530600000000007</v>
      </c>
      <c r="AH40">
        <v>24.405200000000001</v>
      </c>
      <c r="AI40">
        <f>Table716[[#This Row],[CFNM]]/Table716[[#This Row],[CAREA]]</f>
        <v>0.31077312538042495</v>
      </c>
      <c r="AJ40">
        <v>2.1153300000000002</v>
      </c>
      <c r="AK40">
        <f>(Table817[[#This Row],[time]]-2)*2</f>
        <v>0.23066000000000031</v>
      </c>
      <c r="AL40">
        <v>83.161299999999997</v>
      </c>
      <c r="AM40">
        <v>16.2226</v>
      </c>
      <c r="AN40">
        <f>Table817[[#This Row],[CFNM]]/Table817[[#This Row],[CAREA]]</f>
        <v>0.19507391058100343</v>
      </c>
    </row>
    <row r="41" spans="1:40" x14ac:dyDescent="0.3">
      <c r="A41">
        <v>2.16533</v>
      </c>
      <c r="B41">
        <f>(Table110[[#This Row],[time]]-2)*2</f>
        <v>0.33065999999999995</v>
      </c>
      <c r="C41">
        <v>90.986800000000002</v>
      </c>
      <c r="D41">
        <v>14.794</v>
      </c>
      <c r="E41">
        <f>Table110[[#This Row],[CFNM]]/Table110[[#This Row],[CAREA]]</f>
        <v>0.16259501378221897</v>
      </c>
      <c r="F41">
        <v>2.16533</v>
      </c>
      <c r="G41">
        <f>(Table211[[#This Row],[time]]-2)*2</f>
        <v>0.33065999999999995</v>
      </c>
      <c r="H41">
        <v>95.037800000000004</v>
      </c>
      <c r="I41">
        <v>0.31391400000000003</v>
      </c>
      <c r="J41">
        <f>Table211[[#This Row],[CFNM]]/Table211[[#This Row],[CAREA]]</f>
        <v>3.3030436310604832E-3</v>
      </c>
      <c r="K41">
        <v>2.16533</v>
      </c>
      <c r="L41">
        <f>(Table312[[#This Row],[time]]-2)*2</f>
        <v>0.33065999999999995</v>
      </c>
      <c r="M41">
        <v>88.809600000000003</v>
      </c>
      <c r="N41">
        <v>9.53688</v>
      </c>
      <c r="O41">
        <f>Table312[[#This Row],[CFNM]]/Table312[[#This Row],[CAREA]]</f>
        <v>0.10738568803372608</v>
      </c>
      <c r="P41">
        <v>2.16533</v>
      </c>
      <c r="Q41">
        <f>(Table413[[#This Row],[time]]-2)*2</f>
        <v>0.33065999999999995</v>
      </c>
      <c r="R41">
        <v>86.852800000000002</v>
      </c>
      <c r="S41">
        <v>2.0641099999999999</v>
      </c>
      <c r="T41">
        <f>Table413[[#This Row],[CFNM]]/Table413[[#This Row],[CAREA]]</f>
        <v>2.3765612622736399E-2</v>
      </c>
      <c r="U41">
        <v>2.16533</v>
      </c>
      <c r="V41">
        <f>(Table514[[#This Row],[time]]-2)*2</f>
        <v>0.33065999999999995</v>
      </c>
      <c r="W41">
        <v>82.554500000000004</v>
      </c>
      <c r="X41">
        <v>15.0328</v>
      </c>
      <c r="Y41">
        <f>Table514[[#This Row],[CFNM]]/Table514[[#This Row],[CAREA]]</f>
        <v>0.18209546420849257</v>
      </c>
      <c r="Z41">
        <v>2.16533</v>
      </c>
      <c r="AA41">
        <f>(Table615[[#This Row],[time]]-2)*2</f>
        <v>0.33065999999999995</v>
      </c>
      <c r="AB41">
        <v>88.630399999999995</v>
      </c>
      <c r="AC41">
        <v>14.2202</v>
      </c>
      <c r="AD41">
        <f>Table615[[#This Row],[CFNM]]/Table615[[#This Row],[CAREA]]</f>
        <v>0.1604438206303932</v>
      </c>
      <c r="AE41">
        <v>2.16533</v>
      </c>
      <c r="AF41">
        <f>(Table716[[#This Row],[time]]-2)*2</f>
        <v>0.33065999999999995</v>
      </c>
      <c r="AG41">
        <v>77.983599999999996</v>
      </c>
      <c r="AH41">
        <v>26.857600000000001</v>
      </c>
      <c r="AI41">
        <f>Table716[[#This Row],[CFNM]]/Table716[[#This Row],[CAREA]]</f>
        <v>0.34440061756574464</v>
      </c>
      <c r="AJ41">
        <v>2.16533</v>
      </c>
      <c r="AK41">
        <f>(Table817[[#This Row],[time]]-2)*2</f>
        <v>0.33065999999999995</v>
      </c>
      <c r="AL41">
        <v>83.0916</v>
      </c>
      <c r="AM41">
        <v>15.0159</v>
      </c>
      <c r="AN41">
        <f>Table817[[#This Row],[CFNM]]/Table817[[#This Row],[CAREA]]</f>
        <v>0.18071501812457577</v>
      </c>
    </row>
    <row r="42" spans="1:40" x14ac:dyDescent="0.3">
      <c r="A42">
        <v>2.2246999999999999</v>
      </c>
      <c r="B42">
        <f>(Table110[[#This Row],[time]]-2)*2</f>
        <v>0.4493999999999998</v>
      </c>
      <c r="C42">
        <v>90.931600000000003</v>
      </c>
      <c r="D42">
        <v>16.0487</v>
      </c>
      <c r="E42">
        <f>Table110[[#This Row],[CFNM]]/Table110[[#This Row],[CAREA]]</f>
        <v>0.17649200058065623</v>
      </c>
      <c r="F42">
        <v>2.2246999999999999</v>
      </c>
      <c r="G42">
        <f>(Table211[[#This Row],[time]]-2)*2</f>
        <v>0.4493999999999998</v>
      </c>
      <c r="H42">
        <v>94.383099999999999</v>
      </c>
      <c r="I42">
        <v>5.9839100000000003E-3</v>
      </c>
      <c r="J42">
        <f>Table211[[#This Row],[CFNM]]/Table211[[#This Row],[CAREA]]</f>
        <v>6.3400227371213704E-5</v>
      </c>
      <c r="K42">
        <v>2.2246999999999999</v>
      </c>
      <c r="L42">
        <f>(Table312[[#This Row],[time]]-2)*2</f>
        <v>0.4493999999999998</v>
      </c>
      <c r="M42">
        <v>88.334900000000005</v>
      </c>
      <c r="N42">
        <v>11.382400000000001</v>
      </c>
      <c r="O42">
        <f>Table312[[#This Row],[CFNM]]/Table312[[#This Row],[CAREA]]</f>
        <v>0.12885507313643871</v>
      </c>
      <c r="P42">
        <v>2.2246999999999999</v>
      </c>
      <c r="Q42">
        <f>(Table413[[#This Row],[time]]-2)*2</f>
        <v>0.4493999999999998</v>
      </c>
      <c r="R42">
        <v>86.982299999999995</v>
      </c>
      <c r="S42">
        <v>1.25993</v>
      </c>
      <c r="T42">
        <f>Table413[[#This Row],[CFNM]]/Table413[[#This Row],[CAREA]]</f>
        <v>1.4484900951113043E-2</v>
      </c>
      <c r="U42">
        <v>2.2246999999999999</v>
      </c>
      <c r="V42">
        <f>(Table514[[#This Row],[time]]-2)*2</f>
        <v>0.4493999999999998</v>
      </c>
      <c r="W42">
        <v>82.3</v>
      </c>
      <c r="X42">
        <v>16.7178</v>
      </c>
      <c r="Y42">
        <f>Table514[[#This Row],[CFNM]]/Table514[[#This Row],[CAREA]]</f>
        <v>0.20313244228432564</v>
      </c>
      <c r="Z42">
        <v>2.2246999999999999</v>
      </c>
      <c r="AA42">
        <f>(Table615[[#This Row],[time]]-2)*2</f>
        <v>0.4493999999999998</v>
      </c>
      <c r="AB42">
        <v>88.681700000000006</v>
      </c>
      <c r="AC42">
        <v>14.1713</v>
      </c>
      <c r="AD42">
        <f>Table615[[#This Row],[CFNM]]/Table615[[#This Row],[CAREA]]</f>
        <v>0.15979959788772655</v>
      </c>
      <c r="AE42">
        <v>2.2246999999999999</v>
      </c>
      <c r="AF42">
        <f>(Table716[[#This Row],[time]]-2)*2</f>
        <v>0.4493999999999998</v>
      </c>
      <c r="AG42">
        <v>77.880700000000004</v>
      </c>
      <c r="AH42">
        <v>28.745799999999999</v>
      </c>
      <c r="AI42">
        <f>Table716[[#This Row],[CFNM]]/Table716[[#This Row],[CAREA]]</f>
        <v>0.36910043181430058</v>
      </c>
      <c r="AJ42">
        <v>2.2246999999999999</v>
      </c>
      <c r="AK42">
        <f>(Table817[[#This Row],[time]]-2)*2</f>
        <v>0.4493999999999998</v>
      </c>
      <c r="AL42">
        <v>83.081100000000006</v>
      </c>
      <c r="AM42">
        <v>14.185700000000001</v>
      </c>
      <c r="AN42">
        <f>Table817[[#This Row],[CFNM]]/Table817[[#This Row],[CAREA]]</f>
        <v>0.17074521160649053</v>
      </c>
    </row>
    <row r="43" spans="1:40" x14ac:dyDescent="0.3">
      <c r="A43">
        <v>2.2668900000000001</v>
      </c>
      <c r="B43">
        <f>(Table110[[#This Row],[time]]-2)*2</f>
        <v>0.53378000000000014</v>
      </c>
      <c r="C43">
        <v>90.831199999999995</v>
      </c>
      <c r="D43">
        <v>17.686299999999999</v>
      </c>
      <c r="E43">
        <f>Table110[[#This Row],[CFNM]]/Table110[[#This Row],[CAREA]]</f>
        <v>0.19471613278256811</v>
      </c>
      <c r="F43">
        <v>2.2668900000000001</v>
      </c>
      <c r="G43">
        <f>(Table211[[#This Row],[time]]-2)*2</f>
        <v>0.53378000000000014</v>
      </c>
      <c r="H43">
        <v>93.079700000000003</v>
      </c>
      <c r="I43">
        <v>4.8858399999999998E-3</v>
      </c>
      <c r="J43">
        <f>Table211[[#This Row],[CFNM]]/Table211[[#This Row],[CAREA]]</f>
        <v>5.2490929816060857E-5</v>
      </c>
      <c r="K43">
        <v>2.2668900000000001</v>
      </c>
      <c r="L43">
        <f>(Table312[[#This Row],[time]]-2)*2</f>
        <v>0.53378000000000014</v>
      </c>
      <c r="M43">
        <v>87.890900000000002</v>
      </c>
      <c r="N43">
        <v>13.9557</v>
      </c>
      <c r="O43">
        <f>Table312[[#This Row],[CFNM]]/Table312[[#This Row],[CAREA]]</f>
        <v>0.1587843565147245</v>
      </c>
      <c r="P43">
        <v>2.2668900000000001</v>
      </c>
      <c r="Q43">
        <f>(Table413[[#This Row],[time]]-2)*2</f>
        <v>0.53378000000000014</v>
      </c>
      <c r="R43">
        <v>87.349599999999995</v>
      </c>
      <c r="S43">
        <v>0.33931899999999998</v>
      </c>
      <c r="T43">
        <f>Table413[[#This Row],[CFNM]]/Table413[[#This Row],[CAREA]]</f>
        <v>3.8846085156657843E-3</v>
      </c>
      <c r="U43">
        <v>2.2668900000000001</v>
      </c>
      <c r="V43">
        <f>(Table514[[#This Row],[time]]-2)*2</f>
        <v>0.53378000000000014</v>
      </c>
      <c r="W43">
        <v>81.684700000000007</v>
      </c>
      <c r="X43">
        <v>18.919899999999998</v>
      </c>
      <c r="Y43">
        <f>Table514[[#This Row],[CFNM]]/Table514[[#This Row],[CAREA]]</f>
        <v>0.23162109917769175</v>
      </c>
      <c r="Z43">
        <v>2.2668900000000001</v>
      </c>
      <c r="AA43">
        <f>(Table615[[#This Row],[time]]-2)*2</f>
        <v>0.53378000000000014</v>
      </c>
      <c r="AB43">
        <v>89.100200000000001</v>
      </c>
      <c r="AC43">
        <v>13.977</v>
      </c>
      <c r="AD43">
        <f>Table615[[#This Row],[CFNM]]/Table615[[#This Row],[CAREA]]</f>
        <v>0.15686833475121267</v>
      </c>
      <c r="AE43">
        <v>2.2668900000000001</v>
      </c>
      <c r="AF43">
        <f>(Table716[[#This Row],[time]]-2)*2</f>
        <v>0.53378000000000014</v>
      </c>
      <c r="AG43">
        <v>77.717100000000002</v>
      </c>
      <c r="AH43">
        <v>31.299399999999999</v>
      </c>
      <c r="AI43">
        <f>Table716[[#This Row],[CFNM]]/Table716[[#This Row],[CAREA]]</f>
        <v>0.40273504801388621</v>
      </c>
      <c r="AJ43">
        <v>2.2668900000000001</v>
      </c>
      <c r="AK43">
        <f>(Table817[[#This Row],[time]]-2)*2</f>
        <v>0.53378000000000014</v>
      </c>
      <c r="AL43">
        <v>82.766199999999998</v>
      </c>
      <c r="AM43">
        <v>13.2707</v>
      </c>
      <c r="AN43">
        <f>Table817[[#This Row],[CFNM]]/Table817[[#This Row],[CAREA]]</f>
        <v>0.1603396072309711</v>
      </c>
    </row>
    <row r="44" spans="1:40" x14ac:dyDescent="0.3">
      <c r="A44">
        <v>2.3262700000000001</v>
      </c>
      <c r="B44">
        <f>(Table110[[#This Row],[time]]-2)*2</f>
        <v>0.65254000000000012</v>
      </c>
      <c r="C44">
        <v>90.676000000000002</v>
      </c>
      <c r="D44">
        <v>19.968499999999999</v>
      </c>
      <c r="E44">
        <f>Table110[[#This Row],[CFNM]]/Table110[[#This Row],[CAREA]]</f>
        <v>0.22021813930918874</v>
      </c>
      <c r="F44">
        <v>2.3262700000000001</v>
      </c>
      <c r="G44">
        <f>(Table211[[#This Row],[time]]-2)*2</f>
        <v>0.65254000000000012</v>
      </c>
      <c r="H44">
        <v>92.219800000000006</v>
      </c>
      <c r="I44">
        <v>4.0022800000000004E-3</v>
      </c>
      <c r="J44">
        <f>Table211[[#This Row],[CFNM]]/Table211[[#This Row],[CAREA]]</f>
        <v>4.3399356754189452E-5</v>
      </c>
      <c r="K44">
        <v>2.3262700000000001</v>
      </c>
      <c r="L44">
        <f>(Table312[[#This Row],[time]]-2)*2</f>
        <v>0.65254000000000012</v>
      </c>
      <c r="M44">
        <v>87.155900000000003</v>
      </c>
      <c r="N44">
        <v>17.385000000000002</v>
      </c>
      <c r="O44">
        <f>Table312[[#This Row],[CFNM]]/Table312[[#This Row],[CAREA]]</f>
        <v>0.19947014487831577</v>
      </c>
      <c r="P44">
        <v>2.3262700000000001</v>
      </c>
      <c r="Q44">
        <f>(Table413[[#This Row],[time]]-2)*2</f>
        <v>0.65254000000000012</v>
      </c>
      <c r="R44">
        <v>87.355999999999995</v>
      </c>
      <c r="S44">
        <v>4.7756099999999996E-3</v>
      </c>
      <c r="T44">
        <f>Table413[[#This Row],[CFNM]]/Table413[[#This Row],[CAREA]]</f>
        <v>5.4668368515041893E-5</v>
      </c>
      <c r="U44">
        <v>2.3262700000000001</v>
      </c>
      <c r="V44">
        <f>(Table514[[#This Row],[time]]-2)*2</f>
        <v>0.65254000000000012</v>
      </c>
      <c r="W44">
        <v>80.725399999999993</v>
      </c>
      <c r="X44">
        <v>22.0139</v>
      </c>
      <c r="Y44">
        <f>Table514[[#This Row],[CFNM]]/Table514[[#This Row],[CAREA]]</f>
        <v>0.27270103337982843</v>
      </c>
      <c r="Z44">
        <v>2.3262700000000001</v>
      </c>
      <c r="AA44">
        <f>(Table615[[#This Row],[time]]-2)*2</f>
        <v>0.65254000000000012</v>
      </c>
      <c r="AB44">
        <v>91.658699999999996</v>
      </c>
      <c r="AC44">
        <v>13.454599999999999</v>
      </c>
      <c r="AD44">
        <f>Table615[[#This Row],[CFNM]]/Table615[[#This Row],[CAREA]]</f>
        <v>0.14679021194932942</v>
      </c>
      <c r="AE44">
        <v>2.3262700000000001</v>
      </c>
      <c r="AF44">
        <f>(Table716[[#This Row],[time]]-2)*2</f>
        <v>0.65254000000000012</v>
      </c>
      <c r="AG44">
        <v>77.677800000000005</v>
      </c>
      <c r="AH44">
        <v>34.583399999999997</v>
      </c>
      <c r="AI44">
        <f>Table716[[#This Row],[CFNM]]/Table716[[#This Row],[CAREA]]</f>
        <v>0.44521600766242087</v>
      </c>
      <c r="AJ44">
        <v>2.3262700000000001</v>
      </c>
      <c r="AK44">
        <f>(Table817[[#This Row],[time]]-2)*2</f>
        <v>0.65254000000000012</v>
      </c>
      <c r="AL44">
        <v>82.127899999999997</v>
      </c>
      <c r="AM44">
        <v>12.3675</v>
      </c>
      <c r="AN44">
        <f>Table817[[#This Row],[CFNM]]/Table817[[#This Row],[CAREA]]</f>
        <v>0.15058828972858188</v>
      </c>
    </row>
    <row r="45" spans="1:40" x14ac:dyDescent="0.3">
      <c r="A45">
        <v>2.3684599999999998</v>
      </c>
      <c r="B45">
        <f>(Table110[[#This Row],[time]]-2)*2</f>
        <v>0.73691999999999958</v>
      </c>
      <c r="C45">
        <v>90.606800000000007</v>
      </c>
      <c r="D45">
        <v>21.777000000000001</v>
      </c>
      <c r="E45">
        <f>Table110[[#This Row],[CFNM]]/Table110[[#This Row],[CAREA]]</f>
        <v>0.24034619918151837</v>
      </c>
      <c r="F45">
        <v>2.3684599999999998</v>
      </c>
      <c r="G45">
        <f>(Table211[[#This Row],[time]]-2)*2</f>
        <v>0.73691999999999958</v>
      </c>
      <c r="H45">
        <v>89.702699999999993</v>
      </c>
      <c r="I45">
        <v>3.4610399999999999E-3</v>
      </c>
      <c r="J45">
        <f>Table211[[#This Row],[CFNM]]/Table211[[#This Row],[CAREA]]</f>
        <v>3.8583454009745529E-5</v>
      </c>
      <c r="K45">
        <v>2.3684599999999998</v>
      </c>
      <c r="L45">
        <f>(Table312[[#This Row],[time]]-2)*2</f>
        <v>0.73691999999999958</v>
      </c>
      <c r="M45">
        <v>86.376999999999995</v>
      </c>
      <c r="N45">
        <v>19.979900000000001</v>
      </c>
      <c r="O45">
        <f>Table312[[#This Row],[CFNM]]/Table312[[#This Row],[CAREA]]</f>
        <v>0.2313104182826447</v>
      </c>
      <c r="P45">
        <v>2.3684599999999998</v>
      </c>
      <c r="Q45">
        <f>(Table413[[#This Row],[time]]-2)*2</f>
        <v>0.73691999999999958</v>
      </c>
      <c r="R45">
        <v>87.797399999999996</v>
      </c>
      <c r="S45">
        <v>4.1560399999999997E-3</v>
      </c>
      <c r="T45">
        <f>Table413[[#This Row],[CFNM]]/Table413[[#This Row],[CAREA]]</f>
        <v>4.7336709287518763E-5</v>
      </c>
      <c r="U45">
        <v>2.3684599999999998</v>
      </c>
      <c r="V45">
        <f>(Table514[[#This Row],[time]]-2)*2</f>
        <v>0.73691999999999958</v>
      </c>
      <c r="W45">
        <v>77.889499999999998</v>
      </c>
      <c r="X45">
        <v>24.116599999999998</v>
      </c>
      <c r="Y45">
        <f>Table514[[#This Row],[CFNM]]/Table514[[#This Row],[CAREA]]</f>
        <v>0.30962581605993106</v>
      </c>
      <c r="Z45">
        <v>2.3684599999999998</v>
      </c>
      <c r="AA45">
        <f>(Table615[[#This Row],[time]]-2)*2</f>
        <v>0.73691999999999958</v>
      </c>
      <c r="AB45">
        <v>91.421899999999994</v>
      </c>
      <c r="AC45">
        <v>12.6416</v>
      </c>
      <c r="AD45">
        <f>Table615[[#This Row],[CFNM]]/Table615[[#This Row],[CAREA]]</f>
        <v>0.13827758994289116</v>
      </c>
      <c r="AE45">
        <v>2.3684599999999998</v>
      </c>
      <c r="AF45">
        <f>(Table716[[#This Row],[time]]-2)*2</f>
        <v>0.73691999999999958</v>
      </c>
      <c r="AG45">
        <v>77.645099999999999</v>
      </c>
      <c r="AH45">
        <v>36.755200000000002</v>
      </c>
      <c r="AI45">
        <f>Table716[[#This Row],[CFNM]]/Table716[[#This Row],[CAREA]]</f>
        <v>0.47337436618666218</v>
      </c>
      <c r="AJ45">
        <v>2.3684599999999998</v>
      </c>
      <c r="AK45">
        <f>(Table817[[#This Row],[time]]-2)*2</f>
        <v>0.73691999999999958</v>
      </c>
      <c r="AL45">
        <v>81.6828</v>
      </c>
      <c r="AM45">
        <v>11.8568</v>
      </c>
      <c r="AN45">
        <f>Table817[[#This Row],[CFNM]]/Table817[[#This Row],[CAREA]]</f>
        <v>0.14515663028201775</v>
      </c>
    </row>
    <row r="46" spans="1:40" x14ac:dyDescent="0.3">
      <c r="A46">
        <v>2.4278300000000002</v>
      </c>
      <c r="B46">
        <f>(Table110[[#This Row],[time]]-2)*2</f>
        <v>0.85566000000000031</v>
      </c>
      <c r="C46">
        <v>90.322900000000004</v>
      </c>
      <c r="D46">
        <v>24.427800000000001</v>
      </c>
      <c r="E46">
        <f>Table110[[#This Row],[CFNM]]/Table110[[#This Row],[CAREA]]</f>
        <v>0.27044968662432228</v>
      </c>
      <c r="F46">
        <v>2.4278300000000002</v>
      </c>
      <c r="G46">
        <f>(Table211[[#This Row],[time]]-2)*2</f>
        <v>0.85566000000000031</v>
      </c>
      <c r="H46">
        <v>84.843800000000002</v>
      </c>
      <c r="I46">
        <v>2.7831599999999998E-3</v>
      </c>
      <c r="J46">
        <f>Table211[[#This Row],[CFNM]]/Table211[[#This Row],[CAREA]]</f>
        <v>3.280333978440381E-5</v>
      </c>
      <c r="K46">
        <v>2.4278300000000002</v>
      </c>
      <c r="L46">
        <f>(Table312[[#This Row],[time]]-2)*2</f>
        <v>0.85566000000000031</v>
      </c>
      <c r="M46">
        <v>85.4602</v>
      </c>
      <c r="N46">
        <v>23.928000000000001</v>
      </c>
      <c r="O46">
        <f>Table312[[#This Row],[CFNM]]/Table312[[#This Row],[CAREA]]</f>
        <v>0.27998998364150801</v>
      </c>
      <c r="P46">
        <v>2.4278300000000002</v>
      </c>
      <c r="Q46">
        <f>(Table413[[#This Row],[time]]-2)*2</f>
        <v>0.85566000000000031</v>
      </c>
      <c r="R46">
        <v>86.769300000000001</v>
      </c>
      <c r="S46">
        <v>3.2754500000000001E-3</v>
      </c>
      <c r="T46">
        <f>Table413[[#This Row],[CFNM]]/Table413[[#This Row],[CAREA]]</f>
        <v>3.7748950377610517E-5</v>
      </c>
      <c r="U46">
        <v>2.4278300000000002</v>
      </c>
      <c r="V46">
        <f>(Table514[[#This Row],[time]]-2)*2</f>
        <v>0.85566000000000031</v>
      </c>
      <c r="W46">
        <v>76.119699999999995</v>
      </c>
      <c r="X46">
        <v>27.0046</v>
      </c>
      <c r="Y46">
        <f>Table514[[#This Row],[CFNM]]/Table514[[#This Row],[CAREA]]</f>
        <v>0.35476492944664789</v>
      </c>
      <c r="Z46">
        <v>2.4278300000000002</v>
      </c>
      <c r="AA46">
        <f>(Table615[[#This Row],[time]]-2)*2</f>
        <v>0.85566000000000031</v>
      </c>
      <c r="AB46">
        <v>90.923000000000002</v>
      </c>
      <c r="AC46">
        <v>11.3261</v>
      </c>
      <c r="AD46">
        <f>Table615[[#This Row],[CFNM]]/Table615[[#This Row],[CAREA]]</f>
        <v>0.12456804108971327</v>
      </c>
      <c r="AE46">
        <v>2.4278300000000002</v>
      </c>
      <c r="AF46">
        <f>(Table716[[#This Row],[time]]-2)*2</f>
        <v>0.85566000000000031</v>
      </c>
      <c r="AG46">
        <v>77.708399999999997</v>
      </c>
      <c r="AH46">
        <v>39.661299999999997</v>
      </c>
      <c r="AI46">
        <f>Table716[[#This Row],[CFNM]]/Table716[[#This Row],[CAREA]]</f>
        <v>0.51038626454797675</v>
      </c>
      <c r="AJ46">
        <v>2.4278300000000002</v>
      </c>
      <c r="AK46">
        <f>(Table817[[#This Row],[time]]-2)*2</f>
        <v>0.85566000000000031</v>
      </c>
      <c r="AL46">
        <v>81.132800000000003</v>
      </c>
      <c r="AM46">
        <v>11.1149</v>
      </c>
      <c r="AN46">
        <f>Table817[[#This Row],[CFNM]]/Table817[[#This Row],[CAREA]]</f>
        <v>0.13699638124161867</v>
      </c>
    </row>
    <row r="47" spans="1:40" x14ac:dyDescent="0.3">
      <c r="A47">
        <v>2.4542000000000002</v>
      </c>
      <c r="B47">
        <f>(Table110[[#This Row],[time]]-2)*2</f>
        <v>0.90840000000000032</v>
      </c>
      <c r="C47">
        <v>90.044300000000007</v>
      </c>
      <c r="D47">
        <v>27.184200000000001</v>
      </c>
      <c r="E47">
        <f>Table110[[#This Row],[CFNM]]/Table110[[#This Row],[CAREA]]</f>
        <v>0.30189806572986849</v>
      </c>
      <c r="F47">
        <v>2.4542000000000002</v>
      </c>
      <c r="G47">
        <f>(Table211[[#This Row],[time]]-2)*2</f>
        <v>0.90840000000000032</v>
      </c>
      <c r="H47">
        <v>70.124200000000002</v>
      </c>
      <c r="I47">
        <v>2.1411199999999998E-3</v>
      </c>
      <c r="J47">
        <f>Table211[[#This Row],[CFNM]]/Table211[[#This Row],[CAREA]]</f>
        <v>3.0533253855302448E-5</v>
      </c>
      <c r="K47">
        <v>2.4542000000000002</v>
      </c>
      <c r="L47">
        <f>(Table312[[#This Row],[time]]-2)*2</f>
        <v>0.90840000000000032</v>
      </c>
      <c r="M47">
        <v>84.658100000000005</v>
      </c>
      <c r="N47">
        <v>27.3294</v>
      </c>
      <c r="O47">
        <f>Table312[[#This Row],[CFNM]]/Table312[[#This Row],[CAREA]]</f>
        <v>0.32282085234608382</v>
      </c>
      <c r="P47">
        <v>2.4542000000000002</v>
      </c>
      <c r="Q47">
        <f>(Table413[[#This Row],[time]]-2)*2</f>
        <v>0.90840000000000032</v>
      </c>
      <c r="R47">
        <v>86.120400000000004</v>
      </c>
      <c r="S47">
        <v>2.7117199999999999E-3</v>
      </c>
      <c r="T47">
        <f>Table413[[#This Row],[CFNM]]/Table413[[#This Row],[CAREA]]</f>
        <v>3.1487545343495851E-5</v>
      </c>
      <c r="U47">
        <v>2.4542000000000002</v>
      </c>
      <c r="V47">
        <f>(Table514[[#This Row],[time]]-2)*2</f>
        <v>0.90840000000000032</v>
      </c>
      <c r="W47">
        <v>74.483800000000002</v>
      </c>
      <c r="X47">
        <v>29.982700000000001</v>
      </c>
      <c r="Y47">
        <f>Table514[[#This Row],[CFNM]]/Table514[[#This Row],[CAREA]]</f>
        <v>0.40253988115536532</v>
      </c>
      <c r="Z47">
        <v>2.4542000000000002</v>
      </c>
      <c r="AA47">
        <f>(Table615[[#This Row],[time]]-2)*2</f>
        <v>0.90840000000000032</v>
      </c>
      <c r="AB47">
        <v>91.833600000000004</v>
      </c>
      <c r="AC47">
        <v>9.5225899999999992</v>
      </c>
      <c r="AD47">
        <f>Table615[[#This Row],[CFNM]]/Table615[[#This Row],[CAREA]]</f>
        <v>0.10369396386507769</v>
      </c>
      <c r="AE47">
        <v>2.4542000000000002</v>
      </c>
      <c r="AF47">
        <f>(Table716[[#This Row],[time]]-2)*2</f>
        <v>0.90840000000000032</v>
      </c>
      <c r="AG47">
        <v>77.642099999999999</v>
      </c>
      <c r="AH47">
        <v>42.543999999999997</v>
      </c>
      <c r="AI47">
        <f>Table716[[#This Row],[CFNM]]/Table716[[#This Row],[CAREA]]</f>
        <v>0.54795014560399569</v>
      </c>
      <c r="AJ47">
        <v>2.4542000000000002</v>
      </c>
      <c r="AK47">
        <f>(Table817[[#This Row],[time]]-2)*2</f>
        <v>0.90840000000000032</v>
      </c>
      <c r="AL47">
        <v>80.714299999999994</v>
      </c>
      <c r="AM47">
        <v>10.451499999999999</v>
      </c>
      <c r="AN47">
        <f>Table817[[#This Row],[CFNM]]/Table817[[#This Row],[CAREA]]</f>
        <v>0.12948758770131191</v>
      </c>
    </row>
    <row r="48" spans="1:40" x14ac:dyDescent="0.3">
      <c r="A48">
        <v>2.5061499999999999</v>
      </c>
      <c r="B48">
        <f>(Table110[[#This Row],[time]]-2)*2</f>
        <v>1.0122999999999998</v>
      </c>
      <c r="C48">
        <v>89.418099999999995</v>
      </c>
      <c r="D48">
        <v>30.462700000000002</v>
      </c>
      <c r="E48">
        <f>Table110[[#This Row],[CFNM]]/Table110[[#This Row],[CAREA]]</f>
        <v>0.3406771112336317</v>
      </c>
      <c r="F48">
        <v>2.5061499999999999</v>
      </c>
      <c r="G48">
        <f>(Table211[[#This Row],[time]]-2)*2</f>
        <v>1.0122999999999998</v>
      </c>
      <c r="H48">
        <v>60.298699999999997</v>
      </c>
      <c r="I48">
        <v>1.60384E-3</v>
      </c>
      <c r="J48">
        <f>Table211[[#This Row],[CFNM]]/Table211[[#This Row],[CAREA]]</f>
        <v>2.6598251703602234E-5</v>
      </c>
      <c r="K48">
        <v>2.5061499999999999</v>
      </c>
      <c r="L48">
        <f>(Table312[[#This Row],[time]]-2)*2</f>
        <v>1.0122999999999998</v>
      </c>
      <c r="M48">
        <v>83.799899999999994</v>
      </c>
      <c r="N48">
        <v>30.871099999999998</v>
      </c>
      <c r="O48">
        <f>Table312[[#This Row],[CFNM]]/Table312[[#This Row],[CAREA]]</f>
        <v>0.36839065440412222</v>
      </c>
      <c r="P48">
        <v>2.5061499999999999</v>
      </c>
      <c r="Q48">
        <f>(Table413[[#This Row],[time]]-2)*2</f>
        <v>1.0122999999999998</v>
      </c>
      <c r="R48">
        <v>82.016300000000001</v>
      </c>
      <c r="S48">
        <v>2.1851700000000002E-3</v>
      </c>
      <c r="T48">
        <f>Table413[[#This Row],[CFNM]]/Table413[[#This Row],[CAREA]]</f>
        <v>2.6643118502053861E-5</v>
      </c>
      <c r="U48">
        <v>2.5061499999999999</v>
      </c>
      <c r="V48">
        <f>(Table514[[#This Row],[time]]-2)*2</f>
        <v>1.0122999999999998</v>
      </c>
      <c r="W48">
        <v>72.893199999999993</v>
      </c>
      <c r="X48">
        <v>33.2637</v>
      </c>
      <c r="Y48">
        <f>Table514[[#This Row],[CFNM]]/Table514[[#This Row],[CAREA]]</f>
        <v>0.45633474727409418</v>
      </c>
      <c r="Z48">
        <v>2.5061499999999999</v>
      </c>
      <c r="AA48">
        <f>(Table615[[#This Row],[time]]-2)*2</f>
        <v>1.0122999999999998</v>
      </c>
      <c r="AB48">
        <v>91.794600000000003</v>
      </c>
      <c r="AC48">
        <v>7.7064000000000004</v>
      </c>
      <c r="AD48">
        <f>Table615[[#This Row],[CFNM]]/Table615[[#This Row],[CAREA]]</f>
        <v>8.3952650809524743E-2</v>
      </c>
      <c r="AE48">
        <v>2.5061499999999999</v>
      </c>
      <c r="AF48">
        <f>(Table716[[#This Row],[time]]-2)*2</f>
        <v>1.0122999999999998</v>
      </c>
      <c r="AG48">
        <v>77.538499999999999</v>
      </c>
      <c r="AH48">
        <v>45.690600000000003</v>
      </c>
      <c r="AI48">
        <f>Table716[[#This Row],[CFNM]]/Table716[[#This Row],[CAREA]]</f>
        <v>0.58926339818283824</v>
      </c>
      <c r="AJ48">
        <v>2.5061499999999999</v>
      </c>
      <c r="AK48">
        <f>(Table817[[#This Row],[time]]-2)*2</f>
        <v>1.0122999999999998</v>
      </c>
      <c r="AL48">
        <v>80.202200000000005</v>
      </c>
      <c r="AM48">
        <v>9.8035099999999993</v>
      </c>
      <c r="AN48">
        <f>Table817[[#This Row],[CFNM]]/Table817[[#This Row],[CAREA]]</f>
        <v>0.12223492622396891</v>
      </c>
    </row>
    <row r="49" spans="1:40" x14ac:dyDescent="0.3">
      <c r="A49">
        <v>2.5507599999999999</v>
      </c>
      <c r="B49">
        <f>(Table110[[#This Row],[time]]-2)*2</f>
        <v>1.1015199999999998</v>
      </c>
      <c r="C49">
        <v>88.639399999999995</v>
      </c>
      <c r="D49">
        <v>34.037999999999997</v>
      </c>
      <c r="E49">
        <f>Table110[[#This Row],[CFNM]]/Table110[[#This Row],[CAREA]]</f>
        <v>0.38400530689512791</v>
      </c>
      <c r="F49">
        <v>2.5507599999999999</v>
      </c>
      <c r="G49">
        <f>(Table211[[#This Row],[time]]-2)*2</f>
        <v>1.1015199999999998</v>
      </c>
      <c r="H49">
        <v>52.410400000000003</v>
      </c>
      <c r="I49">
        <v>1.16347E-3</v>
      </c>
      <c r="J49">
        <f>Table211[[#This Row],[CFNM]]/Table211[[#This Row],[CAREA]]</f>
        <v>2.219922000213698E-5</v>
      </c>
      <c r="K49">
        <v>2.5507599999999999</v>
      </c>
      <c r="L49">
        <f>(Table312[[#This Row],[time]]-2)*2</f>
        <v>1.1015199999999998</v>
      </c>
      <c r="M49">
        <v>83.030500000000004</v>
      </c>
      <c r="N49">
        <v>34.560600000000001</v>
      </c>
      <c r="O49">
        <f>Table312[[#This Row],[CFNM]]/Table312[[#This Row],[CAREA]]</f>
        <v>0.4162398154894888</v>
      </c>
      <c r="P49">
        <v>2.5507599999999999</v>
      </c>
      <c r="Q49">
        <f>(Table413[[#This Row],[time]]-2)*2</f>
        <v>1.1015199999999998</v>
      </c>
      <c r="R49">
        <v>75.389300000000006</v>
      </c>
      <c r="S49">
        <v>1.6980299999999999E-3</v>
      </c>
      <c r="T49">
        <f>Table413[[#This Row],[CFNM]]/Table413[[#This Row],[CAREA]]</f>
        <v>2.2523488081199851E-5</v>
      </c>
      <c r="U49">
        <v>2.5507599999999999</v>
      </c>
      <c r="V49">
        <f>(Table514[[#This Row],[time]]-2)*2</f>
        <v>1.1015199999999998</v>
      </c>
      <c r="W49">
        <v>70.641599999999997</v>
      </c>
      <c r="X49">
        <v>36.843800000000002</v>
      </c>
      <c r="Y49">
        <f>Table514[[#This Row],[CFNM]]/Table514[[#This Row],[CAREA]]</f>
        <v>0.52155953432538338</v>
      </c>
      <c r="Z49">
        <v>2.5507599999999999</v>
      </c>
      <c r="AA49">
        <f>(Table615[[#This Row],[time]]-2)*2</f>
        <v>1.1015199999999998</v>
      </c>
      <c r="AB49">
        <v>91.945599999999999</v>
      </c>
      <c r="AC49">
        <v>6.1060499999999998</v>
      </c>
      <c r="AD49">
        <f>Table615[[#This Row],[CFNM]]/Table615[[#This Row],[CAREA]]</f>
        <v>6.6409376848919358E-2</v>
      </c>
      <c r="AE49">
        <v>2.5507599999999999</v>
      </c>
      <c r="AF49">
        <f>(Table716[[#This Row],[time]]-2)*2</f>
        <v>1.1015199999999998</v>
      </c>
      <c r="AG49">
        <v>77.234300000000005</v>
      </c>
      <c r="AH49">
        <v>48.9694</v>
      </c>
      <c r="AI49">
        <f>Table716[[#This Row],[CFNM]]/Table716[[#This Row],[CAREA]]</f>
        <v>0.63403694990438186</v>
      </c>
      <c r="AJ49">
        <v>2.5507599999999999</v>
      </c>
      <c r="AK49">
        <f>(Table817[[#This Row],[time]]-2)*2</f>
        <v>1.1015199999999998</v>
      </c>
      <c r="AL49">
        <v>79.592500000000001</v>
      </c>
      <c r="AM49">
        <v>8.9984800000000007</v>
      </c>
      <c r="AN49">
        <f>Table817[[#This Row],[CFNM]]/Table817[[#This Row],[CAREA]]</f>
        <v>0.11305688350032982</v>
      </c>
    </row>
    <row r="50" spans="1:40" x14ac:dyDescent="0.3">
      <c r="A50">
        <v>2.60453</v>
      </c>
      <c r="B50">
        <f>(Table110[[#This Row],[time]]-2)*2</f>
        <v>1.20906</v>
      </c>
      <c r="C50">
        <v>87.612200000000001</v>
      </c>
      <c r="D50">
        <v>37.836599999999997</v>
      </c>
      <c r="E50">
        <f>Table110[[#This Row],[CFNM]]/Table110[[#This Row],[CAREA]]</f>
        <v>0.43186451202001541</v>
      </c>
      <c r="F50">
        <v>2.60453</v>
      </c>
      <c r="G50">
        <f>(Table211[[#This Row],[time]]-2)*2</f>
        <v>1.20906</v>
      </c>
      <c r="H50">
        <v>45.739600000000003</v>
      </c>
      <c r="I50">
        <v>8.4344400000000005E-4</v>
      </c>
      <c r="J50">
        <f>Table211[[#This Row],[CFNM]]/Table211[[#This Row],[CAREA]]</f>
        <v>1.8440126280072411E-5</v>
      </c>
      <c r="K50">
        <v>2.60453</v>
      </c>
      <c r="L50">
        <f>(Table312[[#This Row],[time]]-2)*2</f>
        <v>1.20906</v>
      </c>
      <c r="M50">
        <v>82.374899999999997</v>
      </c>
      <c r="N50">
        <v>37.891500000000001</v>
      </c>
      <c r="O50">
        <f>Table312[[#This Row],[CFNM]]/Table312[[#This Row],[CAREA]]</f>
        <v>0.45998841880232938</v>
      </c>
      <c r="P50">
        <v>2.60453</v>
      </c>
      <c r="Q50">
        <f>(Table413[[#This Row],[time]]-2)*2</f>
        <v>1.20906</v>
      </c>
      <c r="R50">
        <v>69.852999999999994</v>
      </c>
      <c r="S50">
        <v>1.3670399999999999E-3</v>
      </c>
      <c r="T50">
        <f>Table413[[#This Row],[CFNM]]/Table413[[#This Row],[CAREA]]</f>
        <v>1.9570240361902854E-5</v>
      </c>
      <c r="U50">
        <v>2.60453</v>
      </c>
      <c r="V50">
        <f>(Table514[[#This Row],[time]]-2)*2</f>
        <v>1.20906</v>
      </c>
      <c r="W50">
        <v>69.215000000000003</v>
      </c>
      <c r="X50">
        <v>40.328600000000002</v>
      </c>
      <c r="Y50">
        <f>Table514[[#This Row],[CFNM]]/Table514[[#This Row],[CAREA]]</f>
        <v>0.5826569385248862</v>
      </c>
      <c r="Z50">
        <v>2.60453</v>
      </c>
      <c r="AA50">
        <f>(Table615[[#This Row],[time]]-2)*2</f>
        <v>1.20906</v>
      </c>
      <c r="AB50">
        <v>91.189300000000003</v>
      </c>
      <c r="AC50">
        <v>5.0980499999999997</v>
      </c>
      <c r="AD50">
        <f>Table615[[#This Row],[CFNM]]/Table615[[#This Row],[CAREA]]</f>
        <v>5.590623022657263E-2</v>
      </c>
      <c r="AE50">
        <v>2.60453</v>
      </c>
      <c r="AF50">
        <f>(Table716[[#This Row],[time]]-2)*2</f>
        <v>1.20906</v>
      </c>
      <c r="AG50">
        <v>77.258899999999997</v>
      </c>
      <c r="AH50">
        <v>52.008800000000001</v>
      </c>
      <c r="AI50">
        <f>Table716[[#This Row],[CFNM]]/Table716[[#This Row],[CAREA]]</f>
        <v>0.67317551764262762</v>
      </c>
      <c r="AJ50">
        <v>2.60453</v>
      </c>
      <c r="AK50">
        <f>(Table817[[#This Row],[time]]-2)*2</f>
        <v>1.20906</v>
      </c>
      <c r="AL50">
        <v>78.9559</v>
      </c>
      <c r="AM50">
        <v>8.2206100000000006</v>
      </c>
      <c r="AN50">
        <f>Table817[[#This Row],[CFNM]]/Table817[[#This Row],[CAREA]]</f>
        <v>0.10411647514625254</v>
      </c>
    </row>
    <row r="51" spans="1:40" x14ac:dyDescent="0.3">
      <c r="A51">
        <v>2.65273</v>
      </c>
      <c r="B51">
        <f>(Table110[[#This Row],[time]]-2)*2</f>
        <v>1.3054600000000001</v>
      </c>
      <c r="C51">
        <v>86.896299999999997</v>
      </c>
      <c r="D51">
        <v>40.226700000000001</v>
      </c>
      <c r="E51">
        <f>Table110[[#This Row],[CFNM]]/Table110[[#This Row],[CAREA]]</f>
        <v>0.46292765054438456</v>
      </c>
      <c r="F51">
        <v>2.65273</v>
      </c>
      <c r="G51">
        <f>(Table211[[#This Row],[time]]-2)*2</f>
        <v>1.3054600000000001</v>
      </c>
      <c r="H51">
        <v>39.675699999999999</v>
      </c>
      <c r="I51">
        <v>6.8980300000000001E-4</v>
      </c>
      <c r="J51">
        <f>Table211[[#This Row],[CFNM]]/Table211[[#This Row],[CAREA]]</f>
        <v>1.7386032256519734E-5</v>
      </c>
      <c r="K51">
        <v>2.65273</v>
      </c>
      <c r="L51">
        <f>(Table312[[#This Row],[time]]-2)*2</f>
        <v>1.3054600000000001</v>
      </c>
      <c r="M51">
        <v>82.021799999999999</v>
      </c>
      <c r="N51">
        <v>39.8354</v>
      </c>
      <c r="O51">
        <f>Table312[[#This Row],[CFNM]]/Table312[[#This Row],[CAREA]]</f>
        <v>0.48566844424287203</v>
      </c>
      <c r="P51">
        <v>2.65273</v>
      </c>
      <c r="Q51">
        <f>(Table413[[#This Row],[time]]-2)*2</f>
        <v>1.3054600000000001</v>
      </c>
      <c r="R51">
        <v>63.621899999999997</v>
      </c>
      <c r="S51">
        <v>1.19955E-3</v>
      </c>
      <c r="T51">
        <f>Table413[[#This Row],[CFNM]]/Table413[[#This Row],[CAREA]]</f>
        <v>1.8854356754513778E-5</v>
      </c>
      <c r="U51">
        <v>2.65273</v>
      </c>
      <c r="V51">
        <f>(Table514[[#This Row],[time]]-2)*2</f>
        <v>1.3054600000000001</v>
      </c>
      <c r="W51">
        <v>68.723100000000002</v>
      </c>
      <c r="X51">
        <v>42.386200000000002</v>
      </c>
      <c r="Y51">
        <f>Table514[[#This Row],[CFNM]]/Table514[[#This Row],[CAREA]]</f>
        <v>0.61676786990109589</v>
      </c>
      <c r="Z51">
        <v>2.65273</v>
      </c>
      <c r="AA51">
        <f>(Table615[[#This Row],[time]]-2)*2</f>
        <v>1.3054600000000001</v>
      </c>
      <c r="AB51">
        <v>90.923599999999993</v>
      </c>
      <c r="AC51">
        <v>4.6016500000000002</v>
      </c>
      <c r="AD51">
        <f>Table615[[#This Row],[CFNM]]/Table615[[#This Row],[CAREA]]</f>
        <v>5.0610072632407875E-2</v>
      </c>
      <c r="AE51">
        <v>2.65273</v>
      </c>
      <c r="AF51">
        <f>(Table716[[#This Row],[time]]-2)*2</f>
        <v>1.3054600000000001</v>
      </c>
      <c r="AG51">
        <v>77.222800000000007</v>
      </c>
      <c r="AH51">
        <v>53.872</v>
      </c>
      <c r="AI51">
        <f>Table716[[#This Row],[CFNM]]/Table716[[#This Row],[CAREA]]</f>
        <v>0.69761780199630152</v>
      </c>
      <c r="AJ51">
        <v>2.65273</v>
      </c>
      <c r="AK51">
        <f>(Table817[[#This Row],[time]]-2)*2</f>
        <v>1.3054600000000001</v>
      </c>
      <c r="AL51">
        <v>78.423199999999994</v>
      </c>
      <c r="AM51">
        <v>7.7477400000000003</v>
      </c>
      <c r="AN51">
        <f>Table817[[#This Row],[CFNM]]/Table817[[#This Row],[CAREA]]</f>
        <v>9.879397933264647E-2</v>
      </c>
    </row>
    <row r="52" spans="1:40" x14ac:dyDescent="0.3">
      <c r="A52">
        <v>2.7006199999999998</v>
      </c>
      <c r="B52">
        <f>(Table110[[#This Row],[time]]-2)*2</f>
        <v>1.4012399999999996</v>
      </c>
      <c r="C52">
        <v>84.884399999999999</v>
      </c>
      <c r="D52">
        <v>44.077500000000001</v>
      </c>
      <c r="E52">
        <f>Table110[[#This Row],[CFNM]]/Table110[[#This Row],[CAREA]]</f>
        <v>0.51926502396200014</v>
      </c>
      <c r="F52">
        <v>2.7006199999999998</v>
      </c>
      <c r="G52">
        <f>(Table211[[#This Row],[time]]-2)*2</f>
        <v>1.4012399999999996</v>
      </c>
      <c r="H52">
        <v>33.410299999999999</v>
      </c>
      <c r="I52">
        <v>4.9046799999999998E-4</v>
      </c>
      <c r="J52">
        <f>Table211[[#This Row],[CFNM]]/Table211[[#This Row],[CAREA]]</f>
        <v>1.4680143548546407E-5</v>
      </c>
      <c r="K52">
        <v>2.7006199999999998</v>
      </c>
      <c r="L52">
        <f>(Table312[[#This Row],[time]]-2)*2</f>
        <v>1.4012399999999996</v>
      </c>
      <c r="M52">
        <v>81.3917</v>
      </c>
      <c r="N52">
        <v>42.8292</v>
      </c>
      <c r="O52">
        <f>Table312[[#This Row],[CFNM]]/Table312[[#This Row],[CAREA]]</f>
        <v>0.52621090356879141</v>
      </c>
      <c r="P52">
        <v>2.7006199999999998</v>
      </c>
      <c r="Q52">
        <f>(Table413[[#This Row],[time]]-2)*2</f>
        <v>1.4012399999999996</v>
      </c>
      <c r="R52">
        <v>51.695</v>
      </c>
      <c r="S52">
        <v>9.7463699999999999E-4</v>
      </c>
      <c r="T52">
        <f>Table413[[#This Row],[CFNM]]/Table413[[#This Row],[CAREA]]</f>
        <v>1.8853602862946125E-5</v>
      </c>
      <c r="U52">
        <v>2.7006199999999998</v>
      </c>
      <c r="V52">
        <f>(Table514[[#This Row],[time]]-2)*2</f>
        <v>1.4012399999999996</v>
      </c>
      <c r="W52">
        <v>67.851200000000006</v>
      </c>
      <c r="X52">
        <v>45.632800000000003</v>
      </c>
      <c r="Y52">
        <f>Table514[[#This Row],[CFNM]]/Table514[[#This Row],[CAREA]]</f>
        <v>0.67254226896502933</v>
      </c>
      <c r="Z52">
        <v>2.7006199999999998</v>
      </c>
      <c r="AA52">
        <f>(Table615[[#This Row],[time]]-2)*2</f>
        <v>1.4012399999999996</v>
      </c>
      <c r="AB52">
        <v>90.341399999999993</v>
      </c>
      <c r="AC52">
        <v>3.8920300000000001</v>
      </c>
      <c r="AD52">
        <f>Table615[[#This Row],[CFNM]]/Table615[[#This Row],[CAREA]]</f>
        <v>4.3081355834645028E-2</v>
      </c>
      <c r="AE52">
        <v>2.7006199999999998</v>
      </c>
      <c r="AF52">
        <f>(Table716[[#This Row],[time]]-2)*2</f>
        <v>1.4012399999999996</v>
      </c>
      <c r="AG52">
        <v>77.0595</v>
      </c>
      <c r="AH52">
        <v>56.914499999999997</v>
      </c>
      <c r="AI52">
        <f>Table716[[#This Row],[CFNM]]/Table716[[#This Row],[CAREA]]</f>
        <v>0.73857863079827923</v>
      </c>
      <c r="AJ52">
        <v>2.7006199999999998</v>
      </c>
      <c r="AK52">
        <f>(Table817[[#This Row],[time]]-2)*2</f>
        <v>1.4012399999999996</v>
      </c>
      <c r="AL52">
        <v>77.709900000000005</v>
      </c>
      <c r="AM52">
        <v>6.9802499999999998</v>
      </c>
      <c r="AN52">
        <f>Table817[[#This Row],[CFNM]]/Table817[[#This Row],[CAREA]]</f>
        <v>8.9824462520219431E-2</v>
      </c>
    </row>
    <row r="53" spans="1:40" x14ac:dyDescent="0.3">
      <c r="A53">
        <v>2.75176</v>
      </c>
      <c r="B53">
        <f>(Table110[[#This Row],[time]]-2)*2</f>
        <v>1.50352</v>
      </c>
      <c r="C53">
        <v>83.989099999999993</v>
      </c>
      <c r="D53">
        <v>46.724899999999998</v>
      </c>
      <c r="E53">
        <f>Table110[[#This Row],[CFNM]]/Table110[[#This Row],[CAREA]]</f>
        <v>0.55632099879627239</v>
      </c>
      <c r="F53">
        <v>2.75176</v>
      </c>
      <c r="G53">
        <f>(Table211[[#This Row],[time]]-2)*2</f>
        <v>1.50352</v>
      </c>
      <c r="H53">
        <v>28.890799999999999</v>
      </c>
      <c r="I53">
        <v>3.8788499999999998E-4</v>
      </c>
      <c r="J53">
        <f>Table211[[#This Row],[CFNM]]/Table211[[#This Row],[CAREA]]</f>
        <v>1.3425900286596425E-5</v>
      </c>
      <c r="K53">
        <v>2.75176</v>
      </c>
      <c r="L53">
        <f>(Table312[[#This Row],[time]]-2)*2</f>
        <v>1.50352</v>
      </c>
      <c r="M53">
        <v>80.857699999999994</v>
      </c>
      <c r="N53">
        <v>44.790900000000001</v>
      </c>
      <c r="O53">
        <f>Table312[[#This Row],[CFNM]]/Table312[[#This Row],[CAREA]]</f>
        <v>0.55394724311970289</v>
      </c>
      <c r="P53">
        <v>2.75176</v>
      </c>
      <c r="Q53">
        <f>(Table413[[#This Row],[time]]-2)*2</f>
        <v>1.50352</v>
      </c>
      <c r="R53">
        <v>46.1648</v>
      </c>
      <c r="S53">
        <v>8.4998699999999996E-4</v>
      </c>
      <c r="T53">
        <f>Table413[[#This Row],[CFNM]]/Table413[[#This Row],[CAREA]]</f>
        <v>1.8412015215055625E-5</v>
      </c>
      <c r="U53">
        <v>2.75176</v>
      </c>
      <c r="V53">
        <f>(Table514[[#This Row],[time]]-2)*2</f>
        <v>1.50352</v>
      </c>
      <c r="W53">
        <v>67.091800000000006</v>
      </c>
      <c r="X53">
        <v>47.845399999999998</v>
      </c>
      <c r="Y53">
        <f>Table514[[#This Row],[CFNM]]/Table514[[#This Row],[CAREA]]</f>
        <v>0.71313334863574973</v>
      </c>
      <c r="Z53">
        <v>2.75176</v>
      </c>
      <c r="AA53">
        <f>(Table615[[#This Row],[time]]-2)*2</f>
        <v>1.50352</v>
      </c>
      <c r="AB53">
        <v>90.563000000000002</v>
      </c>
      <c r="AC53">
        <v>3.4696400000000001</v>
      </c>
      <c r="AD53">
        <f>Table615[[#This Row],[CFNM]]/Table615[[#This Row],[CAREA]]</f>
        <v>3.8311893378090392E-2</v>
      </c>
      <c r="AE53">
        <v>2.75176</v>
      </c>
      <c r="AF53">
        <f>(Table716[[#This Row],[time]]-2)*2</f>
        <v>1.50352</v>
      </c>
      <c r="AG53">
        <v>76.922600000000003</v>
      </c>
      <c r="AH53">
        <v>59.009599999999999</v>
      </c>
      <c r="AI53">
        <f>Table716[[#This Row],[CFNM]]/Table716[[#This Row],[CAREA]]</f>
        <v>0.76712955620324841</v>
      </c>
      <c r="AJ53">
        <v>2.75176</v>
      </c>
      <c r="AK53">
        <f>(Table817[[#This Row],[time]]-2)*2</f>
        <v>1.50352</v>
      </c>
      <c r="AL53">
        <v>77.220799999999997</v>
      </c>
      <c r="AM53">
        <v>6.4884300000000001</v>
      </c>
      <c r="AN53">
        <f>Table817[[#This Row],[CFNM]]/Table817[[#This Row],[CAREA]]</f>
        <v>8.4024382031784181E-2</v>
      </c>
    </row>
    <row r="54" spans="1:40" x14ac:dyDescent="0.3">
      <c r="A54">
        <v>2.80444</v>
      </c>
      <c r="B54">
        <f>(Table110[[#This Row],[time]]-2)*2</f>
        <v>1.6088800000000001</v>
      </c>
      <c r="C54">
        <v>82.764799999999994</v>
      </c>
      <c r="D54">
        <v>49.673000000000002</v>
      </c>
      <c r="E54">
        <f>Table110[[#This Row],[CFNM]]/Table110[[#This Row],[CAREA]]</f>
        <v>0.60017060392824007</v>
      </c>
      <c r="F54">
        <v>2.80444</v>
      </c>
      <c r="G54">
        <f>(Table211[[#This Row],[time]]-2)*2</f>
        <v>1.6088800000000001</v>
      </c>
      <c r="H54">
        <v>22.691500000000001</v>
      </c>
      <c r="I54">
        <v>2.9838999999999999E-4</v>
      </c>
      <c r="J54">
        <f>Table211[[#This Row],[CFNM]]/Table211[[#This Row],[CAREA]]</f>
        <v>1.314985787629729E-5</v>
      </c>
      <c r="K54">
        <v>2.80444</v>
      </c>
      <c r="L54">
        <f>(Table312[[#This Row],[time]]-2)*2</f>
        <v>1.6088800000000001</v>
      </c>
      <c r="M54">
        <v>80.376199999999997</v>
      </c>
      <c r="N54">
        <v>46.938600000000001</v>
      </c>
      <c r="O54">
        <f>Table312[[#This Row],[CFNM]]/Table312[[#This Row],[CAREA]]</f>
        <v>0.58398630440354238</v>
      </c>
      <c r="P54">
        <v>2.80444</v>
      </c>
      <c r="Q54">
        <f>(Table413[[#This Row],[time]]-2)*2</f>
        <v>1.6088800000000001</v>
      </c>
      <c r="R54">
        <v>40.415100000000002</v>
      </c>
      <c r="S54">
        <v>7.3616800000000004E-4</v>
      </c>
      <c r="T54">
        <f>Table413[[#This Row],[CFNM]]/Table413[[#This Row],[CAREA]]</f>
        <v>1.8215172052030057E-5</v>
      </c>
      <c r="U54">
        <v>2.80444</v>
      </c>
      <c r="V54">
        <f>(Table514[[#This Row],[time]]-2)*2</f>
        <v>1.6088800000000001</v>
      </c>
      <c r="W54">
        <v>66.1751</v>
      </c>
      <c r="X54">
        <v>50.376100000000001</v>
      </c>
      <c r="Y54">
        <f>Table514[[#This Row],[CFNM]]/Table514[[#This Row],[CAREA]]</f>
        <v>0.76125461087327406</v>
      </c>
      <c r="Z54">
        <v>2.80444</v>
      </c>
      <c r="AA54">
        <f>(Table615[[#This Row],[time]]-2)*2</f>
        <v>1.6088800000000001</v>
      </c>
      <c r="AB54">
        <v>89.815200000000004</v>
      </c>
      <c r="AC54">
        <v>3.00875</v>
      </c>
      <c r="AD54">
        <f>Table615[[#This Row],[CFNM]]/Table615[[#This Row],[CAREA]]</f>
        <v>3.3499340868806168E-2</v>
      </c>
      <c r="AE54">
        <v>2.80444</v>
      </c>
      <c r="AF54">
        <f>(Table716[[#This Row],[time]]-2)*2</f>
        <v>1.6088800000000001</v>
      </c>
      <c r="AG54">
        <v>76.627700000000004</v>
      </c>
      <c r="AH54">
        <v>61.444800000000001</v>
      </c>
      <c r="AI54">
        <f>Table716[[#This Row],[CFNM]]/Table716[[#This Row],[CAREA]]</f>
        <v>0.80186146785039869</v>
      </c>
      <c r="AJ54">
        <v>2.80444</v>
      </c>
      <c r="AK54">
        <f>(Table817[[#This Row],[time]]-2)*2</f>
        <v>1.6088800000000001</v>
      </c>
      <c r="AL54">
        <v>76.745400000000004</v>
      </c>
      <c r="AM54">
        <v>5.9435399999999996</v>
      </c>
      <c r="AN54">
        <f>Table817[[#This Row],[CFNM]]/Table817[[#This Row],[CAREA]]</f>
        <v>7.7444902235182814E-2</v>
      </c>
    </row>
    <row r="55" spans="1:40" x14ac:dyDescent="0.3">
      <c r="A55">
        <v>2.8583699999999999</v>
      </c>
      <c r="B55">
        <f>(Table110[[#This Row],[time]]-2)*2</f>
        <v>1.7167399999999997</v>
      </c>
      <c r="C55">
        <v>81.619799999999998</v>
      </c>
      <c r="D55">
        <v>52.929000000000002</v>
      </c>
      <c r="E55">
        <f>Table110[[#This Row],[CFNM]]/Table110[[#This Row],[CAREA]]</f>
        <v>0.64848235354656592</v>
      </c>
      <c r="F55">
        <v>2.8583699999999999</v>
      </c>
      <c r="G55">
        <f>(Table211[[#This Row],[time]]-2)*2</f>
        <v>1.7167399999999997</v>
      </c>
      <c r="H55">
        <v>18.640899999999998</v>
      </c>
      <c r="I55">
        <v>2.26467E-4</v>
      </c>
      <c r="J55">
        <f>Table211[[#This Row],[CFNM]]/Table211[[#This Row],[CAREA]]</f>
        <v>1.2148930577386285E-5</v>
      </c>
      <c r="K55">
        <v>2.8583699999999999</v>
      </c>
      <c r="L55">
        <f>(Table312[[#This Row],[time]]-2)*2</f>
        <v>1.7167399999999997</v>
      </c>
      <c r="M55">
        <v>79.863900000000001</v>
      </c>
      <c r="N55">
        <v>49.132399999999997</v>
      </c>
      <c r="O55">
        <f>Table312[[#This Row],[CFNM]]/Table312[[#This Row],[CAREA]]</f>
        <v>0.61520161174197596</v>
      </c>
      <c r="P55">
        <v>2.8583699999999999</v>
      </c>
      <c r="Q55">
        <f>(Table413[[#This Row],[time]]-2)*2</f>
        <v>1.7167399999999997</v>
      </c>
      <c r="R55">
        <v>33.927199999999999</v>
      </c>
      <c r="S55">
        <v>6.2949200000000005E-4</v>
      </c>
      <c r="T55">
        <f>Table413[[#This Row],[CFNM]]/Table413[[#This Row],[CAREA]]</f>
        <v>1.8554198401282747E-5</v>
      </c>
      <c r="U55">
        <v>2.8583699999999999</v>
      </c>
      <c r="V55">
        <f>(Table514[[#This Row],[time]]-2)*2</f>
        <v>1.7167399999999997</v>
      </c>
      <c r="W55">
        <v>64.215000000000003</v>
      </c>
      <c r="X55">
        <v>53.115499999999997</v>
      </c>
      <c r="Y55">
        <f>Table514[[#This Row],[CFNM]]/Table514[[#This Row],[CAREA]]</f>
        <v>0.8271509771860156</v>
      </c>
      <c r="Z55">
        <v>2.8583699999999999</v>
      </c>
      <c r="AA55">
        <f>(Table615[[#This Row],[time]]-2)*2</f>
        <v>1.7167399999999997</v>
      </c>
      <c r="AB55">
        <v>89.392899999999997</v>
      </c>
      <c r="AC55">
        <v>2.4741599999999999</v>
      </c>
      <c r="AD55">
        <f>Table615[[#This Row],[CFNM]]/Table615[[#This Row],[CAREA]]</f>
        <v>2.7677365875813403E-2</v>
      </c>
      <c r="AE55">
        <v>2.8583699999999999</v>
      </c>
      <c r="AF55">
        <f>(Table716[[#This Row],[time]]-2)*2</f>
        <v>1.7167399999999997</v>
      </c>
      <c r="AG55">
        <v>75.816500000000005</v>
      </c>
      <c r="AH55">
        <v>64.164599999999993</v>
      </c>
      <c r="AI55">
        <f>Table716[[#This Row],[CFNM]]/Table716[[#This Row],[CAREA]]</f>
        <v>0.8463144566156442</v>
      </c>
      <c r="AJ55">
        <v>2.8583699999999999</v>
      </c>
      <c r="AK55">
        <f>(Table817[[#This Row],[time]]-2)*2</f>
        <v>1.7167399999999997</v>
      </c>
      <c r="AL55">
        <v>75.947999999999993</v>
      </c>
      <c r="AM55">
        <v>5.31684</v>
      </c>
      <c r="AN55">
        <f>Table817[[#This Row],[CFNM]]/Table817[[#This Row],[CAREA]]</f>
        <v>7.0006320113762052E-2</v>
      </c>
    </row>
    <row r="56" spans="1:40" x14ac:dyDescent="0.3">
      <c r="A56">
        <v>2.9134199999999999</v>
      </c>
      <c r="B56">
        <f>(Table110[[#This Row],[time]]-2)*2</f>
        <v>1.8268399999999998</v>
      </c>
      <c r="C56">
        <v>80.058099999999996</v>
      </c>
      <c r="D56">
        <v>55.961399999999998</v>
      </c>
      <c r="E56">
        <f>Table110[[#This Row],[CFNM]]/Table110[[#This Row],[CAREA]]</f>
        <v>0.69900984410072187</v>
      </c>
      <c r="F56">
        <v>2.9134199999999999</v>
      </c>
      <c r="G56">
        <f>(Table211[[#This Row],[time]]-2)*2</f>
        <v>1.8268399999999998</v>
      </c>
      <c r="H56">
        <v>14.0646</v>
      </c>
      <c r="I56">
        <v>1.7136899999999999E-4</v>
      </c>
      <c r="J56">
        <f>Table211[[#This Row],[CFNM]]/Table211[[#This Row],[CAREA]]</f>
        <v>1.218442045987799E-5</v>
      </c>
      <c r="K56">
        <v>2.9134199999999999</v>
      </c>
      <c r="L56">
        <f>(Table312[[#This Row],[time]]-2)*2</f>
        <v>1.8268399999999998</v>
      </c>
      <c r="M56">
        <v>79.461699999999993</v>
      </c>
      <c r="N56">
        <v>51.122799999999998</v>
      </c>
      <c r="O56">
        <f>Table312[[#This Row],[CFNM]]/Table312[[#This Row],[CAREA]]</f>
        <v>0.64336403575559042</v>
      </c>
      <c r="P56">
        <v>2.9134199999999999</v>
      </c>
      <c r="Q56">
        <f>(Table413[[#This Row],[time]]-2)*2</f>
        <v>1.8268399999999998</v>
      </c>
      <c r="R56">
        <v>33.4114</v>
      </c>
      <c r="S56">
        <v>5.4019699999999996E-4</v>
      </c>
      <c r="T56">
        <f>Table413[[#This Row],[CFNM]]/Table413[[#This Row],[CAREA]]</f>
        <v>1.6168044439921701E-5</v>
      </c>
      <c r="U56">
        <v>2.9134199999999999</v>
      </c>
      <c r="V56">
        <f>(Table514[[#This Row],[time]]-2)*2</f>
        <v>1.8268399999999998</v>
      </c>
      <c r="W56">
        <v>63.312600000000003</v>
      </c>
      <c r="X56">
        <v>55.683199999999999</v>
      </c>
      <c r="Y56">
        <f>Table514[[#This Row],[CFNM]]/Table514[[#This Row],[CAREA]]</f>
        <v>0.87949634038090363</v>
      </c>
      <c r="Z56">
        <v>2.9134199999999999</v>
      </c>
      <c r="AA56">
        <f>(Table615[[#This Row],[time]]-2)*2</f>
        <v>1.8268399999999998</v>
      </c>
      <c r="AB56">
        <v>88.6875</v>
      </c>
      <c r="AC56">
        <v>1.9907900000000001</v>
      </c>
      <c r="AD56">
        <f>Table615[[#This Row],[CFNM]]/Table615[[#This Row],[CAREA]]</f>
        <v>2.2447244538407331E-2</v>
      </c>
      <c r="AE56">
        <v>2.9134199999999999</v>
      </c>
      <c r="AF56">
        <f>(Table716[[#This Row],[time]]-2)*2</f>
        <v>1.8268399999999998</v>
      </c>
      <c r="AG56">
        <v>75.406400000000005</v>
      </c>
      <c r="AH56">
        <v>66.797899999999998</v>
      </c>
      <c r="AI56">
        <f>Table716[[#This Row],[CFNM]]/Table716[[#This Row],[CAREA]]</f>
        <v>0.88583860255893387</v>
      </c>
      <c r="AJ56">
        <v>2.9134199999999999</v>
      </c>
      <c r="AK56">
        <f>(Table817[[#This Row],[time]]-2)*2</f>
        <v>1.8268399999999998</v>
      </c>
      <c r="AL56">
        <v>75.277900000000002</v>
      </c>
      <c r="AM56">
        <v>4.6993999999999998</v>
      </c>
      <c r="AN56">
        <f>Table817[[#This Row],[CFNM]]/Table817[[#This Row],[CAREA]]</f>
        <v>6.2427352516475618E-2</v>
      </c>
    </row>
    <row r="57" spans="1:40" x14ac:dyDescent="0.3">
      <c r="A57">
        <v>2.9619599999999999</v>
      </c>
      <c r="B57">
        <f>(Table110[[#This Row],[time]]-2)*2</f>
        <v>1.9239199999999999</v>
      </c>
      <c r="C57">
        <v>79.197599999999994</v>
      </c>
      <c r="D57">
        <v>57.203400000000002</v>
      </c>
      <c r="E57">
        <f>Table110[[#This Row],[CFNM]]/Table110[[#This Row],[CAREA]]</f>
        <v>0.72228703900118196</v>
      </c>
      <c r="F57">
        <v>2.9619599999999999</v>
      </c>
      <c r="G57">
        <f>(Table211[[#This Row],[time]]-2)*2</f>
        <v>1.9239199999999999</v>
      </c>
      <c r="H57">
        <v>13.0205</v>
      </c>
      <c r="I57">
        <v>1.5340899999999999E-4</v>
      </c>
      <c r="J57">
        <f>Table211[[#This Row],[CFNM]]/Table211[[#This Row],[CAREA]]</f>
        <v>1.1782112822088245E-5</v>
      </c>
      <c r="K57">
        <v>2.9619599999999999</v>
      </c>
      <c r="L57">
        <f>(Table312[[#This Row],[time]]-2)*2</f>
        <v>1.9239199999999999</v>
      </c>
      <c r="M57">
        <v>79.244399999999999</v>
      </c>
      <c r="N57">
        <v>51.901499999999999</v>
      </c>
      <c r="O57">
        <f>Table312[[#This Row],[CFNM]]/Table312[[#This Row],[CAREA]]</f>
        <v>0.65495479806774992</v>
      </c>
      <c r="P57">
        <v>2.9619599999999999</v>
      </c>
      <c r="Q57">
        <f>(Table413[[#This Row],[time]]-2)*2</f>
        <v>1.9239199999999999</v>
      </c>
      <c r="R57">
        <v>31.407</v>
      </c>
      <c r="S57">
        <v>5.0383600000000002E-4</v>
      </c>
      <c r="T57">
        <f>Table413[[#This Row],[CFNM]]/Table413[[#This Row],[CAREA]]</f>
        <v>1.6042156207214952E-5</v>
      </c>
      <c r="U57">
        <v>2.9619599999999999</v>
      </c>
      <c r="V57">
        <f>(Table514[[#This Row],[time]]-2)*2</f>
        <v>1.9239199999999999</v>
      </c>
      <c r="W57">
        <v>62.9223</v>
      </c>
      <c r="X57">
        <v>56.779200000000003</v>
      </c>
      <c r="Y57">
        <f>Table514[[#This Row],[CFNM]]/Table514[[#This Row],[CAREA]]</f>
        <v>0.90237006593846703</v>
      </c>
      <c r="Z57">
        <v>2.9619599999999999</v>
      </c>
      <c r="AA57">
        <f>(Table615[[#This Row],[time]]-2)*2</f>
        <v>1.9239199999999999</v>
      </c>
      <c r="AB57">
        <v>88.487799999999993</v>
      </c>
      <c r="AC57">
        <v>1.80199</v>
      </c>
      <c r="AD57">
        <f>Table615[[#This Row],[CFNM]]/Table615[[#This Row],[CAREA]]</f>
        <v>2.03642762053074E-2</v>
      </c>
      <c r="AE57">
        <v>2.9619599999999999</v>
      </c>
      <c r="AF57">
        <f>(Table716[[#This Row],[time]]-2)*2</f>
        <v>1.9239199999999999</v>
      </c>
      <c r="AG57">
        <v>74.889300000000006</v>
      </c>
      <c r="AH57">
        <v>67.943200000000004</v>
      </c>
      <c r="AI57">
        <f>Table716[[#This Row],[CFNM]]/Table716[[#This Row],[CAREA]]</f>
        <v>0.90724843201899341</v>
      </c>
      <c r="AJ57">
        <v>2.9619599999999999</v>
      </c>
      <c r="AK57">
        <f>(Table817[[#This Row],[time]]-2)*2</f>
        <v>1.9239199999999999</v>
      </c>
      <c r="AL57">
        <v>74.922700000000006</v>
      </c>
      <c r="AM57">
        <v>4.4249400000000003</v>
      </c>
      <c r="AN57">
        <f>Table817[[#This Row],[CFNM]]/Table817[[#This Row],[CAREA]]</f>
        <v>5.9060071246764996E-2</v>
      </c>
    </row>
    <row r="58" spans="1:40" x14ac:dyDescent="0.3">
      <c r="A58">
        <v>3</v>
      </c>
      <c r="B58">
        <f>(Table110[[#This Row],[time]]-2)*2</f>
        <v>2</v>
      </c>
      <c r="C58">
        <v>77.689099999999996</v>
      </c>
      <c r="D58">
        <v>59.227200000000003</v>
      </c>
      <c r="E58">
        <f>Table110[[#This Row],[CFNM]]/Table110[[#This Row],[CAREA]]</f>
        <v>0.76236177275834072</v>
      </c>
      <c r="F58">
        <v>3</v>
      </c>
      <c r="G58">
        <f>(Table211[[#This Row],[time]]-2)*2</f>
        <v>2</v>
      </c>
      <c r="H58">
        <v>11.012</v>
      </c>
      <c r="I58">
        <v>1.25981E-4</v>
      </c>
      <c r="J58">
        <f>Table211[[#This Row],[CFNM]]/Table211[[#This Row],[CAREA]]</f>
        <v>1.1440337813294587E-5</v>
      </c>
      <c r="K58">
        <v>3</v>
      </c>
      <c r="L58">
        <f>(Table312[[#This Row],[time]]-2)*2</f>
        <v>2</v>
      </c>
      <c r="M58">
        <v>78.795000000000002</v>
      </c>
      <c r="N58">
        <v>53.168599999999998</v>
      </c>
      <c r="O58">
        <f>Table312[[#This Row],[CFNM]]/Table312[[#This Row],[CAREA]]</f>
        <v>0.67477124183006532</v>
      </c>
      <c r="P58">
        <v>3</v>
      </c>
      <c r="Q58">
        <f>(Table413[[#This Row],[time]]-2)*2</f>
        <v>2</v>
      </c>
      <c r="R58">
        <v>30.161799999999999</v>
      </c>
      <c r="S58">
        <v>4.46093E-4</v>
      </c>
      <c r="T58">
        <f>Table413[[#This Row],[CFNM]]/Table413[[#This Row],[CAREA]]</f>
        <v>1.4789999270600562E-5</v>
      </c>
      <c r="U58">
        <v>3</v>
      </c>
      <c r="V58">
        <f>(Table514[[#This Row],[time]]-2)*2</f>
        <v>2</v>
      </c>
      <c r="W58">
        <v>62.032200000000003</v>
      </c>
      <c r="X58">
        <v>58.670200000000001</v>
      </c>
      <c r="Y58">
        <f>Table514[[#This Row],[CFNM]]/Table514[[#This Row],[CAREA]]</f>
        <v>0.94580234136464603</v>
      </c>
      <c r="Z58">
        <v>3</v>
      </c>
      <c r="AA58">
        <f>(Table615[[#This Row],[time]]-2)*2</f>
        <v>2</v>
      </c>
      <c r="AB58">
        <v>88.118700000000004</v>
      </c>
      <c r="AC58">
        <v>1.50468</v>
      </c>
      <c r="AD58">
        <f>Table615[[#This Row],[CFNM]]/Table615[[#This Row],[CAREA]]</f>
        <v>1.707560370273279E-2</v>
      </c>
      <c r="AE58">
        <v>3</v>
      </c>
      <c r="AF58">
        <f>(Table716[[#This Row],[time]]-2)*2</f>
        <v>2</v>
      </c>
      <c r="AG58">
        <v>74.557199999999995</v>
      </c>
      <c r="AH58">
        <v>69.9452</v>
      </c>
      <c r="AI58">
        <f>Table716[[#This Row],[CFNM]]/Table716[[#This Row],[CAREA]]</f>
        <v>0.93814145380996072</v>
      </c>
      <c r="AJ58">
        <v>3</v>
      </c>
      <c r="AK58">
        <f>(Table817[[#This Row],[time]]-2)*2</f>
        <v>2</v>
      </c>
      <c r="AL58">
        <v>74.354100000000003</v>
      </c>
      <c r="AM58">
        <v>3.9256899999999999</v>
      </c>
      <c r="AN58">
        <f>Table817[[#This Row],[CFNM]]/Table817[[#This Row],[CAREA]]</f>
        <v>5.2797223017964037E-2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6E55DC-5645-4E37-A585-FC0104330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F100B-EAF9-47DE-B4A8-25F9BAC4B2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30FB83-25A1-4345-A4E6-97B21B091D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2020-12-17T19:25:13Z</dcterms:created>
  <dcterms:modified xsi:type="dcterms:W3CDTF">2020-12-17T19:36:32Z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