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CMS results/LatSlideNoTether/"/>
    </mc:Choice>
  </mc:AlternateContent>
  <xr:revisionPtr revIDLastSave="32" documentId="8_{5018D960-E122-4FEE-BF22-29615876661A}" xr6:coauthVersionLast="45" xr6:coauthVersionMax="45" xr10:uidLastSave="{67880047-E6DE-41CF-9127-64938C3E4F06}"/>
  <bookViews>
    <workbookView xWindow="2688" yWindow="2688" windowWidth="17280" windowHeight="9024" xr2:uid="{30765A6D-2CBF-45F4-BB41-84E3C6EBE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58" i="1" l="1"/>
  <c r="AK58" i="1"/>
  <c r="AI58" i="1"/>
  <c r="AF58" i="1"/>
  <c r="AD58" i="1"/>
  <c r="AA58" i="1"/>
  <c r="Y58" i="1"/>
  <c r="V58" i="1"/>
  <c r="T58" i="1"/>
  <c r="Q58" i="1"/>
  <c r="O58" i="1"/>
  <c r="L58" i="1"/>
  <c r="J58" i="1"/>
  <c r="G58" i="1"/>
  <c r="E58" i="1"/>
  <c r="B58" i="1"/>
  <c r="AN57" i="1"/>
  <c r="AK57" i="1"/>
  <c r="AI57" i="1"/>
  <c r="AF57" i="1"/>
  <c r="AD57" i="1"/>
  <c r="AA57" i="1"/>
  <c r="Y57" i="1"/>
  <c r="V57" i="1"/>
  <c r="T57" i="1"/>
  <c r="Q57" i="1"/>
  <c r="O57" i="1"/>
  <c r="L57" i="1"/>
  <c r="J57" i="1"/>
  <c r="G57" i="1"/>
  <c r="E57" i="1"/>
  <c r="B57" i="1"/>
  <c r="AN56" i="1"/>
  <c r="AK56" i="1"/>
  <c r="AI56" i="1"/>
  <c r="AF56" i="1"/>
  <c r="AD56" i="1"/>
  <c r="AA56" i="1"/>
  <c r="Y56" i="1"/>
  <c r="V56" i="1"/>
  <c r="T56" i="1"/>
  <c r="Q56" i="1"/>
  <c r="O56" i="1"/>
  <c r="L56" i="1"/>
  <c r="J56" i="1"/>
  <c r="G56" i="1"/>
  <c r="E56" i="1"/>
  <c r="B56" i="1"/>
  <c r="AN55" i="1"/>
  <c r="AK55" i="1"/>
  <c r="AI55" i="1"/>
  <c r="AF55" i="1"/>
  <c r="AD55" i="1"/>
  <c r="AA55" i="1"/>
  <c r="Y55" i="1"/>
  <c r="V55" i="1"/>
  <c r="T55" i="1"/>
  <c r="Q55" i="1"/>
  <c r="O55" i="1"/>
  <c r="L55" i="1"/>
  <c r="J55" i="1"/>
  <c r="G55" i="1"/>
  <c r="E55" i="1"/>
  <c r="B55" i="1"/>
  <c r="AN54" i="1"/>
  <c r="AK54" i="1"/>
  <c r="AI54" i="1"/>
  <c r="AF54" i="1"/>
  <c r="AD54" i="1"/>
  <c r="AA54" i="1"/>
  <c r="Y54" i="1"/>
  <c r="V54" i="1"/>
  <c r="T54" i="1"/>
  <c r="Q54" i="1"/>
  <c r="O54" i="1"/>
  <c r="L54" i="1"/>
  <c r="J54" i="1"/>
  <c r="G54" i="1"/>
  <c r="E54" i="1"/>
  <c r="B54" i="1"/>
  <c r="AN53" i="1"/>
  <c r="AK53" i="1"/>
  <c r="AI53" i="1"/>
  <c r="AF53" i="1"/>
  <c r="AD53" i="1"/>
  <c r="AA53" i="1"/>
  <c r="Y53" i="1"/>
  <c r="V53" i="1"/>
  <c r="T53" i="1"/>
  <c r="Q53" i="1"/>
  <c r="O53" i="1"/>
  <c r="L53" i="1"/>
  <c r="J53" i="1"/>
  <c r="G53" i="1"/>
  <c r="E53" i="1"/>
  <c r="B53" i="1"/>
  <c r="AN52" i="1"/>
  <c r="AK52" i="1"/>
  <c r="AI52" i="1"/>
  <c r="AF52" i="1"/>
  <c r="AD52" i="1"/>
  <c r="AA52" i="1"/>
  <c r="Y52" i="1"/>
  <c r="V52" i="1"/>
  <c r="T52" i="1"/>
  <c r="Q52" i="1"/>
  <c r="O52" i="1"/>
  <c r="L52" i="1"/>
  <c r="J52" i="1"/>
  <c r="G52" i="1"/>
  <c r="E52" i="1"/>
  <c r="B52" i="1"/>
  <c r="AN51" i="1"/>
  <c r="AK51" i="1"/>
  <c r="AI51" i="1"/>
  <c r="AF51" i="1"/>
  <c r="AD51" i="1"/>
  <c r="AA51" i="1"/>
  <c r="Y51" i="1"/>
  <c r="V51" i="1"/>
  <c r="T51" i="1"/>
  <c r="Q51" i="1"/>
  <c r="O51" i="1"/>
  <c r="L51" i="1"/>
  <c r="J51" i="1"/>
  <c r="G51" i="1"/>
  <c r="E51" i="1"/>
  <c r="B51" i="1"/>
  <c r="AN50" i="1"/>
  <c r="AK50" i="1"/>
  <c r="AI50" i="1"/>
  <c r="AF50" i="1"/>
  <c r="AD50" i="1"/>
  <c r="AA50" i="1"/>
  <c r="Y50" i="1"/>
  <c r="V50" i="1"/>
  <c r="T50" i="1"/>
  <c r="Q50" i="1"/>
  <c r="O50" i="1"/>
  <c r="L50" i="1"/>
  <c r="J50" i="1"/>
  <c r="G50" i="1"/>
  <c r="E50" i="1"/>
  <c r="B50" i="1"/>
  <c r="AN49" i="1"/>
  <c r="AK49" i="1"/>
  <c r="AI49" i="1"/>
  <c r="AF49" i="1"/>
  <c r="AD49" i="1"/>
  <c r="AA49" i="1"/>
  <c r="Y49" i="1"/>
  <c r="V49" i="1"/>
  <c r="T49" i="1"/>
  <c r="Q49" i="1"/>
  <c r="O49" i="1"/>
  <c r="L49" i="1"/>
  <c r="J49" i="1"/>
  <c r="G49" i="1"/>
  <c r="E49" i="1"/>
  <c r="B49" i="1"/>
  <c r="AN48" i="1"/>
  <c r="AK48" i="1"/>
  <c r="AI48" i="1"/>
  <c r="AF48" i="1"/>
  <c r="AD48" i="1"/>
  <c r="AA48" i="1"/>
  <c r="Y48" i="1"/>
  <c r="V48" i="1"/>
  <c r="T48" i="1"/>
  <c r="Q48" i="1"/>
  <c r="O48" i="1"/>
  <c r="L48" i="1"/>
  <c r="J48" i="1"/>
  <c r="G48" i="1"/>
  <c r="E48" i="1"/>
  <c r="B48" i="1"/>
  <c r="AN47" i="1"/>
  <c r="AK47" i="1"/>
  <c r="AI47" i="1"/>
  <c r="AF47" i="1"/>
  <c r="AD47" i="1"/>
  <c r="AA47" i="1"/>
  <c r="Y47" i="1"/>
  <c r="V47" i="1"/>
  <c r="T47" i="1"/>
  <c r="Q47" i="1"/>
  <c r="O47" i="1"/>
  <c r="L47" i="1"/>
  <c r="J47" i="1"/>
  <c r="G47" i="1"/>
  <c r="E47" i="1"/>
  <c r="B47" i="1"/>
  <c r="AN46" i="1"/>
  <c r="AK46" i="1"/>
  <c r="AI46" i="1"/>
  <c r="AF46" i="1"/>
  <c r="AD46" i="1"/>
  <c r="AA46" i="1"/>
  <c r="Y46" i="1"/>
  <c r="V46" i="1"/>
  <c r="T46" i="1"/>
  <c r="Q46" i="1"/>
  <c r="O46" i="1"/>
  <c r="L46" i="1"/>
  <c r="J46" i="1"/>
  <c r="G46" i="1"/>
  <c r="E46" i="1"/>
  <c r="B46" i="1"/>
  <c r="AN45" i="1"/>
  <c r="AK45" i="1"/>
  <c r="AI45" i="1"/>
  <c r="AF45" i="1"/>
  <c r="AD45" i="1"/>
  <c r="AA45" i="1"/>
  <c r="Y45" i="1"/>
  <c r="V45" i="1"/>
  <c r="T45" i="1"/>
  <c r="Q45" i="1"/>
  <c r="O45" i="1"/>
  <c r="L45" i="1"/>
  <c r="J45" i="1"/>
  <c r="G45" i="1"/>
  <c r="E45" i="1"/>
  <c r="B45" i="1"/>
  <c r="AN44" i="1"/>
  <c r="AK44" i="1"/>
  <c r="AI44" i="1"/>
  <c r="AF44" i="1"/>
  <c r="AD44" i="1"/>
  <c r="AA44" i="1"/>
  <c r="Y44" i="1"/>
  <c r="V44" i="1"/>
  <c r="T44" i="1"/>
  <c r="Q44" i="1"/>
  <c r="O44" i="1"/>
  <c r="L44" i="1"/>
  <c r="J44" i="1"/>
  <c r="G44" i="1"/>
  <c r="E44" i="1"/>
  <c r="B44" i="1"/>
  <c r="AN43" i="1"/>
  <c r="AK43" i="1"/>
  <c r="AI43" i="1"/>
  <c r="AF43" i="1"/>
  <c r="AD43" i="1"/>
  <c r="AA43" i="1"/>
  <c r="Y43" i="1"/>
  <c r="V43" i="1"/>
  <c r="T43" i="1"/>
  <c r="Q43" i="1"/>
  <c r="O43" i="1"/>
  <c r="L43" i="1"/>
  <c r="J43" i="1"/>
  <c r="G43" i="1"/>
  <c r="E43" i="1"/>
  <c r="B43" i="1"/>
  <c r="AN42" i="1"/>
  <c r="AK42" i="1"/>
  <c r="AI42" i="1"/>
  <c r="AF42" i="1"/>
  <c r="AD42" i="1"/>
  <c r="AA42" i="1"/>
  <c r="Y42" i="1"/>
  <c r="V42" i="1"/>
  <c r="T42" i="1"/>
  <c r="Q42" i="1"/>
  <c r="O42" i="1"/>
  <c r="L42" i="1"/>
  <c r="J42" i="1"/>
  <c r="G42" i="1"/>
  <c r="E42" i="1"/>
  <c r="B42" i="1"/>
  <c r="AN41" i="1"/>
  <c r="AK41" i="1"/>
  <c r="AI41" i="1"/>
  <c r="AF41" i="1"/>
  <c r="AD41" i="1"/>
  <c r="AA41" i="1"/>
  <c r="Y41" i="1"/>
  <c r="V41" i="1"/>
  <c r="T41" i="1"/>
  <c r="Q41" i="1"/>
  <c r="O41" i="1"/>
  <c r="L41" i="1"/>
  <c r="J41" i="1"/>
  <c r="G41" i="1"/>
  <c r="E41" i="1"/>
  <c r="B41" i="1"/>
  <c r="AN40" i="1"/>
  <c r="AK40" i="1"/>
  <c r="AI40" i="1"/>
  <c r="AF40" i="1"/>
  <c r="AD40" i="1"/>
  <c r="AA40" i="1"/>
  <c r="Y40" i="1"/>
  <c r="V40" i="1"/>
  <c r="T40" i="1"/>
  <c r="Q40" i="1"/>
  <c r="O40" i="1"/>
  <c r="L40" i="1"/>
  <c r="J40" i="1"/>
  <c r="G40" i="1"/>
  <c r="E40" i="1"/>
  <c r="B40" i="1"/>
  <c r="AN39" i="1"/>
  <c r="AK39" i="1"/>
  <c r="AI39" i="1"/>
  <c r="AF39" i="1"/>
  <c r="AD39" i="1"/>
  <c r="AA39" i="1"/>
  <c r="Y39" i="1"/>
  <c r="V39" i="1"/>
  <c r="T39" i="1"/>
  <c r="Q39" i="1"/>
  <c r="O39" i="1"/>
  <c r="L39" i="1"/>
  <c r="J39" i="1"/>
  <c r="G39" i="1"/>
  <c r="E39" i="1"/>
  <c r="B39" i="1"/>
  <c r="AN38" i="1"/>
  <c r="AK38" i="1"/>
  <c r="AI38" i="1"/>
  <c r="AF38" i="1"/>
  <c r="AD38" i="1"/>
  <c r="AA38" i="1"/>
  <c r="Y38" i="1"/>
  <c r="V38" i="1"/>
  <c r="T38" i="1"/>
  <c r="Q38" i="1"/>
  <c r="O38" i="1"/>
  <c r="L38" i="1"/>
  <c r="J38" i="1"/>
  <c r="G38" i="1"/>
  <c r="E38" i="1"/>
  <c r="B38" i="1"/>
  <c r="AN30" i="1"/>
  <c r="AK30" i="1"/>
  <c r="AI30" i="1"/>
  <c r="AF30" i="1"/>
  <c r="AD30" i="1"/>
  <c r="AA30" i="1"/>
  <c r="Y30" i="1"/>
  <c r="V30" i="1"/>
  <c r="T30" i="1"/>
  <c r="Q30" i="1"/>
  <c r="O30" i="1"/>
  <c r="L30" i="1"/>
  <c r="J30" i="1"/>
  <c r="G30" i="1"/>
  <c r="E30" i="1"/>
  <c r="B30" i="1"/>
  <c r="AN29" i="1"/>
  <c r="AK29" i="1"/>
  <c r="AI29" i="1"/>
  <c r="AF29" i="1"/>
  <c r="AD29" i="1"/>
  <c r="AA29" i="1"/>
  <c r="Y29" i="1"/>
  <c r="V29" i="1"/>
  <c r="T29" i="1"/>
  <c r="Q29" i="1"/>
  <c r="O29" i="1"/>
  <c r="L29" i="1"/>
  <c r="J29" i="1"/>
  <c r="G29" i="1"/>
  <c r="E29" i="1"/>
  <c r="B29" i="1"/>
  <c r="AN28" i="1"/>
  <c r="AK28" i="1"/>
  <c r="AI28" i="1"/>
  <c r="AF28" i="1"/>
  <c r="AD28" i="1"/>
  <c r="AA28" i="1"/>
  <c r="Y28" i="1"/>
  <c r="V28" i="1"/>
  <c r="T28" i="1"/>
  <c r="Q28" i="1"/>
  <c r="O28" i="1"/>
  <c r="L28" i="1"/>
  <c r="J28" i="1"/>
  <c r="G28" i="1"/>
  <c r="E28" i="1"/>
  <c r="B28" i="1"/>
  <c r="AN27" i="1"/>
  <c r="AK27" i="1"/>
  <c r="AI27" i="1"/>
  <c r="AF27" i="1"/>
  <c r="AD27" i="1"/>
  <c r="AA27" i="1"/>
  <c r="Y27" i="1"/>
  <c r="V27" i="1"/>
  <c r="T27" i="1"/>
  <c r="Q27" i="1"/>
  <c r="O27" i="1"/>
  <c r="L27" i="1"/>
  <c r="J27" i="1"/>
  <c r="G27" i="1"/>
  <c r="E27" i="1"/>
  <c r="B27" i="1"/>
  <c r="AN26" i="1"/>
  <c r="AK26" i="1"/>
  <c r="AI26" i="1"/>
  <c r="AF26" i="1"/>
  <c r="AD26" i="1"/>
  <c r="AA26" i="1"/>
  <c r="Y26" i="1"/>
  <c r="V26" i="1"/>
  <c r="T26" i="1"/>
  <c r="Q26" i="1"/>
  <c r="O26" i="1"/>
  <c r="L26" i="1"/>
  <c r="J26" i="1"/>
  <c r="G26" i="1"/>
  <c r="E26" i="1"/>
  <c r="B26" i="1"/>
  <c r="AN25" i="1"/>
  <c r="AK25" i="1"/>
  <c r="AI25" i="1"/>
  <c r="AF25" i="1"/>
  <c r="AD25" i="1"/>
  <c r="AA25" i="1"/>
  <c r="Y25" i="1"/>
  <c r="V25" i="1"/>
  <c r="T25" i="1"/>
  <c r="Q25" i="1"/>
  <c r="O25" i="1"/>
  <c r="L25" i="1"/>
  <c r="J25" i="1"/>
  <c r="G25" i="1"/>
  <c r="E25" i="1"/>
  <c r="B25" i="1"/>
  <c r="AN24" i="1"/>
  <c r="AK24" i="1"/>
  <c r="AI24" i="1"/>
  <c r="AF24" i="1"/>
  <c r="AD24" i="1"/>
  <c r="AA24" i="1"/>
  <c r="Y24" i="1"/>
  <c r="V24" i="1"/>
  <c r="T24" i="1"/>
  <c r="Q24" i="1"/>
  <c r="O24" i="1"/>
  <c r="L24" i="1"/>
  <c r="J24" i="1"/>
  <c r="G24" i="1"/>
  <c r="E24" i="1"/>
  <c r="B24" i="1"/>
  <c r="AN23" i="1"/>
  <c r="AK23" i="1"/>
  <c r="AI23" i="1"/>
  <c r="AF23" i="1"/>
  <c r="AD23" i="1"/>
  <c r="AA23" i="1"/>
  <c r="Y23" i="1"/>
  <c r="V23" i="1"/>
  <c r="T23" i="1"/>
  <c r="Q23" i="1"/>
  <c r="O23" i="1"/>
  <c r="L23" i="1"/>
  <c r="J23" i="1"/>
  <c r="G23" i="1"/>
  <c r="E23" i="1"/>
  <c r="B23" i="1"/>
  <c r="AN22" i="1"/>
  <c r="AK22" i="1"/>
  <c r="AI22" i="1"/>
  <c r="AF22" i="1"/>
  <c r="AD22" i="1"/>
  <c r="AA22" i="1"/>
  <c r="Y22" i="1"/>
  <c r="V22" i="1"/>
  <c r="T22" i="1"/>
  <c r="Q22" i="1"/>
  <c r="O22" i="1"/>
  <c r="L22" i="1"/>
  <c r="J22" i="1"/>
  <c r="G22" i="1"/>
  <c r="E22" i="1"/>
  <c r="B22" i="1"/>
  <c r="AN21" i="1"/>
  <c r="AK21" i="1"/>
  <c r="AI21" i="1"/>
  <c r="AF21" i="1"/>
  <c r="AD21" i="1"/>
  <c r="AA21" i="1"/>
  <c r="Y21" i="1"/>
  <c r="V21" i="1"/>
  <c r="T21" i="1"/>
  <c r="Q21" i="1"/>
  <c r="O21" i="1"/>
  <c r="L21" i="1"/>
  <c r="J21" i="1"/>
  <c r="G21" i="1"/>
  <c r="E21" i="1"/>
  <c r="B21" i="1"/>
  <c r="AN20" i="1"/>
  <c r="AK20" i="1"/>
  <c r="AI20" i="1"/>
  <c r="AF20" i="1"/>
  <c r="AD20" i="1"/>
  <c r="AA20" i="1"/>
  <c r="Y20" i="1"/>
  <c r="V20" i="1"/>
  <c r="T20" i="1"/>
  <c r="Q20" i="1"/>
  <c r="O20" i="1"/>
  <c r="L20" i="1"/>
  <c r="J20" i="1"/>
  <c r="G20" i="1"/>
  <c r="E20" i="1"/>
  <c r="B20" i="1"/>
  <c r="AN19" i="1"/>
  <c r="AK19" i="1"/>
  <c r="AI19" i="1"/>
  <c r="AF19" i="1"/>
  <c r="AD19" i="1"/>
  <c r="AA19" i="1"/>
  <c r="Y19" i="1"/>
  <c r="V19" i="1"/>
  <c r="T19" i="1"/>
  <c r="Q19" i="1"/>
  <c r="O19" i="1"/>
  <c r="L19" i="1"/>
  <c r="J19" i="1"/>
  <c r="G19" i="1"/>
  <c r="E19" i="1"/>
  <c r="B19" i="1"/>
  <c r="AN18" i="1"/>
  <c r="AK18" i="1"/>
  <c r="AI18" i="1"/>
  <c r="AF18" i="1"/>
  <c r="AD18" i="1"/>
  <c r="AA18" i="1"/>
  <c r="Y18" i="1"/>
  <c r="V18" i="1"/>
  <c r="T18" i="1"/>
  <c r="Q18" i="1"/>
  <c r="O18" i="1"/>
  <c r="L18" i="1"/>
  <c r="J18" i="1"/>
  <c r="G18" i="1"/>
  <c r="E18" i="1"/>
  <c r="B18" i="1"/>
  <c r="AN17" i="1"/>
  <c r="AK17" i="1"/>
  <c r="AI17" i="1"/>
  <c r="AF17" i="1"/>
  <c r="AD17" i="1"/>
  <c r="AA17" i="1"/>
  <c r="Y17" i="1"/>
  <c r="V17" i="1"/>
  <c r="T17" i="1"/>
  <c r="Q17" i="1"/>
  <c r="O17" i="1"/>
  <c r="L17" i="1"/>
  <c r="J17" i="1"/>
  <c r="G17" i="1"/>
  <c r="E17" i="1"/>
  <c r="B17" i="1"/>
  <c r="AN16" i="1"/>
  <c r="AK16" i="1"/>
  <c r="AI16" i="1"/>
  <c r="AF16" i="1"/>
  <c r="AD16" i="1"/>
  <c r="AA16" i="1"/>
  <c r="Y16" i="1"/>
  <c r="V16" i="1"/>
  <c r="T16" i="1"/>
  <c r="Q16" i="1"/>
  <c r="O16" i="1"/>
  <c r="L16" i="1"/>
  <c r="J16" i="1"/>
  <c r="G16" i="1"/>
  <c r="E16" i="1"/>
  <c r="B16" i="1"/>
  <c r="AN15" i="1"/>
  <c r="AK15" i="1"/>
  <c r="AI15" i="1"/>
  <c r="AF15" i="1"/>
  <c r="AD15" i="1"/>
  <c r="AA15" i="1"/>
  <c r="Y15" i="1"/>
  <c r="V15" i="1"/>
  <c r="T15" i="1"/>
  <c r="Q15" i="1"/>
  <c r="O15" i="1"/>
  <c r="L15" i="1"/>
  <c r="J15" i="1"/>
  <c r="G15" i="1"/>
  <c r="E15" i="1"/>
  <c r="B15" i="1"/>
  <c r="AN14" i="1"/>
  <c r="AK14" i="1"/>
  <c r="AI14" i="1"/>
  <c r="AF14" i="1"/>
  <c r="AD14" i="1"/>
  <c r="AA14" i="1"/>
  <c r="Y14" i="1"/>
  <c r="V14" i="1"/>
  <c r="T14" i="1"/>
  <c r="Q14" i="1"/>
  <c r="O14" i="1"/>
  <c r="L14" i="1"/>
  <c r="J14" i="1"/>
  <c r="G14" i="1"/>
  <c r="E14" i="1"/>
  <c r="B14" i="1"/>
  <c r="AN13" i="1"/>
  <c r="AK13" i="1"/>
  <c r="AI13" i="1"/>
  <c r="AF13" i="1"/>
  <c r="AD13" i="1"/>
  <c r="AA13" i="1"/>
  <c r="Y13" i="1"/>
  <c r="V13" i="1"/>
  <c r="T13" i="1"/>
  <c r="Q13" i="1"/>
  <c r="O13" i="1"/>
  <c r="L13" i="1"/>
  <c r="J13" i="1"/>
  <c r="G13" i="1"/>
  <c r="E13" i="1"/>
  <c r="B13" i="1"/>
  <c r="AN12" i="1"/>
  <c r="AK12" i="1"/>
  <c r="AI12" i="1"/>
  <c r="AF12" i="1"/>
  <c r="AD12" i="1"/>
  <c r="AA12" i="1"/>
  <c r="Y12" i="1"/>
  <c r="V12" i="1"/>
  <c r="T12" i="1"/>
  <c r="Q12" i="1"/>
  <c r="O12" i="1"/>
  <c r="L12" i="1"/>
  <c r="J12" i="1"/>
  <c r="G12" i="1"/>
  <c r="E12" i="1"/>
  <c r="B12" i="1"/>
  <c r="AN11" i="1"/>
  <c r="AK11" i="1"/>
  <c r="AI11" i="1"/>
  <c r="AF11" i="1"/>
  <c r="AD11" i="1"/>
  <c r="AA11" i="1"/>
  <c r="Y11" i="1"/>
  <c r="V11" i="1"/>
  <c r="T11" i="1"/>
  <c r="Q11" i="1"/>
  <c r="O11" i="1"/>
  <c r="L11" i="1"/>
  <c r="J11" i="1"/>
  <c r="G11" i="1"/>
  <c r="E11" i="1"/>
  <c r="B11" i="1"/>
  <c r="AN10" i="1"/>
  <c r="AK10" i="1"/>
  <c r="AI10" i="1"/>
  <c r="AF10" i="1"/>
  <c r="AD10" i="1"/>
  <c r="AA10" i="1"/>
  <c r="Y10" i="1"/>
  <c r="V10" i="1"/>
  <c r="T10" i="1"/>
  <c r="Q10" i="1"/>
  <c r="O10" i="1"/>
  <c r="L10" i="1"/>
  <c r="J10" i="1"/>
  <c r="G10" i="1"/>
  <c r="E10" i="1"/>
  <c r="B10" i="1"/>
</calcChain>
</file>

<file path=xl/sharedStrings.xml><?xml version="1.0" encoding="utf-8"?>
<sst xmlns="http://schemas.openxmlformats.org/spreadsheetml/2006/main" count="106" uniqueCount="20">
  <si>
    <t>facet stress = facet contact force magnitude/facet contact area</t>
  </si>
  <si>
    <t>units=</t>
  </si>
  <si>
    <t>(N/mm^2)=MPa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</si>
  <si>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</si>
  <si>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</si>
  <si>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</si>
  <si>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</si>
  <si>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</si>
  <si>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</si>
  <si>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</si>
  <si>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</si>
  <si>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</si>
  <si>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</si>
  <si>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>CAREA</t>
  </si>
  <si>
    <t>CFNM</t>
  </si>
  <si>
    <t>CFNM/Total area contact</t>
  </si>
  <si>
    <t xml:space="preserve">5PN Lat Slide No Tether </t>
  </si>
  <si>
    <t xml:space="preserve">S2_5N_LatSlide_NoTether.odb </t>
  </si>
  <si>
    <t xml:space="preserve">5P Lat Slide NoTether  </t>
  </si>
  <si>
    <t>S2_5P_LatSlide_NoTether.odb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</si>
</sst>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00174-69AE-4D8B-BD41-5A0186F4848A}" name="Table1" displayName="Table1" ref="A9:E30" totalsRowShown="0">
  <autoFilter ref="A9:E30" xr:uid="{DB441598-752E-4947-A1BA-35991CDD7466}"/>
  <tableColumns count="5">
    <tableColumn id="1" xr3:uid="{BA79770B-8CC8-43FC-97A4-23A97191B13F}" name="time"/>
    <tableColumn id="2" xr3:uid="{B77B5FD3-8525-45D6-AE43-828676A6D3F0}" name="moment" dataDxfId="31">
      <calculatedColumnFormula>-(Table1[[#This Row],[time]]-2)*2</calculatedColumnFormula>
    </tableColumn>
    <tableColumn id="3" xr3:uid="{D2C9261F-4F3B-4EA1-9399-533E5797A151}" name="CAREA"/>
    <tableColumn id="4" xr3:uid="{BF25D3CE-F8B5-4D96-9846-9343E5B7A096}" name="CFNM"/>
    <tableColumn id="5" xr3:uid="{D8C4C38C-6E78-4123-A28E-DC2C9E4154A5}" name="CFNM/Total area contact" dataDxfId="30">
      <calculatedColumnFormula>Table1[[#This Row],[CFNM]]/Table1[[#This Row],[CAREA]]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2D06F-B43D-4FB8-A778-AD20B1969B64}" name="Table2" displayName="Table2" ref="F9:J30" totalsRowShown="0">
  <autoFilter ref="F9:J30" xr:uid="{99B3ECD8-C950-4C12-9F5B-6140CD02AAC3}"/>
  <tableColumns count="5">
    <tableColumn id="1" xr3:uid="{F0E9B570-5E1A-49F3-807D-F64911E750BB}" name="time"/>
    <tableColumn id="2" xr3:uid="{1F5D9DE1-63DF-4E32-88FB-96FB3FF5DFE5}" name="moment" dataDxfId="29">
      <calculatedColumnFormula>-(Table2[[#This Row],[time]]-2)*2</calculatedColumnFormula>
    </tableColumn>
    <tableColumn id="3" xr3:uid="{61FC1E04-EADD-4F55-92B0-5B82A969B08E}" name="CAREA"/>
    <tableColumn id="4" xr3:uid="{77C1C045-A94C-4595-BE49-D3761C3B4B2E}" name="CFNM"/>
    <tableColumn id="5" xr3:uid="{26DCFDD4-DA0B-44A9-8587-8564DAF493BC}" name="CFNM/Total area contact" dataDxfId="28">
      <calculatedColumnFormula>Table2[[#This Row],[CFNM]]/Table2[[#This Row],[CAREA]]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744DD7-7EBC-47F5-A3E2-5FBC9A7E0C71}" name="Table3" displayName="Table3" ref="K9:O30" totalsRowShown="0">
  <autoFilter ref="K9:O30" xr:uid="{D16FA080-BC58-4307-8A86-541D3F881548}"/>
  <tableColumns count="5">
    <tableColumn id="1" xr3:uid="{D0925154-6DFE-4788-AA21-7F81624459CF}" name="time"/>
    <tableColumn id="2" xr3:uid="{85DE0A15-64F9-4FB1-A107-3FDF460E3654}" name="moment" dataDxfId="27">
      <calculatedColumnFormula>-(Table3[[#This Row],[time]]-2)*2</calculatedColumnFormula>
    </tableColumn>
    <tableColumn id="3" xr3:uid="{DF39FEE5-5724-4792-A318-39E5D723BE00}" name="CAREA"/>
    <tableColumn id="4" xr3:uid="{04B9548A-A987-4A0A-85BF-6681B21E1C24}" name="CFNM"/>
    <tableColumn id="5" xr3:uid="{BBA2274F-0F09-43C9-8B94-66315B98349D}" name="CFNM/Total area contact" dataDxfId="26">
      <calculatedColumnFormula>Table3[[#This Row],[CFNM]]/Table3[[#This Row],[CAREA]]</calculatedColumnFormula>
    </tableColumn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CAECBA-4C98-4086-BE49-2A19DA433606}" name="Table4" displayName="Table4" ref="P9:T30" totalsRowShown="0">
  <autoFilter ref="P9:T30" xr:uid="{A3CD74AA-46CA-47B7-94E0-99392DA5B045}"/>
  <tableColumns count="5">
    <tableColumn id="1" xr3:uid="{C989F642-C676-451E-A272-1A1B8B7C2A29}" name="time"/>
    <tableColumn id="2" xr3:uid="{35E65B28-DDF4-408B-AAAF-A6D7F19EACB3}" name="moment" dataDxfId="25">
      <calculatedColumnFormula>-(Table4[[#This Row],[time]]-2)*2</calculatedColumnFormula>
    </tableColumn>
    <tableColumn id="3" xr3:uid="{B2534B2D-B48F-44E8-AD04-657646B4BF34}" name="CAREA"/>
    <tableColumn id="4" xr3:uid="{B22790D2-47BE-4BAC-A449-090C17FD9C59}" name="CFNM"/>
    <tableColumn id="5" xr3:uid="{13F8B5F3-D30F-43E7-8A30-32BAD1AA5711}" name="CFNM/Total area contact" dataDxfId="24">
      <calculatedColumnFormula>Table4[[#This Row],[CFNM]]/Table4[[#This Row],[CAREA]]</calculatedColumnFormula>
    </tableColumn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453681-4138-455C-A2A9-C8DD146018F9}" name="Table5" displayName="Table5" ref="U9:Y30" totalsRowShown="0">
  <autoFilter ref="U9:Y30" xr:uid="{CD842333-A92E-4445-A81E-1D0B0932EAD6}"/>
  <tableColumns count="5">
    <tableColumn id="1" xr3:uid="{EB50EFD9-5A80-40C6-BAFA-7D0D3090AF53}" name="time"/>
    <tableColumn id="2" xr3:uid="{F379B960-5623-4BFF-9163-8E3C503FD563}" name="moment" dataDxfId="23">
      <calculatedColumnFormula>-(Table5[[#This Row],[time]]-2)*2</calculatedColumnFormula>
    </tableColumn>
    <tableColumn id="3" xr3:uid="{D8DD8835-9684-4B2F-94EE-16885557A1CF}" name="CAREA"/>
    <tableColumn id="4" xr3:uid="{B57B5F14-798E-4941-AE71-4BF23E109ECF}" name="CFNM"/>
    <tableColumn id="5" xr3:uid="{293F3863-A7F2-458F-BA91-F3D8EF2F95EE}" name="CFNM/Total area contact" dataDxfId="22">
      <calculatedColumnFormula>Table5[[#This Row],[CFNM]]/Table5[[#This Row],[CAREA]]</calculatedColumnFormula>
    </tableColumn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59A1A8-F54D-4599-8B8E-C8F6E608F9BC}" name="Table6" displayName="Table6" ref="Z9:AD30" totalsRowShown="0">
  <autoFilter ref="Z9:AD30" xr:uid="{D7CFAC98-A8A4-48C1-9871-FC19EB585D35}"/>
  <tableColumns count="5">
    <tableColumn id="1" xr3:uid="{1AC0A6F4-61B9-4600-8736-E716521AA997}" name="time"/>
    <tableColumn id="2" xr3:uid="{4E187A38-BA5A-4C35-9276-4FE4F6BDCED8}" name="moment" dataDxfId="21">
      <calculatedColumnFormula>-(Table6[[#This Row],[time]]-2)*2</calculatedColumnFormula>
    </tableColumn>
    <tableColumn id="3" xr3:uid="{3801A0DE-0BAA-4D93-9A43-835839B75289}" name="CAREA"/>
    <tableColumn id="4" xr3:uid="{76C47FA2-5E97-4A82-A33D-4E8F1FF7E075}" name="CFNM"/>
    <tableColumn id="5" xr3:uid="{A8141FC9-8073-4190-A82C-60933C81E007}" name="CFNM/Total area contact" dataDxfId="20">
      <calculatedColumnFormula>Table6[[#This Row],[CFNM]]/Table6[[#This Row],[CAREA]]</calculatedColumn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1E8926-0AA5-4D65-8EE2-7060F4988633}" name="Table7" displayName="Table7" ref="AE9:AI30" totalsRowShown="0">
  <autoFilter ref="AE9:AI30" xr:uid="{38793E6E-3F57-4C16-9BCF-25408E678033}"/>
  <tableColumns count="5">
    <tableColumn id="1" xr3:uid="{CD167941-2580-4D00-9845-22BF5C4EDEDC}" name="time"/>
    <tableColumn id="2" xr3:uid="{92D92FEC-4B63-476B-B8AE-6FB2BCEE4B6B}" name="moment" dataDxfId="19">
      <calculatedColumnFormula>-(Table7[[#This Row],[time]]-2)*2</calculatedColumnFormula>
    </tableColumn>
    <tableColumn id="3" xr3:uid="{8BEE2342-3D6A-4474-B8CE-554EDD7E5183}" name="CAREA"/>
    <tableColumn id="4" xr3:uid="{624AC638-833D-4F20-8079-C33FBA30465B}" name="CFNM"/>
    <tableColumn id="5" xr3:uid="{396F009F-B4D8-429D-A9FB-6E1550A9EB95}" name="CFNM/Total area contact" dataDxfId="18">
      <calculatedColumnFormula>Table7[[#This Row],[CFNM]]/Table7[[#This Row],[CAREA]]</calculatedColumnFormula>
    </tableColumn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157E22-E468-46F5-91DD-8A2AA431FCC2}" name="Table8" displayName="Table8" ref="AJ9:AN30" totalsRowShown="0">
  <autoFilter ref="AJ9:AN30" xr:uid="{0F635820-AD82-4AF6-8238-CF1FCDB41926}"/>
  <tableColumns count="5">
    <tableColumn id="1" xr3:uid="{80E6F8C9-2684-4853-89B4-82D658CB868D}" name="time"/>
    <tableColumn id="2" xr3:uid="{F79ABB89-AFEF-45F1-84E7-CF04F300F4B9}" name="moment" dataDxfId="17">
      <calculatedColumnFormula>-(Table8[[#This Row],[time]]-2)*2</calculatedColumnFormula>
    </tableColumn>
    <tableColumn id="3" xr3:uid="{CD7BDE62-6348-4FD2-A411-11BF87A9362B}" name="CAREA"/>
    <tableColumn id="4" xr3:uid="{C17E9546-DA27-4454-8BDF-DA66F0A6FB9E}" name="CFNM"/>
    <tableColumn id="5" xr3:uid="{8A8F3BEC-B86C-4855-8F8A-239B55975019}" name="CFNM/Total area contact" dataDxfId="16">
      <calculatedColumnFormula>Table8[[#This Row],[CFNM]]/Table8[[#This Row],[CAREA]]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A585B7A-A794-4F53-904D-F15876A834C9}" name="Table110" displayName="Table110" ref="A37:E58" totalsRowShown="0">
  <autoFilter ref="A37:E58" xr:uid="{EE50B097-625F-4860-9E73-73B0FDD1E059}"/>
  <tableColumns count="5">
    <tableColumn id="1" xr3:uid="{5356B33D-E056-4F08-BAB6-147C96ECD62D}" name="time"/>
    <tableColumn id="2" xr3:uid="{D2032346-EB16-4EF3-A401-A50555C7422C}" name="moment" dataDxfId="15">
      <calculatedColumnFormula>(Table110[[#This Row],[time]]-2)*2</calculatedColumnFormula>
    </tableColumn>
    <tableColumn id="3" xr3:uid="{083352C1-650C-4E97-9CBF-96518A041068}" name="CAREA"/>
    <tableColumn id="4" xr3:uid="{EAA713CE-7E2C-4FA7-A0ED-F5A4949BC594}" name="CFNM"/>
    <tableColumn id="5" xr3:uid="{2E06AF93-DE0E-48AB-8AAE-86B46B910578}" name="CFNM/Total area contact" dataDxfId="14">
      <calculatedColumnFormula>Table110[[#This Row],[CFNM]]/Table110[[#This Row],[CAREA]]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B420948-7A8D-4CE8-BB62-F266E6BCB2E9}" name="Table211" displayName="Table211" ref="F37:J58" totalsRowShown="0">
  <autoFilter ref="F37:J58" xr:uid="{25D57390-D208-434F-9629-A5A25F641943}"/>
  <tableColumns count="5">
    <tableColumn id="1" xr3:uid="{C5A79017-7252-4348-B58B-88445B3F4BF6}" name="time"/>
    <tableColumn id="2" xr3:uid="{55911014-7B81-4F56-8290-0DD65AEF9F6F}" name="moment" dataDxfId="13">
      <calculatedColumnFormula>(Table211[[#This Row],[time]]-2)*2</calculatedColumnFormula>
    </tableColumn>
    <tableColumn id="3" xr3:uid="{826B0F69-05B5-4DB2-A2A5-1F23C1BE520F}" name="CAREA"/>
    <tableColumn id="4" xr3:uid="{351586B5-1A36-4D2C-B6C1-520815DE2AC8}" name="CFNM"/>
    <tableColumn id="5" xr3:uid="{6961FAF7-37A9-4F44-8AD2-073861B5E588}" name="CFNM/Total area contact" dataDxfId="12">
      <calculatedColumnFormula>Table211[[#This Row],[CFNM]]/Table211[[#This Row],[CAREA]]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1A6E32-F96F-4140-9D5F-D51D34F32CF2}" name="Table312" displayName="Table312" ref="K37:O58" totalsRowShown="0">
  <autoFilter ref="K37:O58" xr:uid="{4A5A03A6-E2F8-44A1-88CD-B78D4A34C128}"/>
  <tableColumns count="5">
    <tableColumn id="1" xr3:uid="{674BC4C5-AF1F-4BB2-A34B-3D1B51409D8B}" name="time"/>
    <tableColumn id="2" xr3:uid="{C22BA848-3A5A-4148-8CA5-EA8590762011}" name="moment" dataDxfId="11">
      <calculatedColumnFormula>(Table312[[#This Row],[time]]-2)*2</calculatedColumnFormula>
    </tableColumn>
    <tableColumn id="3" xr3:uid="{4867922F-9DB1-492F-ADDC-B1DF2BFC8F4D}" name="CAREA"/>
    <tableColumn id="4" xr3:uid="{71BBB009-80E5-4C67-8C36-FB3B24C71E76}" name="CFNM"/>
    <tableColumn id="5" xr3:uid="{1E433ABD-ED3F-4BAE-9E83-900549E887C0}" name="CFNM/Total area contact" dataDxfId="10">
      <calculatedColumnFormula>Table312[[#This Row],[CFNM]]/Table312[[#This Row],[CAREA]]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856398-9618-479F-AA9D-05C81A1C239C}" name="Table413" displayName="Table413" ref="P37:T58" totalsRowShown="0">
  <autoFilter ref="P37:T58" xr:uid="{EC2DFA84-B5A9-4E19-ACBB-174327110DCC}"/>
  <tableColumns count="5">
    <tableColumn id="1" xr3:uid="{EC223BDC-BE0F-48F4-BF35-EAF59B9E4515}" name="time"/>
    <tableColumn id="2" xr3:uid="{6E4A577A-F351-48BF-9508-59AE818B1386}" name="moment" dataDxfId="9">
      <calculatedColumnFormula>(Table413[[#This Row],[time]]-2)*2</calculatedColumnFormula>
    </tableColumn>
    <tableColumn id="3" xr3:uid="{47D7370F-EAC8-4811-AED3-5348176551CA}" name="CAREA"/>
    <tableColumn id="4" xr3:uid="{F0F23941-8960-47AA-990B-7592997AA8CE}" name="CFNM"/>
    <tableColumn id="5" xr3:uid="{2AC094D8-9079-4E93-B09D-EDA49FE4EA8A}" name="CFNM/Total area contact" dataDxfId="8">
      <calculatedColumnFormula>Table413[[#This Row],[CFNM]]/Table413[[#This Row],[CAREA]]</calculatedColumnFormula>
    </tableColumn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B97DACB-3DBC-4398-BEAB-CA65E8C455E3}" name="Table514" displayName="Table514" ref="U37:Y58" totalsRowShown="0">
  <autoFilter ref="U37:Y58" xr:uid="{EACE0F3C-4EA7-4038-BBE9-FD56A07A7A2F}"/>
  <tableColumns count="5">
    <tableColumn id="1" xr3:uid="{05509A33-14CF-4CAF-8BB1-F5B26F0709F1}" name="time"/>
    <tableColumn id="2" xr3:uid="{2EF74A56-44A1-49D9-B702-163DB171D652}" name="moment" dataDxfId="7">
      <calculatedColumnFormula>(Table514[[#This Row],[time]]-2)*2</calculatedColumnFormula>
    </tableColumn>
    <tableColumn id="3" xr3:uid="{A347E909-4497-4FCB-8AEE-532953B761BA}" name="CAREA"/>
    <tableColumn id="4" xr3:uid="{EA667326-36D2-4B0D-A06A-2B28CA0DACFA}" name="CFNM"/>
    <tableColumn id="5" xr3:uid="{195F30B1-799D-44E3-A147-655427220C2B}" name="CFNM/Total area contact" dataDxfId="6">
      <calculatedColumnFormula>Table514[[#This Row],[CFNM]]/Table514[[#This Row],[CAREA]]</calculatedColumnFormula>
    </tableColumn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EE77C1F-BDA8-4DA2-8ED0-08D4B890B721}" name="Table615" displayName="Table615" ref="Z37:AD58" totalsRowShown="0">
  <autoFilter ref="Z37:AD58" xr:uid="{80F8BD58-4B3F-488C-A638-CF2A22DC98DE}"/>
  <tableColumns count="5">
    <tableColumn id="1" xr3:uid="{28B68256-D32D-4E50-8D7B-53EC243596B7}" name="time"/>
    <tableColumn id="2" xr3:uid="{D511A065-A37C-4F0D-839C-FD615A385921}" name="moment" dataDxfId="5">
      <calculatedColumnFormula>(Table615[[#This Row],[time]]-2)*2</calculatedColumnFormula>
    </tableColumn>
    <tableColumn id="3" xr3:uid="{05196B38-8A02-41F7-882A-C616FDD110DB}" name="CAREA"/>
    <tableColumn id="4" xr3:uid="{1C5DCD2E-6D75-41E7-A6C1-3A154B95D05F}" name="CFNM"/>
    <tableColumn id="5" xr3:uid="{21F0006F-6ED7-4B29-96D1-CA8D8F3A96FF}" name="CFNM/Total area contact" dataDxfId="4">
      <calculatedColumnFormula>Table615[[#This Row],[CFNM]]/Table615[[#This Row],[CAREA]]</calculatedColumnFormula>
    </tableColumn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9C9D9B1-0FB2-4773-85C8-1A7A2AEA65AA}" name="Table716" displayName="Table716" ref="AE37:AI58" totalsRowShown="0">
  <autoFilter ref="AE37:AI58" xr:uid="{0FD1D3C3-106C-4B60-9B5B-EBD055283E18}"/>
  <tableColumns count="5">
    <tableColumn id="1" xr3:uid="{9522D685-D93E-4B8B-98F3-AAA3885AC362}" name="time"/>
    <tableColumn id="2" xr3:uid="{2133E814-F9EF-460A-B2BE-9CAF089951B2}" name="moment" dataDxfId="3">
      <calculatedColumnFormula>(Table716[[#This Row],[time]]-2)*2</calculatedColumnFormula>
    </tableColumn>
    <tableColumn id="3" xr3:uid="{D2B51AE5-85DA-41F5-8AC9-DA818B65A680}" name="CAREA"/>
    <tableColumn id="4" xr3:uid="{F839AB0F-6EB0-4C1D-9470-827769ACD4D6}" name="CFNM"/>
    <tableColumn id="5" xr3:uid="{4A9B9AD3-E55A-4691-B67F-9A93CBDD1838}" name="CFNM/Total area contact" dataDxfId="2">
      <calculatedColumnFormula>Table716[[#This Row],[CFNM]]/Table716[[#This Row],[CAREA]]</calculatedColumnFormula>
    </tableColumn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32B5FFB-98F2-4422-AC4C-E1A9355F86DF}" name="Table817" displayName="Table817" ref="AJ37:AN58" totalsRowShown="0">
  <autoFilter ref="AJ37:AN58" xr:uid="{2F1CAD1E-D7F4-4B01-A862-3DEDB7BA7340}"/>
  <tableColumns count="5">
    <tableColumn id="1" xr3:uid="{6290E413-3736-4761-9E0D-0632BFC9AE7E}" name="time"/>
    <tableColumn id="2" xr3:uid="{411D5373-0751-446C-9F9A-30BC61132D4A}" name="moment" dataDxfId="1">
      <calculatedColumnFormula>(Table817[[#This Row],[time]]-2)*2</calculatedColumnFormula>
    </tableColumn>
    <tableColumn id="3" xr3:uid="{FF1E17A6-1119-475F-931C-45E7E396DFAE}" name="CAREA"/>
    <tableColumn id="4" xr3:uid="{A7BB2F47-80FC-4F55-A198-71484728B648}" name="CFNM"/>
    <tableColumn id="5" xr3:uid="{8FE3CD2D-B2C4-42BA-99D2-4E571D90CD75}" name="CFNM/Total area contact" dataDxfId="0">
      <calculatedColumnFormula>Table817[[#This Row],[CFNM]]/Table817[[#This Row],[CAREA]]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2D01-6728-455B-B7F1-5882F1539309}">
  <dimension ref="A1:AN58"/>
  <sheetViews>
    <sheetView tabSelected="1" workbookViewId="0">
      <selection activeCell="B3" sqref="B3"/>
    </sheetView>
  </sheetViews>
  <sheetFormatPr defaultRowHeight="14.4" x14ac:dyDescent="0.3"/>
  <sheetData>
    <row r="1" spans="1:40" x14ac:dyDescent="0.3">
      <c r="A1" t="s">
        <v>16</v>
      </c>
    </row>
    <row r="4" spans="1:40" x14ac:dyDescent="0.3">
      <c r="A4" t="s">
        <v>17</v>
      </c>
      <c r="F4" t="s">
        <v>0</v>
      </c>
    </row>
    <row r="5" spans="1:40" x14ac:dyDescent="0.3">
      <c r="F5" t="s">
        <v>1</v>
      </c>
      <c r="G5" t="s">
        <v>2</v>
      </c>
    </row>
    <row r="8" spans="1:40" x14ac:dyDescent="0.3">
      <c r="A8" t="s">
        <v>3</v>
      </c>
      <c r="F8" t="s">
        <v>4</v>
      </c>
      <c r="K8" t="s">
        <v>5</v>
      </c>
      <c r="P8" t="s">
        <v>6</v>
      </c>
      <c r="U8" t="s">
        <v>7</v>
      </c>
      <c r="Z8" t="s">
        <v>8</v>
      </c>
      <c r="AE8" t="s">
        <v>9</v>
      </c>
      <c r="AJ8" t="s">
        <v>10</v>
      </c>
    </row>
    <row r="9" spans="1:4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U9" t="s">
        <v>11</v>
      </c>
      <c r="V9" t="s">
        <v>12</v>
      </c>
      <c r="W9" t="s">
        <v>13</v>
      </c>
      <c r="X9" t="s">
        <v>14</v>
      </c>
      <c r="Y9" t="s">
        <v>15</v>
      </c>
      <c r="Z9" t="s">
        <v>11</v>
      </c>
      <c r="AA9" t="s">
        <v>12</v>
      </c>
      <c r="AB9" t="s">
        <v>13</v>
      </c>
      <c r="AC9" t="s">
        <v>14</v>
      </c>
      <c r="AD9" t="s">
        <v>15</v>
      </c>
      <c r="AE9" t="s">
        <v>11</v>
      </c>
      <c r="AF9" t="s">
        <v>12</v>
      </c>
      <c r="AG9" t="s">
        <v>13</v>
      </c>
      <c r="AH9" t="s">
        <v>14</v>
      </c>
      <c r="AI9" t="s">
        <v>15</v>
      </c>
      <c r="AJ9" t="s">
        <v>11</v>
      </c>
      <c r="AK9" t="s">
        <v>12</v>
      </c>
      <c r="AL9" t="s">
        <v>13</v>
      </c>
      <c r="AM9" t="s">
        <v>14</v>
      </c>
      <c r="AN9" t="s">
        <v>15</v>
      </c>
    </row>
    <row r="10" spans="1:40" x14ac:dyDescent="0.3">
      <c r="A10">
        <v>2</v>
      </c>
      <c r="B10">
        <f>-(Table1[[#This Row],[time]]-2)*2</f>
        <v>0</v>
      </c>
      <c r="C10">
        <v>80.561099999999996</v>
      </c>
      <c r="D10">
        <v>3.98237</v>
      </c>
      <c r="E10" s="1">
        <f>Table1[[#This Row],[CFNM]]/Table1[[#This Row],[CAREA]]</f>
        <v>4.9432914893168048E-2</v>
      </c>
      <c r="F10">
        <v>2</v>
      </c>
      <c r="G10">
        <f>-(Table2[[#This Row],[time]]-2)*2</f>
        <v>0</v>
      </c>
      <c r="H10">
        <v>87.831800000000001</v>
      </c>
      <c r="I10">
        <v>3.8491799999999998E-3</v>
      </c>
      <c r="J10" s="1">
        <f>Table2[[#This Row],[CFNM]]/Table2[[#This Row],[CAREA]]</f>
        <v>4.38244462711683E-5</v>
      </c>
      <c r="K10">
        <v>2</v>
      </c>
      <c r="L10">
        <f>-(Table3[[#This Row],[time]]-2)*2</f>
        <v>0</v>
      </c>
      <c r="M10">
        <v>85.166700000000006</v>
      </c>
      <c r="N10">
        <v>3.70054E-3</v>
      </c>
      <c r="O10">
        <f>Table3[[#This Row],[CFNM]]/Table3[[#This Row],[CAREA]]</f>
        <v>4.3450550508590793E-5</v>
      </c>
      <c r="P10">
        <v>2</v>
      </c>
      <c r="Q10">
        <f>-(Table4[[#This Row],[time]]-2)*2</f>
        <v>0</v>
      </c>
      <c r="R10">
        <v>79.101699999999994</v>
      </c>
      <c r="S10">
        <v>4.5258399999999997E-3</v>
      </c>
      <c r="T10">
        <f>Table4[[#This Row],[CFNM]]/Table4[[#This Row],[CAREA]]</f>
        <v>5.7215458074858061E-5</v>
      </c>
      <c r="U10">
        <v>2</v>
      </c>
      <c r="V10">
        <f>-(Table5[[#This Row],[time]]-2)*2</f>
        <v>0</v>
      </c>
      <c r="W10">
        <v>83.227699999999999</v>
      </c>
      <c r="X10">
        <v>3.5063499999999999</v>
      </c>
      <c r="Y10">
        <f>Table5[[#This Row],[CFNM]]/Table5[[#This Row],[CAREA]]</f>
        <v>4.2129603485378066E-2</v>
      </c>
      <c r="Z10">
        <v>2</v>
      </c>
      <c r="AA10">
        <f>-(Table6[[#This Row],[time]]-2)*2</f>
        <v>0</v>
      </c>
      <c r="AB10">
        <v>84.265900000000002</v>
      </c>
      <c r="AC10">
        <v>6.2742399999999998</v>
      </c>
      <c r="AD10">
        <f>Table6[[#This Row],[CFNM]]/Table6[[#This Row],[CAREA]]</f>
        <v>7.4457639448460164E-2</v>
      </c>
      <c r="AE10">
        <v>2</v>
      </c>
      <c r="AF10">
        <f>-(Table7[[#This Row],[time]]-2)*2</f>
        <v>0</v>
      </c>
      <c r="AG10">
        <v>78.459999999999994</v>
      </c>
      <c r="AH10">
        <v>14.707599999999999</v>
      </c>
      <c r="AI10">
        <f>Table7[[#This Row],[CFNM]]/Table7[[#This Row],[CAREA]]</f>
        <v>0.1874534794799898</v>
      </c>
      <c r="AJ10">
        <v>2</v>
      </c>
      <c r="AK10">
        <f>-(Table8[[#This Row],[time]]-2)*2</f>
        <v>0</v>
      </c>
      <c r="AL10">
        <v>83.006</v>
      </c>
      <c r="AM10">
        <v>14.6488</v>
      </c>
      <c r="AN10">
        <f>Table8[[#This Row],[CFNM]]/Table8[[#This Row],[CAREA]]</f>
        <v>0.17647880876081246</v>
      </c>
    </row>
    <row r="11" spans="1:40" x14ac:dyDescent="0.3">
      <c r="A11">
        <v>2.0512600000000001</v>
      </c>
      <c r="B11">
        <f>-(Table1[[#This Row],[time]]-2)*2</f>
        <v>-0.10252000000000017</v>
      </c>
      <c r="C11">
        <v>91.135999999999996</v>
      </c>
      <c r="D11">
        <v>11.307700000000001</v>
      </c>
      <c r="E11">
        <f>Table1[[#This Row],[CFNM]]/Table1[[#This Row],[CAREA]]</f>
        <v>0.1240750087780899</v>
      </c>
      <c r="F11">
        <v>2.0512600000000001</v>
      </c>
      <c r="G11">
        <f>-(Table2[[#This Row],[time]]-2)*2</f>
        <v>-0.10252000000000017</v>
      </c>
      <c r="H11">
        <v>94.513499999999993</v>
      </c>
      <c r="I11">
        <v>2.4047900000000002</v>
      </c>
      <c r="J11">
        <f>Table2[[#This Row],[CFNM]]/Table2[[#This Row],[CAREA]]</f>
        <v>2.5443878387743552E-2</v>
      </c>
      <c r="K11">
        <v>2.0512600000000001</v>
      </c>
      <c r="L11">
        <f>-(Table3[[#This Row],[time]]-2)*2</f>
        <v>-0.10252000000000017</v>
      </c>
      <c r="M11">
        <v>90.134600000000006</v>
      </c>
      <c r="N11">
        <v>4.84138</v>
      </c>
      <c r="O11">
        <f>Table3[[#This Row],[CFNM]]/Table3[[#This Row],[CAREA]]</f>
        <v>5.3712780663585348E-2</v>
      </c>
      <c r="P11">
        <v>2.0512600000000001</v>
      </c>
      <c r="Q11">
        <f>-(Table4[[#This Row],[time]]-2)*2</f>
        <v>-0.10252000000000017</v>
      </c>
      <c r="R11">
        <v>84.268299999999996</v>
      </c>
      <c r="S11">
        <v>5.0015900000000002</v>
      </c>
      <c r="T11">
        <f>Table4[[#This Row],[CFNM]]/Table4[[#This Row],[CAREA]]</f>
        <v>5.9353161271794977E-2</v>
      </c>
      <c r="U11">
        <v>2.0512600000000001</v>
      </c>
      <c r="V11">
        <f>-(Table5[[#This Row],[time]]-2)*2</f>
        <v>-0.10252000000000017</v>
      </c>
      <c r="W11">
        <v>82.762500000000003</v>
      </c>
      <c r="X11">
        <v>9.8971999999999998</v>
      </c>
      <c r="Y11">
        <f>Table5[[#This Row],[CFNM]]/Table5[[#This Row],[CAREA]]</f>
        <v>0.1195855610934904</v>
      </c>
      <c r="Z11">
        <v>2.0512600000000001</v>
      </c>
      <c r="AA11">
        <f>-(Table6[[#This Row],[time]]-2)*2</f>
        <v>-0.10252000000000017</v>
      </c>
      <c r="AB11">
        <v>86.912400000000005</v>
      </c>
      <c r="AC11">
        <v>10.855600000000001</v>
      </c>
      <c r="AD11">
        <f>Table6[[#This Row],[CFNM]]/Table6[[#This Row],[CAREA]]</f>
        <v>0.12490277566837414</v>
      </c>
      <c r="AE11">
        <v>2.0512600000000001</v>
      </c>
      <c r="AF11">
        <f>-(Table7[[#This Row],[time]]-2)*2</f>
        <v>-0.10252000000000017</v>
      </c>
      <c r="AG11">
        <v>79.772099999999995</v>
      </c>
      <c r="AH11">
        <v>20.752800000000001</v>
      </c>
      <c r="AI11">
        <f>Table7[[#This Row],[CFNM]]/Table7[[#This Row],[CAREA]]</f>
        <v>0.26015110546168402</v>
      </c>
      <c r="AJ11">
        <v>2.0512600000000001</v>
      </c>
      <c r="AK11">
        <f>-(Table8[[#This Row],[time]]-2)*2</f>
        <v>-0.10252000000000017</v>
      </c>
      <c r="AL11">
        <v>82.911100000000005</v>
      </c>
      <c r="AM11">
        <v>17.9285</v>
      </c>
      <c r="AN11">
        <f>Table8[[#This Row],[CFNM]]/Table8[[#This Row],[CAREA]]</f>
        <v>0.21623763283806388</v>
      </c>
    </row>
    <row r="12" spans="1:40" x14ac:dyDescent="0.3">
      <c r="A12">
        <v>2.1153300000000002</v>
      </c>
      <c r="B12">
        <f>-(Table1[[#This Row],[time]]-2)*2</f>
        <v>-0.23066000000000031</v>
      </c>
      <c r="C12">
        <v>91.001300000000001</v>
      </c>
      <c r="D12">
        <v>11.767300000000001</v>
      </c>
      <c r="E12">
        <f>Table1[[#This Row],[CFNM]]/Table1[[#This Row],[CAREA]]</f>
        <v>0.12930914173753563</v>
      </c>
      <c r="F12">
        <v>2.1153300000000002</v>
      </c>
      <c r="G12">
        <f>-(Table2[[#This Row],[time]]-2)*2</f>
        <v>-0.23066000000000031</v>
      </c>
      <c r="H12">
        <v>93.805899999999994</v>
      </c>
      <c r="I12">
        <v>1.9753000000000001</v>
      </c>
      <c r="J12">
        <f>Table2[[#This Row],[CFNM]]/Table2[[#This Row],[CAREA]]</f>
        <v>2.1057310894090884E-2</v>
      </c>
      <c r="K12">
        <v>2.1153300000000002</v>
      </c>
      <c r="L12">
        <f>-(Table3[[#This Row],[time]]-2)*2</f>
        <v>-0.23066000000000031</v>
      </c>
      <c r="M12">
        <v>90.279600000000002</v>
      </c>
      <c r="N12">
        <v>5.83223</v>
      </c>
      <c r="O12">
        <f>Table3[[#This Row],[CFNM]]/Table3[[#This Row],[CAREA]]</f>
        <v>6.4601859113243745E-2</v>
      </c>
      <c r="P12">
        <v>2.1153300000000002</v>
      </c>
      <c r="Q12">
        <f>-(Table4[[#This Row],[time]]-2)*2</f>
        <v>-0.23066000000000031</v>
      </c>
      <c r="R12">
        <v>82.399600000000007</v>
      </c>
      <c r="S12">
        <v>4.7114799999999999</v>
      </c>
      <c r="T12">
        <f>Table4[[#This Row],[CFNM]]/Table4[[#This Row],[CAREA]]</f>
        <v>5.7178432905014093E-2</v>
      </c>
      <c r="U12">
        <v>2.1153300000000002</v>
      </c>
      <c r="V12">
        <f>-(Table5[[#This Row],[time]]-2)*2</f>
        <v>-0.23066000000000031</v>
      </c>
      <c r="W12">
        <v>83.623599999999996</v>
      </c>
      <c r="X12">
        <v>10.712400000000001</v>
      </c>
      <c r="Y12">
        <f>Table5[[#This Row],[CFNM]]/Table5[[#This Row],[CAREA]]</f>
        <v>0.12810259304789559</v>
      </c>
      <c r="Z12">
        <v>2.1153300000000002</v>
      </c>
      <c r="AA12">
        <f>-(Table6[[#This Row],[time]]-2)*2</f>
        <v>-0.23066000000000031</v>
      </c>
      <c r="AB12">
        <v>85.007000000000005</v>
      </c>
      <c r="AC12">
        <v>8.2824500000000008</v>
      </c>
      <c r="AD12">
        <f>Table6[[#This Row],[CFNM]]/Table6[[#This Row],[CAREA]]</f>
        <v>9.7432564377051306E-2</v>
      </c>
      <c r="AE12">
        <v>2.1153300000000002</v>
      </c>
      <c r="AF12">
        <f>-(Table7[[#This Row],[time]]-2)*2</f>
        <v>-0.23066000000000031</v>
      </c>
      <c r="AG12">
        <v>80.262100000000004</v>
      </c>
      <c r="AH12">
        <v>21.869199999999999</v>
      </c>
      <c r="AI12">
        <f>Table7[[#This Row],[CFNM]]/Table7[[#This Row],[CAREA]]</f>
        <v>0.27247231258589044</v>
      </c>
      <c r="AJ12">
        <v>2.1153300000000002</v>
      </c>
      <c r="AK12">
        <f>-(Table8[[#This Row],[time]]-2)*2</f>
        <v>-0.23066000000000031</v>
      </c>
      <c r="AL12">
        <v>82.734499999999997</v>
      </c>
      <c r="AM12">
        <v>17.1614</v>
      </c>
      <c r="AN12">
        <f>Table8[[#This Row],[CFNM]]/Table8[[#This Row],[CAREA]]</f>
        <v>0.20742737310311904</v>
      </c>
    </row>
    <row r="13" spans="1:40" x14ac:dyDescent="0.3">
      <c r="A13">
        <v>2.16533</v>
      </c>
      <c r="B13">
        <f>-(Table1[[#This Row],[time]]-2)*2</f>
        <v>-0.33065999999999995</v>
      </c>
      <c r="C13">
        <v>91.431399999999996</v>
      </c>
      <c r="D13">
        <v>12.335900000000001</v>
      </c>
      <c r="E13">
        <f>Table1[[#This Row],[CFNM]]/Table1[[#This Row],[CAREA]]</f>
        <v>0.13491973217078598</v>
      </c>
      <c r="F13">
        <v>2.16533</v>
      </c>
      <c r="G13">
        <f>-(Table2[[#This Row],[time]]-2)*2</f>
        <v>-0.33065999999999995</v>
      </c>
      <c r="H13">
        <v>92.870400000000004</v>
      </c>
      <c r="I13">
        <v>1.56227</v>
      </c>
      <c r="J13">
        <f>Table2[[#This Row],[CFNM]]/Table2[[#This Row],[CAREA]]</f>
        <v>1.682204448349528E-2</v>
      </c>
      <c r="K13">
        <v>2.16533</v>
      </c>
      <c r="L13">
        <f>-(Table3[[#This Row],[time]]-2)*2</f>
        <v>-0.33065999999999995</v>
      </c>
      <c r="M13">
        <v>90.4559</v>
      </c>
      <c r="N13">
        <v>6.9296499999999996</v>
      </c>
      <c r="O13">
        <f>Table3[[#This Row],[CFNM]]/Table3[[#This Row],[CAREA]]</f>
        <v>7.6608048783993077E-2</v>
      </c>
      <c r="P13">
        <v>2.16533</v>
      </c>
      <c r="Q13">
        <f>-(Table4[[#This Row],[time]]-2)*2</f>
        <v>-0.33065999999999995</v>
      </c>
      <c r="R13">
        <v>81.6845</v>
      </c>
      <c r="S13">
        <v>4.5807599999999997</v>
      </c>
      <c r="T13">
        <f>Table4[[#This Row],[CFNM]]/Table4[[#This Row],[CAREA]]</f>
        <v>5.6078693020095612E-2</v>
      </c>
      <c r="U13">
        <v>2.16533</v>
      </c>
      <c r="V13">
        <f>-(Table5[[#This Row],[time]]-2)*2</f>
        <v>-0.33065999999999995</v>
      </c>
      <c r="W13">
        <v>83.413200000000003</v>
      </c>
      <c r="X13">
        <v>11.595800000000001</v>
      </c>
      <c r="Y13">
        <f>Table5[[#This Row],[CFNM]]/Table5[[#This Row],[CAREA]]</f>
        <v>0.13901636671414117</v>
      </c>
      <c r="Z13">
        <v>2.16533</v>
      </c>
      <c r="AA13">
        <f>-(Table6[[#This Row],[time]]-2)*2</f>
        <v>-0.33065999999999995</v>
      </c>
      <c r="AB13">
        <v>83.855699999999999</v>
      </c>
      <c r="AC13">
        <v>6.2398199999999999</v>
      </c>
      <c r="AD13">
        <f>Table6[[#This Row],[CFNM]]/Table6[[#This Row],[CAREA]]</f>
        <v>7.4411399582854837E-2</v>
      </c>
      <c r="AE13">
        <v>2.16533</v>
      </c>
      <c r="AF13">
        <f>-(Table7[[#This Row],[time]]-2)*2</f>
        <v>-0.33065999999999995</v>
      </c>
      <c r="AG13">
        <v>80.5227</v>
      </c>
      <c r="AH13">
        <v>23.096399999999999</v>
      </c>
      <c r="AI13">
        <f>Table7[[#This Row],[CFNM]]/Table7[[#This Row],[CAREA]]</f>
        <v>0.28683091848633985</v>
      </c>
      <c r="AJ13">
        <v>2.16533</v>
      </c>
      <c r="AK13">
        <f>-(Table8[[#This Row],[time]]-2)*2</f>
        <v>-0.33065999999999995</v>
      </c>
      <c r="AL13">
        <v>82.653999999999996</v>
      </c>
      <c r="AM13">
        <v>16.514600000000002</v>
      </c>
      <c r="AN13">
        <f>Table8[[#This Row],[CFNM]]/Table8[[#This Row],[CAREA]]</f>
        <v>0.19980400222614758</v>
      </c>
    </row>
    <row r="14" spans="1:40" x14ac:dyDescent="0.3">
      <c r="A14">
        <v>2.2246999999999999</v>
      </c>
      <c r="B14">
        <f>-(Table1[[#This Row],[time]]-2)*2</f>
        <v>-0.4493999999999998</v>
      </c>
      <c r="C14">
        <v>93.315200000000004</v>
      </c>
      <c r="D14">
        <v>14.2141</v>
      </c>
      <c r="E14">
        <f>Table1[[#This Row],[CFNM]]/Table1[[#This Row],[CAREA]]</f>
        <v>0.15232352285586914</v>
      </c>
      <c r="F14">
        <v>2.2246999999999999</v>
      </c>
      <c r="G14">
        <f>-(Table2[[#This Row],[time]]-2)*2</f>
        <v>-0.4493999999999998</v>
      </c>
      <c r="H14">
        <v>90.460300000000004</v>
      </c>
      <c r="I14">
        <v>1.4453400000000001</v>
      </c>
      <c r="J14">
        <f>Table2[[#This Row],[CFNM]]/Table2[[#This Row],[CAREA]]</f>
        <v>1.597761670036469E-2</v>
      </c>
      <c r="K14">
        <v>2.2246999999999999</v>
      </c>
      <c r="L14">
        <f>-(Table3[[#This Row],[time]]-2)*2</f>
        <v>-0.4493999999999998</v>
      </c>
      <c r="M14">
        <v>90.450199999999995</v>
      </c>
      <c r="N14">
        <v>9.4230499999999999</v>
      </c>
      <c r="O14">
        <f>Table3[[#This Row],[CFNM]]/Table3[[#This Row],[CAREA]]</f>
        <v>0.10417942691116217</v>
      </c>
      <c r="P14">
        <v>2.2246999999999999</v>
      </c>
      <c r="Q14">
        <f>-(Table4[[#This Row],[time]]-2)*2</f>
        <v>-0.4493999999999998</v>
      </c>
      <c r="R14">
        <v>79.988600000000005</v>
      </c>
      <c r="S14">
        <v>4.79148</v>
      </c>
      <c r="T14">
        <f>Table4[[#This Row],[CFNM]]/Table4[[#This Row],[CAREA]]</f>
        <v>5.9902036040135713E-2</v>
      </c>
      <c r="U14">
        <v>2.2246999999999999</v>
      </c>
      <c r="V14">
        <f>-(Table5[[#This Row],[time]]-2)*2</f>
        <v>-0.4493999999999998</v>
      </c>
      <c r="W14">
        <v>84.204099999999997</v>
      </c>
      <c r="X14">
        <v>13.9368</v>
      </c>
      <c r="Y14">
        <f>Table5[[#This Row],[CFNM]]/Table5[[#This Row],[CAREA]]</f>
        <v>0.16551213064446982</v>
      </c>
      <c r="Z14">
        <v>2.2246999999999999</v>
      </c>
      <c r="AA14">
        <f>-(Table6[[#This Row],[time]]-2)*2</f>
        <v>-0.4493999999999998</v>
      </c>
      <c r="AB14">
        <v>80.689300000000003</v>
      </c>
      <c r="AC14">
        <v>3.7610100000000002</v>
      </c>
      <c r="AD14">
        <f>Table6[[#This Row],[CFNM]]/Table6[[#This Row],[CAREA]]</f>
        <v>4.6611012860441225E-2</v>
      </c>
      <c r="AE14">
        <v>2.2246999999999999</v>
      </c>
      <c r="AF14">
        <f>-(Table7[[#This Row],[time]]-2)*2</f>
        <v>-0.4493999999999998</v>
      </c>
      <c r="AG14">
        <v>79.993600000000001</v>
      </c>
      <c r="AH14">
        <v>25.732399999999998</v>
      </c>
      <c r="AI14">
        <f>Table7[[#This Row],[CFNM]]/Table7[[#This Row],[CAREA]]</f>
        <v>0.32168073445875667</v>
      </c>
      <c r="AJ14">
        <v>2.2246999999999999</v>
      </c>
      <c r="AK14">
        <f>-(Table8[[#This Row],[time]]-2)*2</f>
        <v>-0.4493999999999998</v>
      </c>
      <c r="AL14">
        <v>82.501800000000003</v>
      </c>
      <c r="AM14">
        <v>15.2926</v>
      </c>
      <c r="AN14">
        <f>Table8[[#This Row],[CFNM]]/Table8[[#This Row],[CAREA]]</f>
        <v>0.18536080424911941</v>
      </c>
    </row>
    <row r="15" spans="1:40" x14ac:dyDescent="0.3">
      <c r="A15">
        <v>2.2668900000000001</v>
      </c>
      <c r="B15">
        <f>-(Table1[[#This Row],[time]]-2)*2</f>
        <v>-0.53378000000000014</v>
      </c>
      <c r="C15">
        <v>94.642899999999997</v>
      </c>
      <c r="D15">
        <v>15.169</v>
      </c>
      <c r="E15">
        <f>Table1[[#This Row],[CFNM]]/Table1[[#This Row],[CAREA]]</f>
        <v>0.16027615383721336</v>
      </c>
      <c r="F15">
        <v>2.2668900000000001</v>
      </c>
      <c r="G15">
        <f>-(Table2[[#This Row],[time]]-2)*2</f>
        <v>-0.53378000000000014</v>
      </c>
      <c r="H15">
        <v>89.664100000000005</v>
      </c>
      <c r="I15">
        <v>1.32687</v>
      </c>
      <c r="J15">
        <f>Table2[[#This Row],[CFNM]]/Table2[[#This Row],[CAREA]]</f>
        <v>1.4798230283915189E-2</v>
      </c>
      <c r="K15">
        <v>2.2668900000000001</v>
      </c>
      <c r="L15">
        <f>-(Table3[[#This Row],[time]]-2)*2</f>
        <v>-0.53378000000000014</v>
      </c>
      <c r="M15">
        <v>90.241200000000006</v>
      </c>
      <c r="N15">
        <v>10.551500000000001</v>
      </c>
      <c r="O15">
        <f>Table3[[#This Row],[CFNM]]/Table3[[#This Row],[CAREA]]</f>
        <v>0.11692552847258236</v>
      </c>
      <c r="P15">
        <v>2.2668900000000001</v>
      </c>
      <c r="Q15">
        <f>-(Table4[[#This Row],[time]]-2)*2</f>
        <v>-0.53378000000000014</v>
      </c>
      <c r="R15">
        <v>78.911000000000001</v>
      </c>
      <c r="S15">
        <v>4.8241899999999998</v>
      </c>
      <c r="T15">
        <f>Table4[[#This Row],[CFNM]]/Table4[[#This Row],[CAREA]]</f>
        <v>6.1134569324935682E-2</v>
      </c>
      <c r="U15">
        <v>2.2668900000000001</v>
      </c>
      <c r="V15">
        <f>-(Table5[[#This Row],[time]]-2)*2</f>
        <v>-0.53378000000000014</v>
      </c>
      <c r="W15">
        <v>84.140699999999995</v>
      </c>
      <c r="X15">
        <v>15.0724</v>
      </c>
      <c r="Y15">
        <f>Table5[[#This Row],[CFNM]]/Table5[[#This Row],[CAREA]]</f>
        <v>0.17913328508082296</v>
      </c>
      <c r="Z15">
        <v>2.2668900000000001</v>
      </c>
      <c r="AA15">
        <f>-(Table6[[#This Row],[time]]-2)*2</f>
        <v>-0.53378000000000014</v>
      </c>
      <c r="AB15">
        <v>79.992400000000004</v>
      </c>
      <c r="AC15">
        <v>3.1251699999999998</v>
      </c>
      <c r="AD15">
        <f>Table6[[#This Row],[CFNM]]/Table6[[#This Row],[CAREA]]</f>
        <v>3.9068336491966733E-2</v>
      </c>
      <c r="AE15">
        <v>2.2668900000000001</v>
      </c>
      <c r="AF15">
        <f>-(Table7[[#This Row],[time]]-2)*2</f>
        <v>-0.53378000000000014</v>
      </c>
      <c r="AG15">
        <v>79.396299999999997</v>
      </c>
      <c r="AH15">
        <v>27.105399999999999</v>
      </c>
      <c r="AI15">
        <f>Table7[[#This Row],[CFNM]]/Table7[[#This Row],[CAREA]]</f>
        <v>0.34139374252956373</v>
      </c>
      <c r="AJ15">
        <v>2.2668900000000001</v>
      </c>
      <c r="AK15">
        <f>-(Table8[[#This Row],[time]]-2)*2</f>
        <v>-0.53378000000000014</v>
      </c>
      <c r="AL15">
        <v>82.544899999999998</v>
      </c>
      <c r="AM15">
        <v>14.79</v>
      </c>
      <c r="AN15">
        <f>Table8[[#This Row],[CFNM]]/Table8[[#This Row],[CAREA]]</f>
        <v>0.17917521252070084</v>
      </c>
    </row>
    <row r="16" spans="1:40" x14ac:dyDescent="0.3">
      <c r="A16">
        <v>2.3262700000000001</v>
      </c>
      <c r="B16">
        <f>-(Table1[[#This Row],[time]]-2)*2</f>
        <v>-0.65254000000000012</v>
      </c>
      <c r="C16">
        <v>95.582899999999995</v>
      </c>
      <c r="D16">
        <v>16.682200000000002</v>
      </c>
      <c r="E16">
        <f>Table1[[#This Row],[CFNM]]/Table1[[#This Row],[CAREA]]</f>
        <v>0.17453121845016215</v>
      </c>
      <c r="F16">
        <v>2.3262700000000001</v>
      </c>
      <c r="G16">
        <f>-(Table2[[#This Row],[time]]-2)*2</f>
        <v>-0.65254000000000012</v>
      </c>
      <c r="H16">
        <v>88.826700000000002</v>
      </c>
      <c r="I16">
        <v>1.10345</v>
      </c>
      <c r="J16">
        <f>Table2[[#This Row],[CFNM]]/Table2[[#This Row],[CAREA]]</f>
        <v>1.2422503594077006E-2</v>
      </c>
      <c r="K16">
        <v>2.3262700000000001</v>
      </c>
      <c r="L16">
        <f>-(Table3[[#This Row],[time]]-2)*2</f>
        <v>-0.65254000000000012</v>
      </c>
      <c r="M16">
        <v>89.897499999999994</v>
      </c>
      <c r="N16">
        <v>12.2052</v>
      </c>
      <c r="O16">
        <f>Table3[[#This Row],[CFNM]]/Table3[[#This Row],[CAREA]]</f>
        <v>0.13576795795211213</v>
      </c>
      <c r="P16">
        <v>2.3262700000000001</v>
      </c>
      <c r="Q16">
        <f>-(Table4[[#This Row],[time]]-2)*2</f>
        <v>-0.65254000000000012</v>
      </c>
      <c r="R16">
        <v>78.504499999999993</v>
      </c>
      <c r="S16">
        <v>4.8168300000000004</v>
      </c>
      <c r="T16">
        <f>Table4[[#This Row],[CFNM]]/Table4[[#This Row],[CAREA]]</f>
        <v>6.1357374418027001E-2</v>
      </c>
      <c r="U16">
        <v>2.3262700000000001</v>
      </c>
      <c r="V16">
        <f>-(Table5[[#This Row],[time]]-2)*2</f>
        <v>-0.65254000000000012</v>
      </c>
      <c r="W16">
        <v>84.665800000000004</v>
      </c>
      <c r="X16">
        <v>16.8887</v>
      </c>
      <c r="Y16">
        <f>Table5[[#This Row],[CFNM]]/Table5[[#This Row],[CAREA]]</f>
        <v>0.19947487651448401</v>
      </c>
      <c r="Z16">
        <v>2.3262700000000001</v>
      </c>
      <c r="AA16">
        <f>-(Table6[[#This Row],[time]]-2)*2</f>
        <v>-0.65254000000000012</v>
      </c>
      <c r="AB16">
        <v>79.308999999999997</v>
      </c>
      <c r="AC16">
        <v>2.64845</v>
      </c>
      <c r="AD16">
        <f>Table6[[#This Row],[CFNM]]/Table6[[#This Row],[CAREA]]</f>
        <v>3.339406624721028E-2</v>
      </c>
      <c r="AE16">
        <v>2.3262700000000001</v>
      </c>
      <c r="AF16">
        <f>-(Table7[[#This Row],[time]]-2)*2</f>
        <v>-0.65254000000000012</v>
      </c>
      <c r="AG16">
        <v>78.335999999999999</v>
      </c>
      <c r="AH16">
        <v>29.279800000000002</v>
      </c>
      <c r="AI16">
        <f>Table7[[#This Row],[CFNM]]/Table7[[#This Row],[CAREA]]</f>
        <v>0.37377195669934643</v>
      </c>
      <c r="AJ16">
        <v>2.3262700000000001</v>
      </c>
      <c r="AK16">
        <f>-(Table8[[#This Row],[time]]-2)*2</f>
        <v>-0.65254000000000012</v>
      </c>
      <c r="AL16">
        <v>82.296800000000005</v>
      </c>
      <c r="AM16">
        <v>14.229699999999999</v>
      </c>
      <c r="AN16">
        <f>Table8[[#This Row],[CFNM]]/Table8[[#This Row],[CAREA]]</f>
        <v>0.1729070875173761</v>
      </c>
    </row>
    <row r="17" spans="1:40" x14ac:dyDescent="0.3">
      <c r="A17">
        <v>2.3684599999999998</v>
      </c>
      <c r="B17">
        <f>-(Table1[[#This Row],[time]]-2)*2</f>
        <v>-0.73691999999999958</v>
      </c>
      <c r="C17">
        <v>97.451099999999997</v>
      </c>
      <c r="D17">
        <v>18.720700000000001</v>
      </c>
      <c r="E17">
        <f>Table1[[#This Row],[CFNM]]/Table1[[#This Row],[CAREA]]</f>
        <v>0.1921035267944641</v>
      </c>
      <c r="F17">
        <v>2.3684599999999998</v>
      </c>
      <c r="G17">
        <f>-(Table2[[#This Row],[time]]-2)*2</f>
        <v>-0.73691999999999958</v>
      </c>
      <c r="H17">
        <v>87.4739</v>
      </c>
      <c r="I17">
        <v>0.79098000000000002</v>
      </c>
      <c r="J17">
        <f>Table2[[#This Row],[CFNM]]/Table2[[#This Row],[CAREA]]</f>
        <v>9.0424686677969095E-3</v>
      </c>
      <c r="K17">
        <v>2.3684599999999998</v>
      </c>
      <c r="L17">
        <f>-(Table3[[#This Row],[time]]-2)*2</f>
        <v>-0.73691999999999958</v>
      </c>
      <c r="M17">
        <v>89.358000000000004</v>
      </c>
      <c r="N17">
        <v>14.1562</v>
      </c>
      <c r="O17">
        <f>Table3[[#This Row],[CFNM]]/Table3[[#This Row],[CAREA]]</f>
        <v>0.15842118221088206</v>
      </c>
      <c r="P17">
        <v>2.3684599999999998</v>
      </c>
      <c r="Q17">
        <f>-(Table4[[#This Row],[time]]-2)*2</f>
        <v>-0.73691999999999958</v>
      </c>
      <c r="R17">
        <v>77.559899999999999</v>
      </c>
      <c r="S17">
        <v>4.8330299999999999</v>
      </c>
      <c r="T17">
        <f>Table4[[#This Row],[CFNM]]/Table4[[#This Row],[CAREA]]</f>
        <v>6.2313515102520763E-2</v>
      </c>
      <c r="U17">
        <v>2.3684599999999998</v>
      </c>
      <c r="V17">
        <f>-(Table5[[#This Row],[time]]-2)*2</f>
        <v>-0.73691999999999958</v>
      </c>
      <c r="W17">
        <v>84.560299999999998</v>
      </c>
      <c r="X17">
        <v>19.124300000000002</v>
      </c>
      <c r="Y17">
        <f>Table5[[#This Row],[CFNM]]/Table5[[#This Row],[CAREA]]</f>
        <v>0.22616168580291227</v>
      </c>
      <c r="Z17">
        <v>2.3684599999999998</v>
      </c>
      <c r="AA17">
        <f>-(Table6[[#This Row],[time]]-2)*2</f>
        <v>-0.73691999999999958</v>
      </c>
      <c r="AB17">
        <v>78.445800000000006</v>
      </c>
      <c r="AC17">
        <v>2.2556600000000002</v>
      </c>
      <c r="AD17">
        <f>Table6[[#This Row],[CFNM]]/Table6[[#This Row],[CAREA]]</f>
        <v>2.8754375632602382E-2</v>
      </c>
      <c r="AE17">
        <v>2.3684599999999998</v>
      </c>
      <c r="AF17">
        <f>-(Table7[[#This Row],[time]]-2)*2</f>
        <v>-0.73691999999999958</v>
      </c>
      <c r="AG17">
        <v>77.089600000000004</v>
      </c>
      <c r="AH17">
        <v>31.878</v>
      </c>
      <c r="AI17">
        <f>Table7[[#This Row],[CFNM]]/Table7[[#This Row],[CAREA]]</f>
        <v>0.41351881447043437</v>
      </c>
      <c r="AJ17">
        <v>2.3684599999999998</v>
      </c>
      <c r="AK17">
        <f>-(Table8[[#This Row],[time]]-2)*2</f>
        <v>-0.73691999999999958</v>
      </c>
      <c r="AL17">
        <v>82.470399999999998</v>
      </c>
      <c r="AM17">
        <v>13.589</v>
      </c>
      <c r="AN17">
        <f>Table8[[#This Row],[CFNM]]/Table8[[#This Row],[CAREA]]</f>
        <v>0.16477427052615243</v>
      </c>
    </row>
    <row r="18" spans="1:40" x14ac:dyDescent="0.3">
      <c r="A18">
        <v>2.4278300000000002</v>
      </c>
      <c r="B18">
        <f>-(Table1[[#This Row],[time]]-2)*2</f>
        <v>-0.85566000000000031</v>
      </c>
      <c r="C18">
        <v>98.724299999999999</v>
      </c>
      <c r="D18">
        <v>21.531500000000001</v>
      </c>
      <c r="E18">
        <f>Table1[[#This Row],[CFNM]]/Table1[[#This Row],[CAREA]]</f>
        <v>0.21809726683298844</v>
      </c>
      <c r="F18">
        <v>2.4278300000000002</v>
      </c>
      <c r="G18">
        <f>-(Table2[[#This Row],[time]]-2)*2</f>
        <v>-0.85566000000000031</v>
      </c>
      <c r="H18">
        <v>85.722800000000007</v>
      </c>
      <c r="I18">
        <v>0.50568199999999996</v>
      </c>
      <c r="J18">
        <f>Table2[[#This Row],[CFNM]]/Table2[[#This Row],[CAREA]]</f>
        <v>5.8990373622886784E-3</v>
      </c>
      <c r="K18">
        <v>2.4278300000000002</v>
      </c>
      <c r="L18">
        <f>-(Table3[[#This Row],[time]]-2)*2</f>
        <v>-0.85566000000000031</v>
      </c>
      <c r="M18">
        <v>88.741799999999998</v>
      </c>
      <c r="N18">
        <v>16.727699999999999</v>
      </c>
      <c r="O18">
        <f>Table3[[#This Row],[CFNM]]/Table3[[#This Row],[CAREA]]</f>
        <v>0.18849854296396962</v>
      </c>
      <c r="P18">
        <v>2.4278300000000002</v>
      </c>
      <c r="Q18">
        <f>-(Table4[[#This Row],[time]]-2)*2</f>
        <v>-0.85566000000000031</v>
      </c>
      <c r="R18">
        <v>76.639799999999994</v>
      </c>
      <c r="S18">
        <v>4.8064299999999998</v>
      </c>
      <c r="T18">
        <f>Table4[[#This Row],[CFNM]]/Table4[[#This Row],[CAREA]]</f>
        <v>6.2714542574484805E-2</v>
      </c>
      <c r="U18">
        <v>2.4278300000000002</v>
      </c>
      <c r="V18">
        <f>-(Table5[[#This Row],[time]]-2)*2</f>
        <v>-0.85566000000000031</v>
      </c>
      <c r="W18">
        <v>84.510199999999998</v>
      </c>
      <c r="X18">
        <v>21.899899999999999</v>
      </c>
      <c r="Y18">
        <f>Table5[[#This Row],[CFNM]]/Table5[[#This Row],[CAREA]]</f>
        <v>0.25913913350104484</v>
      </c>
      <c r="Z18">
        <v>2.4278300000000002</v>
      </c>
      <c r="AA18">
        <f>-(Table6[[#This Row],[time]]-2)*2</f>
        <v>-0.85566000000000031</v>
      </c>
      <c r="AB18">
        <v>75.907300000000006</v>
      </c>
      <c r="AC18">
        <v>2.1278199999999998</v>
      </c>
      <c r="AD18">
        <f>Table6[[#This Row],[CFNM]]/Table6[[#This Row],[CAREA]]</f>
        <v>2.8031823026243848E-2</v>
      </c>
      <c r="AE18">
        <v>2.4278300000000002</v>
      </c>
      <c r="AF18">
        <f>-(Table7[[#This Row],[time]]-2)*2</f>
        <v>-0.85566000000000031</v>
      </c>
      <c r="AG18">
        <v>75.696399999999997</v>
      </c>
      <c r="AH18">
        <v>35.099600000000002</v>
      </c>
      <c r="AI18">
        <f>Table7[[#This Row],[CFNM]]/Table7[[#This Row],[CAREA]]</f>
        <v>0.46368915826908552</v>
      </c>
      <c r="AJ18">
        <v>2.4278300000000002</v>
      </c>
      <c r="AK18">
        <f>-(Table8[[#This Row],[time]]-2)*2</f>
        <v>-0.85566000000000031</v>
      </c>
      <c r="AL18">
        <v>82.558800000000005</v>
      </c>
      <c r="AM18">
        <v>12.715</v>
      </c>
      <c r="AN18">
        <f>Table8[[#This Row],[CFNM]]/Table8[[#This Row],[CAREA]]</f>
        <v>0.1540114439647863</v>
      </c>
    </row>
    <row r="19" spans="1:40" x14ac:dyDescent="0.3">
      <c r="A19">
        <v>2.4542000000000002</v>
      </c>
      <c r="B19">
        <f>-(Table1[[#This Row],[time]]-2)*2</f>
        <v>-0.90840000000000032</v>
      </c>
      <c r="C19">
        <v>99.841899999999995</v>
      </c>
      <c r="D19">
        <v>25.001100000000001</v>
      </c>
      <c r="E19">
        <f>Table1[[#This Row],[CFNM]]/Table1[[#This Row],[CAREA]]</f>
        <v>0.25040689329830462</v>
      </c>
      <c r="F19">
        <v>2.4542000000000002</v>
      </c>
      <c r="G19">
        <f>-(Table2[[#This Row],[time]]-2)*2</f>
        <v>-0.90840000000000032</v>
      </c>
      <c r="H19">
        <v>84.485799999999998</v>
      </c>
      <c r="I19">
        <v>0.41343099999999999</v>
      </c>
      <c r="J19">
        <f>Table2[[#This Row],[CFNM]]/Table2[[#This Row],[CAREA]]</f>
        <v>4.893496895336258E-3</v>
      </c>
      <c r="K19">
        <v>2.4542000000000002</v>
      </c>
      <c r="L19">
        <f>-(Table3[[#This Row],[time]]-2)*2</f>
        <v>-0.90840000000000032</v>
      </c>
      <c r="M19">
        <v>87.3904</v>
      </c>
      <c r="N19">
        <v>20.124600000000001</v>
      </c>
      <c r="O19">
        <f>Table3[[#This Row],[CFNM]]/Table3[[#This Row],[CAREA]]</f>
        <v>0.23028387557443381</v>
      </c>
      <c r="P19">
        <v>2.4542000000000002</v>
      </c>
      <c r="Q19">
        <f>-(Table4[[#This Row],[time]]-2)*2</f>
        <v>-0.90840000000000032</v>
      </c>
      <c r="R19">
        <v>74.672600000000003</v>
      </c>
      <c r="S19">
        <v>4.75298</v>
      </c>
      <c r="T19">
        <f>Table4[[#This Row],[CFNM]]/Table4[[#This Row],[CAREA]]</f>
        <v>6.3650924167633099E-2</v>
      </c>
      <c r="U19">
        <v>2.4542000000000002</v>
      </c>
      <c r="V19">
        <f>-(Table5[[#This Row],[time]]-2)*2</f>
        <v>-0.90840000000000032</v>
      </c>
      <c r="W19">
        <v>84.486099999999993</v>
      </c>
      <c r="X19">
        <v>25.1616</v>
      </c>
      <c r="Y19">
        <f>Table5[[#This Row],[CFNM]]/Table5[[#This Row],[CAREA]]</f>
        <v>0.29781940461211964</v>
      </c>
      <c r="Z19">
        <v>2.4542000000000002</v>
      </c>
      <c r="AA19">
        <f>-(Table6[[#This Row],[time]]-2)*2</f>
        <v>-0.90840000000000032</v>
      </c>
      <c r="AB19">
        <v>74.447999999999993</v>
      </c>
      <c r="AC19">
        <v>1.8875999999999999</v>
      </c>
      <c r="AD19">
        <f>Table6[[#This Row],[CFNM]]/Table6[[#This Row],[CAREA]]</f>
        <v>2.5354609929078016E-2</v>
      </c>
      <c r="AE19">
        <v>2.4542000000000002</v>
      </c>
      <c r="AF19">
        <f>-(Table7[[#This Row],[time]]-2)*2</f>
        <v>-0.90840000000000032</v>
      </c>
      <c r="AG19">
        <v>74.217200000000005</v>
      </c>
      <c r="AH19">
        <v>38.6051</v>
      </c>
      <c r="AI19">
        <f>Table7[[#This Row],[CFNM]]/Table7[[#This Row],[CAREA]]</f>
        <v>0.52016378952587805</v>
      </c>
      <c r="AJ19">
        <v>2.4542000000000002</v>
      </c>
      <c r="AK19">
        <f>-(Table8[[#This Row],[time]]-2)*2</f>
        <v>-0.90840000000000032</v>
      </c>
      <c r="AL19">
        <v>82.0471</v>
      </c>
      <c r="AM19">
        <v>11.674799999999999</v>
      </c>
      <c r="AN19">
        <f>Table8[[#This Row],[CFNM]]/Table8[[#This Row],[CAREA]]</f>
        <v>0.14229387754107092</v>
      </c>
    </row>
    <row r="20" spans="1:40" x14ac:dyDescent="0.3">
      <c r="A20">
        <v>2.5061499999999999</v>
      </c>
      <c r="B20">
        <f>-(Table1[[#This Row],[time]]-2)*2</f>
        <v>-1.0122999999999998</v>
      </c>
      <c r="C20">
        <v>100.461</v>
      </c>
      <c r="D20">
        <v>26.861499999999999</v>
      </c>
      <c r="E20">
        <f>Table1[[#This Row],[CFNM]]/Table1[[#This Row],[CAREA]]</f>
        <v>0.26738236728680781</v>
      </c>
      <c r="F20">
        <v>2.5061499999999999</v>
      </c>
      <c r="G20">
        <f>-(Table2[[#This Row],[time]]-2)*2</f>
        <v>-1.0122999999999998</v>
      </c>
      <c r="H20">
        <v>83.749600000000001</v>
      </c>
      <c r="I20">
        <v>0.409306</v>
      </c>
      <c r="J20">
        <f>Table2[[#This Row],[CFNM]]/Table2[[#This Row],[CAREA]]</f>
        <v>4.8872591630288384E-3</v>
      </c>
      <c r="K20">
        <v>2.5061499999999999</v>
      </c>
      <c r="L20">
        <f>-(Table3[[#This Row],[time]]-2)*2</f>
        <v>-1.0122999999999998</v>
      </c>
      <c r="M20">
        <v>86.790199999999999</v>
      </c>
      <c r="N20">
        <v>22.068999999999999</v>
      </c>
      <c r="O20">
        <f>Table3[[#This Row],[CFNM]]/Table3[[#This Row],[CAREA]]</f>
        <v>0.25427986109030742</v>
      </c>
      <c r="P20">
        <v>2.5061499999999999</v>
      </c>
      <c r="Q20">
        <f>-(Table4[[#This Row],[time]]-2)*2</f>
        <v>-1.0122999999999998</v>
      </c>
      <c r="R20">
        <v>74.111599999999996</v>
      </c>
      <c r="S20">
        <v>4.6989799999999997</v>
      </c>
      <c r="T20">
        <f>Table4[[#This Row],[CFNM]]/Table4[[#This Row],[CAREA]]</f>
        <v>6.3404109478138376E-2</v>
      </c>
      <c r="U20">
        <v>2.5061499999999999</v>
      </c>
      <c r="V20">
        <f>-(Table5[[#This Row],[time]]-2)*2</f>
        <v>-1.0122999999999998</v>
      </c>
      <c r="W20">
        <v>84.663499999999999</v>
      </c>
      <c r="X20">
        <v>26.874600000000001</v>
      </c>
      <c r="Y20">
        <f>Table5[[#This Row],[CFNM]]/Table5[[#This Row],[CAREA]]</f>
        <v>0.3174284077554082</v>
      </c>
      <c r="Z20">
        <v>2.5061499999999999</v>
      </c>
      <c r="AA20">
        <f>-(Table6[[#This Row],[time]]-2)*2</f>
        <v>-1.0122999999999998</v>
      </c>
      <c r="AB20">
        <v>74.211699999999993</v>
      </c>
      <c r="AC20">
        <v>1.73499</v>
      </c>
      <c r="AD20">
        <f>Table6[[#This Row],[CFNM]]/Table6[[#This Row],[CAREA]]</f>
        <v>2.3378928120498521E-2</v>
      </c>
      <c r="AE20">
        <v>2.5061499999999999</v>
      </c>
      <c r="AF20">
        <f>-(Table7[[#This Row],[time]]-2)*2</f>
        <v>-1.0122999999999998</v>
      </c>
      <c r="AG20">
        <v>73.523899999999998</v>
      </c>
      <c r="AH20">
        <v>40.336799999999997</v>
      </c>
      <c r="AI20">
        <f>Table7[[#This Row],[CFNM]]/Table7[[#This Row],[CAREA]]</f>
        <v>0.54862160467548649</v>
      </c>
      <c r="AJ20">
        <v>2.5061499999999999</v>
      </c>
      <c r="AK20">
        <f>-(Table8[[#This Row],[time]]-2)*2</f>
        <v>-1.0122999999999998</v>
      </c>
      <c r="AL20">
        <v>81.478800000000007</v>
      </c>
      <c r="AM20">
        <v>11.1488</v>
      </c>
      <c r="AN20">
        <f>Table8[[#This Row],[CFNM]]/Table8[[#This Row],[CAREA]]</f>
        <v>0.13683068479162677</v>
      </c>
    </row>
    <row r="21" spans="1:40" x14ac:dyDescent="0.3">
      <c r="A21">
        <v>2.5507599999999999</v>
      </c>
      <c r="B21">
        <f>-(Table1[[#This Row],[time]]-2)*2</f>
        <v>-1.1015199999999998</v>
      </c>
      <c r="C21">
        <v>101.188</v>
      </c>
      <c r="D21">
        <v>30.873200000000001</v>
      </c>
      <c r="E21">
        <f>Table1[[#This Row],[CFNM]]/Table1[[#This Row],[CAREA]]</f>
        <v>0.30510732497924653</v>
      </c>
      <c r="F21">
        <v>2.5507599999999999</v>
      </c>
      <c r="G21">
        <f>-(Table2[[#This Row],[time]]-2)*2</f>
        <v>-1.1015199999999998</v>
      </c>
      <c r="H21">
        <v>82.204999999999998</v>
      </c>
      <c r="I21">
        <v>0.348327</v>
      </c>
      <c r="J21">
        <f>Table2[[#This Row],[CFNM]]/Table2[[#This Row],[CAREA]]</f>
        <v>4.2372970013989418E-3</v>
      </c>
      <c r="K21">
        <v>2.5507599999999999</v>
      </c>
      <c r="L21">
        <f>-(Table3[[#This Row],[time]]-2)*2</f>
        <v>-1.1015199999999998</v>
      </c>
      <c r="M21">
        <v>85.554500000000004</v>
      </c>
      <c r="N21">
        <v>25.886099999999999</v>
      </c>
      <c r="O21">
        <f>Table3[[#This Row],[CFNM]]/Table3[[#This Row],[CAREA]]</f>
        <v>0.30256853818326329</v>
      </c>
      <c r="P21">
        <v>2.5507599999999999</v>
      </c>
      <c r="Q21">
        <f>-(Table4[[#This Row],[time]]-2)*2</f>
        <v>-1.1015199999999998</v>
      </c>
      <c r="R21">
        <v>73.125200000000007</v>
      </c>
      <c r="S21">
        <v>4.6693800000000003</v>
      </c>
      <c r="T21">
        <f>Table4[[#This Row],[CFNM]]/Table4[[#This Row],[CAREA]]</f>
        <v>6.3854594585724206E-2</v>
      </c>
      <c r="U21">
        <v>2.5507599999999999</v>
      </c>
      <c r="V21">
        <f>-(Table5[[#This Row],[time]]-2)*2</f>
        <v>-1.1015199999999998</v>
      </c>
      <c r="W21">
        <v>84.077200000000005</v>
      </c>
      <c r="X21">
        <v>30.152100000000001</v>
      </c>
      <c r="Y21">
        <f>Table5[[#This Row],[CFNM]]/Table5[[#This Row],[CAREA]]</f>
        <v>0.35862397891461656</v>
      </c>
      <c r="Z21">
        <v>2.5507599999999999</v>
      </c>
      <c r="AA21">
        <f>-(Table6[[#This Row],[time]]-2)*2</f>
        <v>-1.1015199999999998</v>
      </c>
      <c r="AB21">
        <v>71.418300000000002</v>
      </c>
      <c r="AC21">
        <v>1.43625</v>
      </c>
      <c r="AD21">
        <f>Table6[[#This Row],[CFNM]]/Table6[[#This Row],[CAREA]]</f>
        <v>2.011039187435153E-2</v>
      </c>
      <c r="AE21">
        <v>2.5507599999999999</v>
      </c>
      <c r="AF21">
        <f>-(Table7[[#This Row],[time]]-2)*2</f>
        <v>-1.1015199999999998</v>
      </c>
      <c r="AG21">
        <v>72.437600000000003</v>
      </c>
      <c r="AH21">
        <v>43.578899999999997</v>
      </c>
      <c r="AI21">
        <f>Table7[[#This Row],[CFNM]]/Table7[[#This Row],[CAREA]]</f>
        <v>0.60160607198471505</v>
      </c>
      <c r="AJ21">
        <v>2.5507599999999999</v>
      </c>
      <c r="AK21">
        <f>-(Table8[[#This Row],[time]]-2)*2</f>
        <v>-1.1015199999999998</v>
      </c>
      <c r="AL21">
        <v>80.762600000000006</v>
      </c>
      <c r="AM21">
        <v>10.2164</v>
      </c>
      <c r="AN21">
        <f>Table8[[#This Row],[CFNM]]/Table8[[#This Row],[CAREA]]</f>
        <v>0.12649914688234404</v>
      </c>
    </row>
    <row r="22" spans="1:40" x14ac:dyDescent="0.3">
      <c r="A22">
        <v>2.60453</v>
      </c>
      <c r="B22">
        <f>-(Table1[[#This Row],[time]]-2)*2</f>
        <v>-1.20906</v>
      </c>
      <c r="C22">
        <v>101.378</v>
      </c>
      <c r="D22">
        <v>34.715400000000002</v>
      </c>
      <c r="E22">
        <f>Table1[[#This Row],[CFNM]]/Table1[[#This Row],[CAREA]]</f>
        <v>0.34243524236027545</v>
      </c>
      <c r="F22">
        <v>2.60453</v>
      </c>
      <c r="G22">
        <f>-(Table2[[#This Row],[time]]-2)*2</f>
        <v>-1.20906</v>
      </c>
      <c r="H22">
        <v>81.547899999999998</v>
      </c>
      <c r="I22">
        <v>0.25078800000000001</v>
      </c>
      <c r="J22">
        <f>Table2[[#This Row],[CFNM]]/Table2[[#This Row],[CAREA]]</f>
        <v>3.0753459009980641E-3</v>
      </c>
      <c r="K22">
        <v>2.60453</v>
      </c>
      <c r="L22">
        <f>-(Table3[[#This Row],[time]]-2)*2</f>
        <v>-1.20906</v>
      </c>
      <c r="M22">
        <v>84.334699999999998</v>
      </c>
      <c r="N22">
        <v>29.3765</v>
      </c>
      <c r="O22">
        <f>Table3[[#This Row],[CFNM]]/Table3[[#This Row],[CAREA]]</f>
        <v>0.34833229975324509</v>
      </c>
      <c r="P22">
        <v>2.60453</v>
      </c>
      <c r="Q22">
        <f>-(Table4[[#This Row],[time]]-2)*2</f>
        <v>-1.20906</v>
      </c>
      <c r="R22">
        <v>72.118600000000001</v>
      </c>
      <c r="S22">
        <v>4.6431100000000001</v>
      </c>
      <c r="T22">
        <f>Table4[[#This Row],[CFNM]]/Table4[[#This Row],[CAREA]]</f>
        <v>6.4381588106258297E-2</v>
      </c>
      <c r="U22">
        <v>2.60453</v>
      </c>
      <c r="V22">
        <f>-(Table5[[#This Row],[time]]-2)*2</f>
        <v>-1.20906</v>
      </c>
      <c r="W22">
        <v>83.695899999999995</v>
      </c>
      <c r="X22">
        <v>33.002200000000002</v>
      </c>
      <c r="Y22">
        <f>Table5[[#This Row],[CFNM]]/Table5[[#This Row],[CAREA]]</f>
        <v>0.39431083243026244</v>
      </c>
      <c r="Z22">
        <v>2.60453</v>
      </c>
      <c r="AA22">
        <f>-(Table6[[#This Row],[time]]-2)*2</f>
        <v>-1.20906</v>
      </c>
      <c r="AB22">
        <v>69.781499999999994</v>
      </c>
      <c r="AC22">
        <v>1.19353</v>
      </c>
      <c r="AD22">
        <f>Table6[[#This Row],[CFNM]]/Table6[[#This Row],[CAREA]]</f>
        <v>1.7103816914225117E-2</v>
      </c>
      <c r="AE22">
        <v>2.60453</v>
      </c>
      <c r="AF22">
        <f>-(Table7[[#This Row],[time]]-2)*2</f>
        <v>-1.20906</v>
      </c>
      <c r="AG22">
        <v>71.488799999999998</v>
      </c>
      <c r="AH22">
        <v>46.395299999999999</v>
      </c>
      <c r="AI22">
        <f>Table7[[#This Row],[CFNM]]/Table7[[#This Row],[CAREA]]</f>
        <v>0.64898697418336859</v>
      </c>
      <c r="AJ22">
        <v>2.60453</v>
      </c>
      <c r="AK22">
        <f>-(Table8[[#This Row],[time]]-2)*2</f>
        <v>-1.20906</v>
      </c>
      <c r="AL22">
        <v>80.786299999999997</v>
      </c>
      <c r="AM22">
        <v>9.4093300000000006</v>
      </c>
      <c r="AN22">
        <f>Table8[[#This Row],[CFNM]]/Table8[[#This Row],[CAREA]]</f>
        <v>0.11647185228188445</v>
      </c>
    </row>
    <row r="23" spans="1:40" x14ac:dyDescent="0.3">
      <c r="A23">
        <v>2.65273</v>
      </c>
      <c r="B23">
        <f>-(Table1[[#This Row],[time]]-2)*2</f>
        <v>-1.3054600000000001</v>
      </c>
      <c r="C23">
        <v>101.389</v>
      </c>
      <c r="D23">
        <v>38.101599999999998</v>
      </c>
      <c r="E23">
        <f>Table1[[#This Row],[CFNM]]/Table1[[#This Row],[CAREA]]</f>
        <v>0.37579619090828392</v>
      </c>
      <c r="F23">
        <v>2.65273</v>
      </c>
      <c r="G23">
        <f>-(Table2[[#This Row],[time]]-2)*2</f>
        <v>-1.3054600000000001</v>
      </c>
      <c r="H23">
        <v>81.047799999999995</v>
      </c>
      <c r="I23">
        <v>0.17663000000000001</v>
      </c>
      <c r="J23">
        <f>Table2[[#This Row],[CFNM]]/Table2[[#This Row],[CAREA]]</f>
        <v>2.1793312094837863E-3</v>
      </c>
      <c r="K23">
        <v>2.65273</v>
      </c>
      <c r="L23">
        <f>-(Table3[[#This Row],[time]]-2)*2</f>
        <v>-1.3054600000000001</v>
      </c>
      <c r="M23">
        <v>83.449399999999997</v>
      </c>
      <c r="N23">
        <v>33.036099999999998</v>
      </c>
      <c r="O23">
        <f>Table3[[#This Row],[CFNM]]/Table3[[#This Row],[CAREA]]</f>
        <v>0.39588181580694409</v>
      </c>
      <c r="P23">
        <v>2.65273</v>
      </c>
      <c r="Q23">
        <f>-(Table4[[#This Row],[time]]-2)*2</f>
        <v>-1.3054600000000001</v>
      </c>
      <c r="R23">
        <v>71.4268</v>
      </c>
      <c r="S23">
        <v>4.3830200000000001</v>
      </c>
      <c r="T23">
        <f>Table4[[#This Row],[CFNM]]/Table4[[#This Row],[CAREA]]</f>
        <v>6.1363801822285194E-2</v>
      </c>
      <c r="U23">
        <v>2.65273</v>
      </c>
      <c r="V23">
        <f>-(Table5[[#This Row],[time]]-2)*2</f>
        <v>-1.3054600000000001</v>
      </c>
      <c r="W23">
        <v>83.215900000000005</v>
      </c>
      <c r="X23">
        <v>35.654800000000002</v>
      </c>
      <c r="Y23">
        <f>Table5[[#This Row],[CFNM]]/Table5[[#This Row],[CAREA]]</f>
        <v>0.4284613877876704</v>
      </c>
      <c r="Z23">
        <v>2.65273</v>
      </c>
      <c r="AA23">
        <f>-(Table6[[#This Row],[time]]-2)*2</f>
        <v>-1.3054600000000001</v>
      </c>
      <c r="AB23">
        <v>69.566299999999998</v>
      </c>
      <c r="AC23">
        <v>1.0105200000000001</v>
      </c>
      <c r="AD23">
        <f>Table6[[#This Row],[CFNM]]/Table6[[#This Row],[CAREA]]</f>
        <v>1.4525998939141511E-2</v>
      </c>
      <c r="AE23">
        <v>2.65273</v>
      </c>
      <c r="AF23">
        <f>-(Table7[[#This Row],[time]]-2)*2</f>
        <v>-1.3054600000000001</v>
      </c>
      <c r="AG23">
        <v>70.653199999999998</v>
      </c>
      <c r="AH23">
        <v>48.890799999999999</v>
      </c>
      <c r="AI23">
        <f>Table7[[#This Row],[CFNM]]/Table7[[#This Row],[CAREA]]</f>
        <v>0.69198281181885601</v>
      </c>
      <c r="AJ23">
        <v>2.65273</v>
      </c>
      <c r="AK23">
        <f>-(Table8[[#This Row],[time]]-2)*2</f>
        <v>-1.3054600000000001</v>
      </c>
      <c r="AL23">
        <v>79.827600000000004</v>
      </c>
      <c r="AM23">
        <v>8.6523699999999995</v>
      </c>
      <c r="AN23">
        <f>Table8[[#This Row],[CFNM]]/Table8[[#This Row],[CAREA]]</f>
        <v>0.1083882015743928</v>
      </c>
    </row>
    <row r="24" spans="1:40" x14ac:dyDescent="0.3">
      <c r="A24">
        <v>2.7006199999999998</v>
      </c>
      <c r="B24">
        <f>-(Table1[[#This Row],[time]]-2)*2</f>
        <v>-1.4012399999999996</v>
      </c>
      <c r="C24">
        <v>101.11799999999999</v>
      </c>
      <c r="D24">
        <v>41.718800000000002</v>
      </c>
      <c r="E24">
        <f>Table1[[#This Row],[CFNM]]/Table1[[#This Row],[CAREA]]</f>
        <v>0.41257540695029571</v>
      </c>
      <c r="F24">
        <v>2.7006199999999998</v>
      </c>
      <c r="G24">
        <f>-(Table2[[#This Row],[time]]-2)*2</f>
        <v>-1.4012399999999996</v>
      </c>
      <c r="H24">
        <v>78.633700000000005</v>
      </c>
      <c r="I24">
        <v>9.73049E-2</v>
      </c>
      <c r="J24">
        <f>Table2[[#This Row],[CFNM]]/Table2[[#This Row],[CAREA]]</f>
        <v>1.2374452683772987E-3</v>
      </c>
      <c r="K24">
        <v>2.7006199999999998</v>
      </c>
      <c r="L24">
        <f>-(Table3[[#This Row],[time]]-2)*2</f>
        <v>-1.4012399999999996</v>
      </c>
      <c r="M24">
        <v>82.447900000000004</v>
      </c>
      <c r="N24">
        <v>37.039099999999998</v>
      </c>
      <c r="O24">
        <f>Table3[[#This Row],[CFNM]]/Table3[[#This Row],[CAREA]]</f>
        <v>0.44924249131876004</v>
      </c>
      <c r="P24">
        <v>2.7006199999999998</v>
      </c>
      <c r="Q24">
        <f>-(Table4[[#This Row],[time]]-2)*2</f>
        <v>-1.4012399999999996</v>
      </c>
      <c r="R24">
        <v>68.327600000000004</v>
      </c>
      <c r="S24">
        <v>4.0457200000000002</v>
      </c>
      <c r="T24">
        <f>Table4[[#This Row],[CFNM]]/Table4[[#This Row],[CAREA]]</f>
        <v>5.9210626452560901E-2</v>
      </c>
      <c r="U24">
        <v>2.7006199999999998</v>
      </c>
      <c r="V24">
        <f>-(Table5[[#This Row],[time]]-2)*2</f>
        <v>-1.4012399999999996</v>
      </c>
      <c r="W24">
        <v>82.732100000000003</v>
      </c>
      <c r="X24">
        <v>38.637099999999997</v>
      </c>
      <c r="Y24">
        <f>Table5[[#This Row],[CFNM]]/Table5[[#This Row],[CAREA]]</f>
        <v>0.46701461705915837</v>
      </c>
      <c r="Z24">
        <v>2.7006199999999998</v>
      </c>
      <c r="AA24">
        <f>-(Table6[[#This Row],[time]]-2)*2</f>
        <v>-1.4012399999999996</v>
      </c>
      <c r="AB24">
        <v>67.589500000000001</v>
      </c>
      <c r="AC24">
        <v>0.81292600000000004</v>
      </c>
      <c r="AD24">
        <f>Table6[[#This Row],[CFNM]]/Table6[[#This Row],[CAREA]]</f>
        <v>1.202740070573092E-2</v>
      </c>
      <c r="AE24">
        <v>2.7006199999999998</v>
      </c>
      <c r="AF24">
        <f>-(Table7[[#This Row],[time]]-2)*2</f>
        <v>-1.4012399999999996</v>
      </c>
      <c r="AG24">
        <v>69.782600000000002</v>
      </c>
      <c r="AH24">
        <v>51.688000000000002</v>
      </c>
      <c r="AI24">
        <f>Table7[[#This Row],[CFNM]]/Table7[[#This Row],[CAREA]]</f>
        <v>0.74070040382559554</v>
      </c>
      <c r="AJ24">
        <v>2.7006199999999998</v>
      </c>
      <c r="AK24">
        <f>-(Table8[[#This Row],[time]]-2)*2</f>
        <v>-1.4012399999999996</v>
      </c>
      <c r="AL24">
        <v>79.798699999999997</v>
      </c>
      <c r="AM24">
        <v>7.7717400000000003</v>
      </c>
      <c r="AN24">
        <f>Table8[[#This Row],[CFNM]]/Table8[[#This Row],[CAREA]]</f>
        <v>9.7391812147315696E-2</v>
      </c>
    </row>
    <row r="25" spans="1:40" x14ac:dyDescent="0.3">
      <c r="A25">
        <v>2.75176</v>
      </c>
      <c r="B25">
        <f>-(Table1[[#This Row],[time]]-2)*2</f>
        <v>-1.50352</v>
      </c>
      <c r="C25">
        <v>100.35</v>
      </c>
      <c r="D25">
        <v>47.607300000000002</v>
      </c>
      <c r="E25">
        <f>Table1[[#This Row],[CFNM]]/Table1[[#This Row],[CAREA]]</f>
        <v>0.47441255605381172</v>
      </c>
      <c r="F25">
        <v>2.75176</v>
      </c>
      <c r="G25">
        <f>-(Table2[[#This Row],[time]]-2)*2</f>
        <v>-1.50352</v>
      </c>
      <c r="H25">
        <v>77.712500000000006</v>
      </c>
      <c r="I25">
        <v>3.7776200000000002E-3</v>
      </c>
      <c r="J25">
        <f>Table2[[#This Row],[CFNM]]/Table2[[#This Row],[CAREA]]</f>
        <v>4.861019784461959E-5</v>
      </c>
      <c r="K25">
        <v>2.75176</v>
      </c>
      <c r="L25">
        <f>-(Table3[[#This Row],[time]]-2)*2</f>
        <v>-1.50352</v>
      </c>
      <c r="M25">
        <v>80.874600000000001</v>
      </c>
      <c r="N25">
        <v>43.577500000000001</v>
      </c>
      <c r="O25">
        <f>Table3[[#This Row],[CFNM]]/Table3[[#This Row],[CAREA]]</f>
        <v>0.53882801275060399</v>
      </c>
      <c r="P25">
        <v>2.75176</v>
      </c>
      <c r="Q25">
        <f>-(Table4[[#This Row],[time]]-2)*2</f>
        <v>-1.50352</v>
      </c>
      <c r="R25">
        <v>66.332800000000006</v>
      </c>
      <c r="S25">
        <v>3.5089000000000001</v>
      </c>
      <c r="T25">
        <f>Table4[[#This Row],[CFNM]]/Table4[[#This Row],[CAREA]]</f>
        <v>5.2898415263640308E-2</v>
      </c>
      <c r="U25">
        <v>2.75176</v>
      </c>
      <c r="V25">
        <f>-(Table5[[#This Row],[time]]-2)*2</f>
        <v>-1.50352</v>
      </c>
      <c r="W25">
        <v>81.821899999999999</v>
      </c>
      <c r="X25">
        <v>43.631999999999998</v>
      </c>
      <c r="Y25">
        <f>Table5[[#This Row],[CFNM]]/Table5[[#This Row],[CAREA]]</f>
        <v>0.53325576648794515</v>
      </c>
      <c r="Z25">
        <v>2.75176</v>
      </c>
      <c r="AA25">
        <f>-(Table6[[#This Row],[time]]-2)*2</f>
        <v>-1.50352</v>
      </c>
      <c r="AB25">
        <v>63.564500000000002</v>
      </c>
      <c r="AC25">
        <v>0.51476900000000003</v>
      </c>
      <c r="AD25">
        <f>Table6[[#This Row],[CFNM]]/Table6[[#This Row],[CAREA]]</f>
        <v>8.0983725192520992E-3</v>
      </c>
      <c r="AE25">
        <v>2.75176</v>
      </c>
      <c r="AF25">
        <f>-(Table7[[#This Row],[time]]-2)*2</f>
        <v>-1.50352</v>
      </c>
      <c r="AG25">
        <v>68.298100000000005</v>
      </c>
      <c r="AH25">
        <v>56.501100000000001</v>
      </c>
      <c r="AI25">
        <f>Table7[[#This Row],[CFNM]]/Table7[[#This Row],[CAREA]]</f>
        <v>0.82727191532414512</v>
      </c>
      <c r="AJ25">
        <v>2.75176</v>
      </c>
      <c r="AK25">
        <f>-(Table8[[#This Row],[time]]-2)*2</f>
        <v>-1.50352</v>
      </c>
      <c r="AL25">
        <v>78.580500000000001</v>
      </c>
      <c r="AM25">
        <v>6.2375800000000003</v>
      </c>
      <c r="AN25">
        <f>Table8[[#This Row],[CFNM]]/Table8[[#This Row],[CAREA]]</f>
        <v>7.9378217242191129E-2</v>
      </c>
    </row>
    <row r="26" spans="1:40" x14ac:dyDescent="0.3">
      <c r="A26">
        <v>2.80444</v>
      </c>
      <c r="B26">
        <f>-(Table1[[#This Row],[time]]-2)*2</f>
        <v>-1.6088800000000001</v>
      </c>
      <c r="C26">
        <v>99.822800000000001</v>
      </c>
      <c r="D26">
        <v>50.246499999999997</v>
      </c>
      <c r="E26">
        <f>Table1[[#This Row],[CFNM]]/Table1[[#This Row],[CAREA]]</f>
        <v>0.50335694851276458</v>
      </c>
      <c r="F26">
        <v>2.80444</v>
      </c>
      <c r="G26">
        <f>-(Table2[[#This Row],[time]]-2)*2</f>
        <v>-1.6088800000000001</v>
      </c>
      <c r="H26">
        <v>74.617800000000003</v>
      </c>
      <c r="I26">
        <v>3.4765799999999999E-3</v>
      </c>
      <c r="J26">
        <f>Table2[[#This Row],[CFNM]]/Table2[[#This Row],[CAREA]]</f>
        <v>4.6591831975748414E-5</v>
      </c>
      <c r="K26">
        <v>2.80444</v>
      </c>
      <c r="L26">
        <f>-(Table3[[#This Row],[time]]-2)*2</f>
        <v>-1.6088800000000001</v>
      </c>
      <c r="M26">
        <v>80.212800000000001</v>
      </c>
      <c r="N26">
        <v>46.525100000000002</v>
      </c>
      <c r="O26">
        <f>Table3[[#This Row],[CFNM]]/Table3[[#This Row],[CAREA]]</f>
        <v>0.58002089442084059</v>
      </c>
      <c r="P26">
        <v>2.80444</v>
      </c>
      <c r="Q26">
        <f>-(Table4[[#This Row],[time]]-2)*2</f>
        <v>-1.6088800000000001</v>
      </c>
      <c r="R26">
        <v>65.535399999999996</v>
      </c>
      <c r="S26">
        <v>3.2631100000000002</v>
      </c>
      <c r="T26">
        <f>Table4[[#This Row],[CFNM]]/Table4[[#This Row],[CAREA]]</f>
        <v>4.9791563033108832E-2</v>
      </c>
      <c r="U26">
        <v>2.80444</v>
      </c>
      <c r="V26">
        <f>-(Table5[[#This Row],[time]]-2)*2</f>
        <v>-1.6088800000000001</v>
      </c>
      <c r="W26">
        <v>81.348299999999995</v>
      </c>
      <c r="X26">
        <v>45.948099999999997</v>
      </c>
      <c r="Y26">
        <f>Table5[[#This Row],[CFNM]]/Table5[[#This Row],[CAREA]]</f>
        <v>0.56483171744215921</v>
      </c>
      <c r="Z26">
        <v>2.80444</v>
      </c>
      <c r="AA26">
        <f>-(Table6[[#This Row],[time]]-2)*2</f>
        <v>-1.6088800000000001</v>
      </c>
      <c r="AB26">
        <v>62.612200000000001</v>
      </c>
      <c r="AC26">
        <v>0.39460899999999999</v>
      </c>
      <c r="AD26">
        <f>Table6[[#This Row],[CFNM]]/Table6[[#This Row],[CAREA]]</f>
        <v>6.3024298778832236E-3</v>
      </c>
      <c r="AE26">
        <v>2.80444</v>
      </c>
      <c r="AF26">
        <f>-(Table7[[#This Row],[time]]-2)*2</f>
        <v>-1.6088800000000001</v>
      </c>
      <c r="AG26">
        <v>67.601100000000002</v>
      </c>
      <c r="AH26">
        <v>58.761899999999997</v>
      </c>
      <c r="AI26">
        <f>Table7[[#This Row],[CFNM]]/Table7[[#This Row],[CAREA]]</f>
        <v>0.86924473122478774</v>
      </c>
      <c r="AJ26">
        <v>2.80444</v>
      </c>
      <c r="AK26">
        <f>-(Table8[[#This Row],[time]]-2)*2</f>
        <v>-1.6088800000000001</v>
      </c>
      <c r="AL26">
        <v>77.617199999999997</v>
      </c>
      <c r="AM26">
        <v>5.5754599999999996</v>
      </c>
      <c r="AN26">
        <f>Table8[[#This Row],[CFNM]]/Table8[[#This Row],[CAREA]]</f>
        <v>7.1832789639409825E-2</v>
      </c>
    </row>
    <row r="27" spans="1:40" x14ac:dyDescent="0.3">
      <c r="A27">
        <v>2.8583699999999999</v>
      </c>
      <c r="B27">
        <f>-(Table1[[#This Row],[time]]-2)*2</f>
        <v>-1.7167399999999997</v>
      </c>
      <c r="C27">
        <v>99.101200000000006</v>
      </c>
      <c r="D27">
        <v>52.837699999999998</v>
      </c>
      <c r="E27">
        <f>Table1[[#This Row],[CFNM]]/Table1[[#This Row],[CAREA]]</f>
        <v>0.53316912408729655</v>
      </c>
      <c r="F27">
        <v>2.8583699999999999</v>
      </c>
      <c r="G27">
        <f>-(Table2[[#This Row],[time]]-2)*2</f>
        <v>-1.7167399999999997</v>
      </c>
      <c r="H27">
        <v>71.897499999999994</v>
      </c>
      <c r="I27">
        <v>3.2862999999999998E-3</v>
      </c>
      <c r="J27">
        <f>Table2[[#This Row],[CFNM]]/Table2[[#This Row],[CAREA]]</f>
        <v>4.5708126151813344E-5</v>
      </c>
      <c r="K27">
        <v>2.8583699999999999</v>
      </c>
      <c r="L27">
        <f>-(Table3[[#This Row],[time]]-2)*2</f>
        <v>-1.7167399999999997</v>
      </c>
      <c r="M27">
        <v>79.627399999999994</v>
      </c>
      <c r="N27">
        <v>49.4133</v>
      </c>
      <c r="O27">
        <f>Table3[[#This Row],[CFNM]]/Table3[[#This Row],[CAREA]]</f>
        <v>0.62055649186084194</v>
      </c>
      <c r="P27">
        <v>2.8583699999999999</v>
      </c>
      <c r="Q27">
        <f>-(Table4[[#This Row],[time]]-2)*2</f>
        <v>-1.7167399999999997</v>
      </c>
      <c r="R27">
        <v>65.380300000000005</v>
      </c>
      <c r="S27">
        <v>3.0138799999999999</v>
      </c>
      <c r="T27">
        <f>Table4[[#This Row],[CFNM]]/Table4[[#This Row],[CAREA]]</f>
        <v>4.6097677740848539E-2</v>
      </c>
      <c r="U27">
        <v>2.8583699999999999</v>
      </c>
      <c r="V27">
        <f>-(Table5[[#This Row],[time]]-2)*2</f>
        <v>-1.7167399999999997</v>
      </c>
      <c r="W27">
        <v>80.901799999999994</v>
      </c>
      <c r="X27">
        <v>48.246200000000002</v>
      </c>
      <c r="Y27">
        <f>Table5[[#This Row],[CFNM]]/Table5[[#This Row],[CAREA]]</f>
        <v>0.5963550872786515</v>
      </c>
      <c r="Z27">
        <v>2.8583699999999999</v>
      </c>
      <c r="AA27">
        <f>-(Table6[[#This Row],[time]]-2)*2</f>
        <v>-1.7167399999999997</v>
      </c>
      <c r="AB27">
        <v>61.417099999999998</v>
      </c>
      <c r="AC27">
        <v>0.28721999999999998</v>
      </c>
      <c r="AD27">
        <f>Table6[[#This Row],[CFNM]]/Table6[[#This Row],[CAREA]]</f>
        <v>4.6765477367052494E-3</v>
      </c>
      <c r="AE27">
        <v>2.8583699999999999</v>
      </c>
      <c r="AF27">
        <f>-(Table7[[#This Row],[time]]-2)*2</f>
        <v>-1.7167399999999997</v>
      </c>
      <c r="AG27">
        <v>66.937799999999996</v>
      </c>
      <c r="AH27">
        <v>61.005800000000001</v>
      </c>
      <c r="AI27">
        <f>Table7[[#This Row],[CFNM]]/Table7[[#This Row],[CAREA]]</f>
        <v>0.91138041584874319</v>
      </c>
      <c r="AJ27">
        <v>2.8583699999999999</v>
      </c>
      <c r="AK27">
        <f>-(Table8[[#This Row],[time]]-2)*2</f>
        <v>-1.7167399999999997</v>
      </c>
      <c r="AL27">
        <v>75.361800000000002</v>
      </c>
      <c r="AM27">
        <v>4.9043200000000002</v>
      </c>
      <c r="AN27">
        <f>Table8[[#This Row],[CFNM]]/Table8[[#This Row],[CAREA]]</f>
        <v>6.5077001876282153E-2</v>
      </c>
    </row>
    <row r="28" spans="1:40" x14ac:dyDescent="0.3">
      <c r="A28">
        <v>2.9134199999999999</v>
      </c>
      <c r="B28">
        <f>-(Table1[[#This Row],[time]]-2)*2</f>
        <v>-1.8268399999999998</v>
      </c>
      <c r="C28">
        <v>98.388499999999993</v>
      </c>
      <c r="D28">
        <v>55.373699999999999</v>
      </c>
      <c r="E28">
        <f>Table1[[#This Row],[CFNM]]/Table1[[#This Row],[CAREA]]</f>
        <v>0.56280662882349053</v>
      </c>
      <c r="F28">
        <v>2.9134199999999999</v>
      </c>
      <c r="G28">
        <f>-(Table2[[#This Row],[time]]-2)*2</f>
        <v>-1.8268399999999998</v>
      </c>
      <c r="H28">
        <v>70.386700000000005</v>
      </c>
      <c r="I28">
        <v>3.15949E-3</v>
      </c>
      <c r="J28">
        <f>Table2[[#This Row],[CFNM]]/Table2[[#This Row],[CAREA]]</f>
        <v>4.4887599503883547E-5</v>
      </c>
      <c r="K28">
        <v>2.9134199999999999</v>
      </c>
      <c r="L28">
        <f>-(Table3[[#This Row],[time]]-2)*2</f>
        <v>-1.8268399999999998</v>
      </c>
      <c r="M28">
        <v>79.091200000000001</v>
      </c>
      <c r="N28">
        <v>52.239800000000002</v>
      </c>
      <c r="O28">
        <f>Table3[[#This Row],[CFNM]]/Table3[[#This Row],[CAREA]]</f>
        <v>0.66050078896261533</v>
      </c>
      <c r="P28">
        <v>2.9134199999999999</v>
      </c>
      <c r="Q28">
        <f>-(Table4[[#This Row],[time]]-2)*2</f>
        <v>-1.8268399999999998</v>
      </c>
      <c r="R28">
        <v>64.011899999999997</v>
      </c>
      <c r="S28">
        <v>2.7699600000000002</v>
      </c>
      <c r="T28">
        <f>Table4[[#This Row],[CFNM]]/Table4[[#This Row],[CAREA]]</f>
        <v>4.3272579004841293E-2</v>
      </c>
      <c r="U28">
        <v>2.9134199999999999</v>
      </c>
      <c r="V28">
        <f>-(Table5[[#This Row],[time]]-2)*2</f>
        <v>-1.8268399999999998</v>
      </c>
      <c r="W28">
        <v>80.380600000000001</v>
      </c>
      <c r="X28">
        <v>50.561</v>
      </c>
      <c r="Y28">
        <f>Table5[[#This Row],[CFNM]]/Table5[[#This Row],[CAREA]]</f>
        <v>0.6290199376466461</v>
      </c>
      <c r="Z28">
        <v>2.9134199999999999</v>
      </c>
      <c r="AA28">
        <f>-(Table6[[#This Row],[time]]-2)*2</f>
        <v>-1.8268399999999998</v>
      </c>
      <c r="AB28">
        <v>59.936100000000003</v>
      </c>
      <c r="AC28">
        <v>0.18310499999999999</v>
      </c>
      <c r="AD28">
        <f>Table6[[#This Row],[CFNM]]/Table6[[#This Row],[CAREA]]</f>
        <v>3.0550035788114338E-3</v>
      </c>
      <c r="AE28">
        <v>2.9134199999999999</v>
      </c>
      <c r="AF28">
        <f>-(Table7[[#This Row],[time]]-2)*2</f>
        <v>-1.8268399999999998</v>
      </c>
      <c r="AG28">
        <v>66.360600000000005</v>
      </c>
      <c r="AH28">
        <v>63.226100000000002</v>
      </c>
      <c r="AI28">
        <f>Table7[[#This Row],[CFNM]]/Table7[[#This Row],[CAREA]]</f>
        <v>0.95276564708577072</v>
      </c>
      <c r="AJ28">
        <v>2.9134199999999999</v>
      </c>
      <c r="AK28">
        <f>-(Table8[[#This Row],[time]]-2)*2</f>
        <v>-1.8268399999999998</v>
      </c>
      <c r="AL28">
        <v>74.757400000000004</v>
      </c>
      <c r="AM28">
        <v>4.2323300000000001</v>
      </c>
      <c r="AN28">
        <f>Table8[[#This Row],[CFNM]]/Table8[[#This Row],[CAREA]]</f>
        <v>5.6614194715172012E-2</v>
      </c>
    </row>
    <row r="29" spans="1:40" x14ac:dyDescent="0.3">
      <c r="A29">
        <v>2.9619599999999999</v>
      </c>
      <c r="B29">
        <f>-(Table1[[#This Row],[time]]-2)*2</f>
        <v>-1.9239199999999999</v>
      </c>
      <c r="C29">
        <v>96.850300000000004</v>
      </c>
      <c r="D29">
        <v>60.377699999999997</v>
      </c>
      <c r="E29">
        <f>Table1[[#This Row],[CFNM]]/Table1[[#This Row],[CAREA]]</f>
        <v>0.62341262752928994</v>
      </c>
      <c r="F29">
        <v>2.9619599999999999</v>
      </c>
      <c r="G29">
        <f>-(Table2[[#This Row],[time]]-2)*2</f>
        <v>-1.9239199999999999</v>
      </c>
      <c r="H29">
        <v>67.675799999999995</v>
      </c>
      <c r="I29">
        <v>2.92114E-3</v>
      </c>
      <c r="J29">
        <f>Table2[[#This Row],[CFNM]]/Table2[[#This Row],[CAREA]]</f>
        <v>4.3163730609760062E-5</v>
      </c>
      <c r="K29">
        <v>2.9619599999999999</v>
      </c>
      <c r="L29">
        <f>-(Table3[[#This Row],[time]]-2)*2</f>
        <v>-1.9239199999999999</v>
      </c>
      <c r="M29">
        <v>78.118399999999994</v>
      </c>
      <c r="N29">
        <v>57.798699999999997</v>
      </c>
      <c r="O29">
        <f>Table3[[#This Row],[CFNM]]/Table3[[#This Row],[CAREA]]</f>
        <v>0.73988586555792235</v>
      </c>
      <c r="P29">
        <v>2.9619599999999999</v>
      </c>
      <c r="Q29">
        <f>-(Table4[[#This Row],[time]]-2)*2</f>
        <v>-1.9239199999999999</v>
      </c>
      <c r="R29">
        <v>62.920900000000003</v>
      </c>
      <c r="S29">
        <v>2.3834300000000002</v>
      </c>
      <c r="T29">
        <f>Table4[[#This Row],[CFNM]]/Table4[[#This Row],[CAREA]]</f>
        <v>3.7879782393449551E-2</v>
      </c>
      <c r="U29">
        <v>2.9619599999999999</v>
      </c>
      <c r="V29">
        <f>-(Table5[[#This Row],[time]]-2)*2</f>
        <v>-1.9239199999999999</v>
      </c>
      <c r="W29">
        <v>79.707800000000006</v>
      </c>
      <c r="X29">
        <v>55.156199999999998</v>
      </c>
      <c r="Y29">
        <f>Table5[[#This Row],[CFNM]]/Table5[[#This Row],[CAREA]]</f>
        <v>0.69197995679218338</v>
      </c>
      <c r="Z29">
        <v>2.9619599999999999</v>
      </c>
      <c r="AA29">
        <f>-(Table6[[#This Row],[time]]-2)*2</f>
        <v>-1.9239199999999999</v>
      </c>
      <c r="AB29">
        <v>56.930999999999997</v>
      </c>
      <c r="AC29">
        <v>2.54485E-3</v>
      </c>
      <c r="AD29">
        <f>Table6[[#This Row],[CFNM]]/Table6[[#This Row],[CAREA]]</f>
        <v>4.4700602483708352E-5</v>
      </c>
      <c r="AE29">
        <v>2.9619599999999999</v>
      </c>
      <c r="AF29">
        <f>-(Table7[[#This Row],[time]]-2)*2</f>
        <v>-1.9239199999999999</v>
      </c>
      <c r="AG29">
        <v>65.306899999999999</v>
      </c>
      <c r="AH29">
        <v>67.685299999999998</v>
      </c>
      <c r="AI29">
        <f>Table7[[#This Row],[CFNM]]/Table7[[#This Row],[CAREA]]</f>
        <v>1.0364188163884673</v>
      </c>
      <c r="AJ29">
        <v>2.9619599999999999</v>
      </c>
      <c r="AK29">
        <f>-(Table8[[#This Row],[time]]-2)*2</f>
        <v>-1.9239199999999999</v>
      </c>
      <c r="AL29">
        <v>71.7834</v>
      </c>
      <c r="AM29">
        <v>3.0647500000000001</v>
      </c>
      <c r="AN29">
        <f>Table8[[#This Row],[CFNM]]/Table8[[#This Row],[CAREA]]</f>
        <v>4.2694411242710714E-2</v>
      </c>
    </row>
    <row r="30" spans="1:40" x14ac:dyDescent="0.3">
      <c r="A30">
        <v>3</v>
      </c>
      <c r="B30">
        <f>-(Table1[[#This Row],[time]]-2)*2</f>
        <v>-2</v>
      </c>
      <c r="C30">
        <v>96.639300000000006</v>
      </c>
      <c r="D30">
        <v>61.029699999999998</v>
      </c>
      <c r="E30">
        <f>Table1[[#This Row],[CFNM]]/Table1[[#This Row],[CAREA]]</f>
        <v>0.63152050977190433</v>
      </c>
      <c r="F30">
        <v>3</v>
      </c>
      <c r="G30">
        <f>-(Table2[[#This Row],[time]]-2)*2</f>
        <v>-2</v>
      </c>
      <c r="H30">
        <v>67.166499999999999</v>
      </c>
      <c r="I30">
        <v>2.8938000000000002E-3</v>
      </c>
      <c r="J30">
        <f>Table2[[#This Row],[CFNM]]/Table2[[#This Row],[CAREA]]</f>
        <v>4.3083977875875625E-5</v>
      </c>
      <c r="K30">
        <v>3</v>
      </c>
      <c r="L30">
        <f>-(Table3[[#This Row],[time]]-2)*2</f>
        <v>-2</v>
      </c>
      <c r="M30">
        <v>77.995599999999996</v>
      </c>
      <c r="N30">
        <v>58.518999999999998</v>
      </c>
      <c r="O30">
        <f>Table3[[#This Row],[CFNM]]/Table3[[#This Row],[CAREA]]</f>
        <v>0.75028591356435492</v>
      </c>
      <c r="P30">
        <v>3</v>
      </c>
      <c r="Q30">
        <f>-(Table4[[#This Row],[time]]-2)*2</f>
        <v>-2</v>
      </c>
      <c r="R30">
        <v>62.887099999999997</v>
      </c>
      <c r="S30">
        <v>2.3425799999999999</v>
      </c>
      <c r="T30">
        <f>Table4[[#This Row],[CFNM]]/Table4[[#This Row],[CAREA]]</f>
        <v>3.7250564901227759E-2</v>
      </c>
      <c r="U30">
        <v>3</v>
      </c>
      <c r="V30">
        <f>-(Table5[[#This Row],[time]]-2)*2</f>
        <v>-2</v>
      </c>
      <c r="W30">
        <v>79.574100000000001</v>
      </c>
      <c r="X30">
        <v>55.753</v>
      </c>
      <c r="Y30">
        <f>Table5[[#This Row],[CFNM]]/Table5[[#This Row],[CAREA]]</f>
        <v>0.70064254575295226</v>
      </c>
      <c r="Z30">
        <v>3</v>
      </c>
      <c r="AA30">
        <f>-(Table6[[#This Row],[time]]-2)*2</f>
        <v>-2</v>
      </c>
      <c r="AB30">
        <v>56.194400000000002</v>
      </c>
      <c r="AC30">
        <v>2.48E-3</v>
      </c>
      <c r="AD30">
        <f>Table6[[#This Row],[CFNM]]/Table6[[#This Row],[CAREA]]</f>
        <v>4.4132511424625939E-5</v>
      </c>
      <c r="AE30">
        <v>3</v>
      </c>
      <c r="AF30">
        <f>-(Table7[[#This Row],[time]]-2)*2</f>
        <v>-2</v>
      </c>
      <c r="AG30">
        <v>65.186499999999995</v>
      </c>
      <c r="AH30">
        <v>68.279300000000006</v>
      </c>
      <c r="AI30">
        <f>Table7[[#This Row],[CFNM]]/Table7[[#This Row],[CAREA]]</f>
        <v>1.0474454066409458</v>
      </c>
      <c r="AJ30">
        <v>3</v>
      </c>
      <c r="AK30">
        <f>-(Table8[[#This Row],[time]]-2)*2</f>
        <v>-2</v>
      </c>
      <c r="AL30">
        <v>71.144900000000007</v>
      </c>
      <c r="AM30">
        <v>2.9460199999999999</v>
      </c>
      <c r="AN30">
        <f>Table8[[#This Row],[CFNM]]/Table8[[#This Row],[CAREA]]</f>
        <v>4.1408730632835233E-2</v>
      </c>
    </row>
    <row r="33" spans="1:40" x14ac:dyDescent="0.3">
      <c r="A33" t="s">
        <v>18</v>
      </c>
      <c r="E33" t="s">
        <v>0</v>
      </c>
    </row>
    <row r="34" spans="1:40" x14ac:dyDescent="0.3">
      <c r="A34" t="s">
        <v>19</v>
      </c>
      <c r="E34" t="s">
        <v>1</v>
      </c>
      <c r="F34" t="s">
        <v>2</v>
      </c>
    </row>
    <row r="36" spans="1:40" x14ac:dyDescent="0.3">
      <c r="A36" t="s">
        <v>3</v>
      </c>
      <c r="F36" t="s">
        <v>4</v>
      </c>
      <c r="K36" t="s">
        <v>5</v>
      </c>
      <c r="P36" t="s">
        <v>6</v>
      </c>
      <c r="U36" t="s">
        <v>7</v>
      </c>
      <c r="Z36" t="s">
        <v>8</v>
      </c>
      <c r="AE36" t="s">
        <v>9</v>
      </c>
      <c r="AJ36" t="s">
        <v>10</v>
      </c>
    </row>
    <row r="37" spans="1:40" x14ac:dyDescent="0.3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11</v>
      </c>
      <c r="V37" t="s">
        <v>12</v>
      </c>
      <c r="W37" t="s">
        <v>13</v>
      </c>
      <c r="X37" t="s">
        <v>14</v>
      </c>
      <c r="Y37" t="s">
        <v>15</v>
      </c>
      <c r="Z37" t="s">
        <v>11</v>
      </c>
      <c r="AA37" t="s">
        <v>12</v>
      </c>
      <c r="AB37" t="s">
        <v>13</v>
      </c>
      <c r="AC37" t="s">
        <v>14</v>
      </c>
      <c r="AD37" t="s">
        <v>15</v>
      </c>
      <c r="AE37" t="s">
        <v>11</v>
      </c>
      <c r="AF37" t="s">
        <v>12</v>
      </c>
      <c r="AG37" t="s">
        <v>13</v>
      </c>
      <c r="AH37" t="s">
        <v>14</v>
      </c>
      <c r="AI37" t="s">
        <v>15</v>
      </c>
      <c r="AJ37" t="s">
        <v>11</v>
      </c>
      <c r="AK37" t="s">
        <v>12</v>
      </c>
      <c r="AL37" t="s">
        <v>13</v>
      </c>
      <c r="AM37" t="s">
        <v>14</v>
      </c>
      <c r="AN37" t="s">
        <v>15</v>
      </c>
    </row>
    <row r="38" spans="1:40" x14ac:dyDescent="0.3">
      <c r="A38">
        <v>2</v>
      </c>
      <c r="B38">
        <f>(Table110[[#This Row],[time]]-2)*2</f>
        <v>0</v>
      </c>
      <c r="C38">
        <v>80.561099999999996</v>
      </c>
      <c r="D38">
        <v>3.98237</v>
      </c>
      <c r="E38" s="1">
        <f>Table110[[#This Row],[CFNM]]/Table110[[#This Row],[CAREA]]</f>
        <v>4.9432914893168048E-2</v>
      </c>
      <c r="F38">
        <v>2</v>
      </c>
      <c r="G38">
        <f>(Table211[[#This Row],[time]]-2)*2</f>
        <v>0</v>
      </c>
      <c r="H38">
        <v>87.831800000000001</v>
      </c>
      <c r="I38">
        <v>3.8491799999999998E-3</v>
      </c>
      <c r="J38" s="1">
        <f>Table211[[#This Row],[CFNM]]/Table211[[#This Row],[CAREA]]</f>
        <v>4.38244462711683E-5</v>
      </c>
      <c r="K38">
        <v>2</v>
      </c>
      <c r="L38">
        <f>(Table312[[#This Row],[time]]-2)*2</f>
        <v>0</v>
      </c>
      <c r="M38">
        <v>85.166700000000006</v>
      </c>
      <c r="N38">
        <v>3.70054E-3</v>
      </c>
      <c r="O38">
        <f>Table312[[#This Row],[CFNM]]/Table312[[#This Row],[CAREA]]</f>
        <v>4.3450550508590793E-5</v>
      </c>
      <c r="P38">
        <v>2</v>
      </c>
      <c r="Q38">
        <f>(Table413[[#This Row],[time]]-2)*2</f>
        <v>0</v>
      </c>
      <c r="R38">
        <v>79.101699999999994</v>
      </c>
      <c r="S38">
        <v>4.5258399999999997E-3</v>
      </c>
      <c r="T38">
        <f>Table413[[#This Row],[CFNM]]/Table413[[#This Row],[CAREA]]</f>
        <v>5.7215458074858061E-5</v>
      </c>
      <c r="U38">
        <v>2</v>
      </c>
      <c r="V38">
        <f>(Table514[[#This Row],[time]]-2)*2</f>
        <v>0</v>
      </c>
      <c r="W38">
        <v>83.227699999999999</v>
      </c>
      <c r="X38">
        <v>3.5063499999999999</v>
      </c>
      <c r="Y38">
        <f>Table514[[#This Row],[CFNM]]/Table514[[#This Row],[CAREA]]</f>
        <v>4.2129603485378066E-2</v>
      </c>
      <c r="Z38">
        <v>2</v>
      </c>
      <c r="AA38">
        <f>(Table615[[#This Row],[time]]-2)*2</f>
        <v>0</v>
      </c>
      <c r="AB38">
        <v>84.265900000000002</v>
      </c>
      <c r="AC38">
        <v>6.2742399999999998</v>
      </c>
      <c r="AD38">
        <f>Table615[[#This Row],[CFNM]]/Table615[[#This Row],[CAREA]]</f>
        <v>7.4457639448460164E-2</v>
      </c>
      <c r="AE38">
        <v>2</v>
      </c>
      <c r="AF38">
        <f>(Table716[[#This Row],[time]]-2)*2</f>
        <v>0</v>
      </c>
      <c r="AG38">
        <v>78.459999999999994</v>
      </c>
      <c r="AH38">
        <v>14.707599999999999</v>
      </c>
      <c r="AI38">
        <f>Table716[[#This Row],[CFNM]]/Table716[[#This Row],[CAREA]]</f>
        <v>0.1874534794799898</v>
      </c>
      <c r="AJ38">
        <v>2</v>
      </c>
      <c r="AK38">
        <f>(Table817[[#This Row],[time]]-2)*2</f>
        <v>0</v>
      </c>
      <c r="AL38">
        <v>83.006</v>
      </c>
      <c r="AM38">
        <v>14.6488</v>
      </c>
      <c r="AN38">
        <f>Table817[[#This Row],[CFNM]]/Table817[[#This Row],[CAREA]]</f>
        <v>0.17647880876081246</v>
      </c>
    </row>
    <row r="39" spans="1:40" x14ac:dyDescent="0.3">
      <c r="A39">
        <v>2.0512600000000001</v>
      </c>
      <c r="B39">
        <f>(Table110[[#This Row],[time]]-2)*2</f>
        <v>0.10252000000000017</v>
      </c>
      <c r="C39">
        <v>90.3643</v>
      </c>
      <c r="D39">
        <v>9.4272299999999998</v>
      </c>
      <c r="E39">
        <f>Table110[[#This Row],[CFNM]]/Table110[[#This Row],[CAREA]]</f>
        <v>0.10432471672994756</v>
      </c>
      <c r="F39">
        <v>2.0512600000000001</v>
      </c>
      <c r="G39">
        <f>(Table211[[#This Row],[time]]-2)*2</f>
        <v>0.10252000000000017</v>
      </c>
      <c r="H39">
        <v>95.371600000000001</v>
      </c>
      <c r="I39">
        <v>4.01797</v>
      </c>
      <c r="J39">
        <f>Table211[[#This Row],[CFNM]]/Table211[[#This Row],[CAREA]]</f>
        <v>4.2129627687907095E-2</v>
      </c>
      <c r="K39">
        <v>2.0512600000000001</v>
      </c>
      <c r="L39">
        <f>(Table312[[#This Row],[time]]-2)*2</f>
        <v>0.10252000000000017</v>
      </c>
      <c r="M39">
        <v>87.371399999999994</v>
      </c>
      <c r="N39">
        <v>3.1017199999999998</v>
      </c>
      <c r="O39">
        <f>Table312[[#This Row],[CFNM]]/Table312[[#This Row],[CAREA]]</f>
        <v>3.5500404022368877E-2</v>
      </c>
      <c r="P39">
        <v>2.0512600000000001</v>
      </c>
      <c r="Q39">
        <f>(Table413[[#This Row],[time]]-2)*2</f>
        <v>0.10252000000000017</v>
      </c>
      <c r="R39">
        <v>87.558599999999998</v>
      </c>
      <c r="S39">
        <v>7.8607500000000003</v>
      </c>
      <c r="T39">
        <f>Table413[[#This Row],[CFNM]]/Table413[[#This Row],[CAREA]]</f>
        <v>8.9777017905722567E-2</v>
      </c>
      <c r="U39">
        <v>2.0512600000000001</v>
      </c>
      <c r="V39">
        <f>(Table514[[#This Row],[time]]-2)*2</f>
        <v>0.10252000000000017</v>
      </c>
      <c r="W39">
        <v>82.528300000000002</v>
      </c>
      <c r="X39">
        <v>6.9295</v>
      </c>
      <c r="Y39">
        <f>Table514[[#This Row],[CFNM]]/Table514[[#This Row],[CAREA]]</f>
        <v>8.3965136807616289E-2</v>
      </c>
      <c r="Z39">
        <v>2.0512600000000001</v>
      </c>
      <c r="AA39">
        <f>(Table615[[#This Row],[time]]-2)*2</f>
        <v>0.10252000000000017</v>
      </c>
      <c r="AB39">
        <v>89.191400000000002</v>
      </c>
      <c r="AC39">
        <v>18.453900000000001</v>
      </c>
      <c r="AD39">
        <f>Table615[[#This Row],[CFNM]]/Table615[[#This Row],[CAREA]]</f>
        <v>0.2069022349688423</v>
      </c>
      <c r="AE39">
        <v>2.0512600000000001</v>
      </c>
      <c r="AF39">
        <f>(Table716[[#This Row],[time]]-2)*2</f>
        <v>0.10252000000000017</v>
      </c>
      <c r="AG39">
        <v>77.970100000000002</v>
      </c>
      <c r="AH39">
        <v>19.292899999999999</v>
      </c>
      <c r="AI39">
        <f>Table716[[#This Row],[CFNM]]/Table716[[#This Row],[CAREA]]</f>
        <v>0.24743972368895253</v>
      </c>
      <c r="AJ39">
        <v>2.0512600000000001</v>
      </c>
      <c r="AK39">
        <f>(Table817[[#This Row],[time]]-2)*2</f>
        <v>0.10252000000000017</v>
      </c>
      <c r="AL39">
        <v>83.4435</v>
      </c>
      <c r="AM39">
        <v>21.443100000000001</v>
      </c>
      <c r="AN39">
        <f>Table817[[#This Row],[CFNM]]/Table817[[#This Row],[CAREA]]</f>
        <v>0.25697747577702279</v>
      </c>
    </row>
    <row r="40" spans="1:40" x14ac:dyDescent="0.3">
      <c r="A40">
        <v>2.1153300000000002</v>
      </c>
      <c r="B40">
        <f>(Table110[[#This Row],[time]]-2)*2</f>
        <v>0.23066000000000031</v>
      </c>
      <c r="C40">
        <v>89.194599999999994</v>
      </c>
      <c r="D40">
        <v>8.9794</v>
      </c>
      <c r="E40">
        <f>Table110[[#This Row],[CFNM]]/Table110[[#This Row],[CAREA]]</f>
        <v>0.10067201377661877</v>
      </c>
      <c r="F40">
        <v>2.1153300000000002</v>
      </c>
      <c r="G40">
        <f>(Table211[[#This Row],[time]]-2)*2</f>
        <v>0.23066000000000031</v>
      </c>
      <c r="H40">
        <v>96.172899999999998</v>
      </c>
      <c r="I40">
        <v>4.6443700000000003</v>
      </c>
      <c r="J40">
        <f>Table211[[#This Row],[CFNM]]/Table211[[#This Row],[CAREA]]</f>
        <v>4.8291878481360136E-2</v>
      </c>
      <c r="K40">
        <v>2.1153300000000002</v>
      </c>
      <c r="L40">
        <f>(Table312[[#This Row],[time]]-2)*2</f>
        <v>0.23066000000000031</v>
      </c>
      <c r="M40">
        <v>86.453299999999999</v>
      </c>
      <c r="N40">
        <v>2.7981699999999998</v>
      </c>
      <c r="O40">
        <f>Table312[[#This Row],[CFNM]]/Table312[[#This Row],[CAREA]]</f>
        <v>3.2366260165893029E-2</v>
      </c>
      <c r="P40">
        <v>2.1153300000000002</v>
      </c>
      <c r="Q40">
        <f>(Table413[[#This Row],[time]]-2)*2</f>
        <v>0.23066000000000031</v>
      </c>
      <c r="R40">
        <v>88.641499999999994</v>
      </c>
      <c r="S40">
        <v>9.2515599999999996</v>
      </c>
      <c r="T40">
        <f>Table413[[#This Row],[CFNM]]/Table413[[#This Row],[CAREA]]</f>
        <v>0.10437052622078824</v>
      </c>
      <c r="U40">
        <v>2.1153300000000002</v>
      </c>
      <c r="V40">
        <f>(Table514[[#This Row],[time]]-2)*2</f>
        <v>0.23066000000000031</v>
      </c>
      <c r="W40">
        <v>81.138599999999997</v>
      </c>
      <c r="X40">
        <v>5.7585600000000001</v>
      </c>
      <c r="Y40">
        <f>Table514[[#This Row],[CFNM]]/Table514[[#This Row],[CAREA]]</f>
        <v>7.0971892539432535E-2</v>
      </c>
      <c r="Z40">
        <v>2.1153300000000002</v>
      </c>
      <c r="AA40">
        <f>(Table615[[#This Row],[time]]-2)*2</f>
        <v>0.23066000000000031</v>
      </c>
      <c r="AB40">
        <v>90.442099999999996</v>
      </c>
      <c r="AC40">
        <v>20.8142</v>
      </c>
      <c r="AD40">
        <f>Table615[[#This Row],[CFNM]]/Table615[[#This Row],[CAREA]]</f>
        <v>0.23013839793635929</v>
      </c>
      <c r="AE40">
        <v>2.1153300000000002</v>
      </c>
      <c r="AF40">
        <f>(Table716[[#This Row],[time]]-2)*2</f>
        <v>0.23066000000000031</v>
      </c>
      <c r="AG40">
        <v>77.728899999999996</v>
      </c>
      <c r="AH40">
        <v>19.132200000000001</v>
      </c>
      <c r="AI40">
        <f>Table716[[#This Row],[CFNM]]/Table716[[#This Row],[CAREA]]</f>
        <v>0.24614011004915806</v>
      </c>
      <c r="AJ40">
        <v>2.1153300000000002</v>
      </c>
      <c r="AK40">
        <f>(Table817[[#This Row],[time]]-2)*2</f>
        <v>0.23066000000000031</v>
      </c>
      <c r="AL40">
        <v>83.489199999999997</v>
      </c>
      <c r="AM40">
        <v>23.068100000000001</v>
      </c>
      <c r="AN40">
        <f>Table817[[#This Row],[CFNM]]/Table817[[#This Row],[CAREA]]</f>
        <v>0.27630040771740538</v>
      </c>
    </row>
    <row r="41" spans="1:40" x14ac:dyDescent="0.3">
      <c r="A41">
        <v>2.16533</v>
      </c>
      <c r="B41">
        <f>(Table110[[#This Row],[time]]-2)*2</f>
        <v>0.33065999999999995</v>
      </c>
      <c r="C41">
        <v>87.107100000000003</v>
      </c>
      <c r="D41">
        <v>9.2662999999999993</v>
      </c>
      <c r="E41">
        <f>Table110[[#This Row],[CFNM]]/Table110[[#This Row],[CAREA]]</f>
        <v>0.10637824012049533</v>
      </c>
      <c r="F41">
        <v>2.16533</v>
      </c>
      <c r="G41">
        <f>(Table211[[#This Row],[time]]-2)*2</f>
        <v>0.33065999999999995</v>
      </c>
      <c r="H41">
        <v>97.530600000000007</v>
      </c>
      <c r="I41">
        <v>6.1811800000000003</v>
      </c>
      <c r="J41">
        <f>Table211[[#This Row],[CFNM]]/Table211[[#This Row],[CAREA]]</f>
        <v>6.3376827375203268E-2</v>
      </c>
      <c r="K41">
        <v>2.16533</v>
      </c>
      <c r="L41">
        <f>(Table312[[#This Row],[time]]-2)*2</f>
        <v>0.33065999999999995</v>
      </c>
      <c r="M41">
        <v>85.095500000000001</v>
      </c>
      <c r="N41">
        <v>3.0439500000000002</v>
      </c>
      <c r="O41">
        <f>Table312[[#This Row],[CFNM]]/Table312[[#This Row],[CAREA]]</f>
        <v>3.5770986714926171E-2</v>
      </c>
      <c r="P41">
        <v>2.16533</v>
      </c>
      <c r="Q41">
        <f>(Table413[[#This Row],[time]]-2)*2</f>
        <v>0.33065999999999995</v>
      </c>
      <c r="R41">
        <v>89.674300000000002</v>
      </c>
      <c r="S41">
        <v>11.202299999999999</v>
      </c>
      <c r="T41">
        <f>Table413[[#This Row],[CFNM]]/Table413[[#This Row],[CAREA]]</f>
        <v>0.12492207912411916</v>
      </c>
      <c r="U41">
        <v>2.16533</v>
      </c>
      <c r="V41">
        <f>(Table514[[#This Row],[time]]-2)*2</f>
        <v>0.33065999999999995</v>
      </c>
      <c r="W41">
        <v>78.104500000000002</v>
      </c>
      <c r="X41">
        <v>4.9163800000000002</v>
      </c>
      <c r="Y41">
        <f>Table514[[#This Row],[CFNM]]/Table514[[#This Row],[CAREA]]</f>
        <v>6.2946181077914845E-2</v>
      </c>
      <c r="Z41">
        <v>2.16533</v>
      </c>
      <c r="AA41">
        <f>(Table615[[#This Row],[time]]-2)*2</f>
        <v>0.33065999999999995</v>
      </c>
      <c r="AB41">
        <v>92.374600000000001</v>
      </c>
      <c r="AC41">
        <v>23.740400000000001</v>
      </c>
      <c r="AD41">
        <f>Table615[[#This Row],[CFNM]]/Table615[[#This Row],[CAREA]]</f>
        <v>0.25700138349719515</v>
      </c>
      <c r="AE41">
        <v>2.16533</v>
      </c>
      <c r="AF41">
        <f>(Table716[[#This Row],[time]]-2)*2</f>
        <v>0.33065999999999995</v>
      </c>
      <c r="AG41">
        <v>77.566199999999995</v>
      </c>
      <c r="AH41">
        <v>19.0015</v>
      </c>
      <c r="AI41">
        <f>Table716[[#This Row],[CFNM]]/Table716[[#This Row],[CAREA]]</f>
        <v>0.24497139217855202</v>
      </c>
      <c r="AJ41">
        <v>2.16533</v>
      </c>
      <c r="AK41">
        <f>(Table817[[#This Row],[time]]-2)*2</f>
        <v>0.33065999999999995</v>
      </c>
      <c r="AL41">
        <v>83.173000000000002</v>
      </c>
      <c r="AM41">
        <v>25.316500000000001</v>
      </c>
      <c r="AN41">
        <f>Table817[[#This Row],[CFNM]]/Table817[[#This Row],[CAREA]]</f>
        <v>0.30438363411203156</v>
      </c>
    </row>
    <row r="42" spans="1:40" x14ac:dyDescent="0.3">
      <c r="A42">
        <v>2.2246999999999999</v>
      </c>
      <c r="B42">
        <f>(Table110[[#This Row],[time]]-2)*2</f>
        <v>0.4493999999999998</v>
      </c>
      <c r="C42">
        <v>85.614199999999997</v>
      </c>
      <c r="D42">
        <v>9.4766300000000001</v>
      </c>
      <c r="E42">
        <f>Table110[[#This Row],[CFNM]]/Table110[[#This Row],[CAREA]]</f>
        <v>0.11068993227758947</v>
      </c>
      <c r="F42">
        <v>2.2246999999999999</v>
      </c>
      <c r="G42">
        <f>(Table211[[#This Row],[time]]-2)*2</f>
        <v>0.4493999999999998</v>
      </c>
      <c r="H42">
        <v>98.429199999999994</v>
      </c>
      <c r="I42">
        <v>7.7231699999999996</v>
      </c>
      <c r="J42">
        <f>Table211[[#This Row],[CFNM]]/Table211[[#This Row],[CAREA]]</f>
        <v>7.8464215903410781E-2</v>
      </c>
      <c r="K42">
        <v>2.2246999999999999</v>
      </c>
      <c r="L42">
        <f>(Table312[[#This Row],[time]]-2)*2</f>
        <v>0.4493999999999998</v>
      </c>
      <c r="M42">
        <v>83.572699999999998</v>
      </c>
      <c r="N42">
        <v>3.0207700000000002</v>
      </c>
      <c r="O42">
        <f>Table312[[#This Row],[CFNM]]/Table312[[#This Row],[CAREA]]</f>
        <v>3.6145415907347739E-2</v>
      </c>
      <c r="P42">
        <v>2.2246999999999999</v>
      </c>
      <c r="Q42">
        <f>(Table413[[#This Row],[time]]-2)*2</f>
        <v>0.4493999999999998</v>
      </c>
      <c r="R42">
        <v>90.069199999999995</v>
      </c>
      <c r="S42">
        <v>12.940200000000001</v>
      </c>
      <c r="T42">
        <f>Table413[[#This Row],[CFNM]]/Table413[[#This Row],[CAREA]]</f>
        <v>0.14366953409156516</v>
      </c>
      <c r="U42">
        <v>2.2246999999999999</v>
      </c>
      <c r="V42">
        <f>(Table514[[#This Row],[time]]-2)*2</f>
        <v>0.4493999999999998</v>
      </c>
      <c r="W42">
        <v>76.404300000000006</v>
      </c>
      <c r="X42">
        <v>4.6175600000000001</v>
      </c>
      <c r="Y42">
        <f>Table514[[#This Row],[CFNM]]/Table514[[#This Row],[CAREA]]</f>
        <v>6.0435865520657862E-2</v>
      </c>
      <c r="Z42">
        <v>2.2246999999999999</v>
      </c>
      <c r="AA42">
        <f>(Table615[[#This Row],[time]]-2)*2</f>
        <v>0.4493999999999998</v>
      </c>
      <c r="AB42">
        <v>92.269499999999994</v>
      </c>
      <c r="AC42">
        <v>26.261500000000002</v>
      </c>
      <c r="AD42">
        <f>Table615[[#This Row],[CFNM]]/Table615[[#This Row],[CAREA]]</f>
        <v>0.2846173437593138</v>
      </c>
      <c r="AE42">
        <v>2.2246999999999999</v>
      </c>
      <c r="AF42">
        <f>(Table716[[#This Row],[time]]-2)*2</f>
        <v>0.4493999999999998</v>
      </c>
      <c r="AG42">
        <v>77.606899999999996</v>
      </c>
      <c r="AH42">
        <v>18.800899999999999</v>
      </c>
      <c r="AI42">
        <f>Table716[[#This Row],[CFNM]]/Table716[[#This Row],[CAREA]]</f>
        <v>0.24225809818456864</v>
      </c>
      <c r="AJ42">
        <v>2.2246999999999999</v>
      </c>
      <c r="AK42">
        <f>(Table817[[#This Row],[time]]-2)*2</f>
        <v>0.4493999999999998</v>
      </c>
      <c r="AL42">
        <v>82.580200000000005</v>
      </c>
      <c r="AM42">
        <v>27.2316</v>
      </c>
      <c r="AN42">
        <f>Table817[[#This Row],[CFNM]]/Table817[[#This Row],[CAREA]]</f>
        <v>0.32975943385944811</v>
      </c>
    </row>
    <row r="43" spans="1:40" x14ac:dyDescent="0.3">
      <c r="A43">
        <v>2.2668900000000001</v>
      </c>
      <c r="B43">
        <f>(Table110[[#This Row],[time]]-2)*2</f>
        <v>0.53378000000000014</v>
      </c>
      <c r="C43">
        <v>83.430300000000003</v>
      </c>
      <c r="D43">
        <v>9.6423299999999994</v>
      </c>
      <c r="E43">
        <f>Table110[[#This Row],[CFNM]]/Table110[[#This Row],[CAREA]]</f>
        <v>0.11557347870018446</v>
      </c>
      <c r="F43">
        <v>2.2668900000000001</v>
      </c>
      <c r="G43">
        <f>(Table211[[#This Row],[time]]-2)*2</f>
        <v>0.53378000000000014</v>
      </c>
      <c r="H43">
        <v>99.428700000000006</v>
      </c>
      <c r="I43">
        <v>9.9888899999999996</v>
      </c>
      <c r="J43">
        <f>Table211[[#This Row],[CFNM]]/Table211[[#This Row],[CAREA]]</f>
        <v>0.10046284422908072</v>
      </c>
      <c r="K43">
        <v>2.2668900000000001</v>
      </c>
      <c r="L43">
        <f>(Table312[[#This Row],[time]]-2)*2</f>
        <v>0.53378000000000014</v>
      </c>
      <c r="M43">
        <v>82.906800000000004</v>
      </c>
      <c r="N43">
        <v>2.92815</v>
      </c>
      <c r="O43">
        <f>Table312[[#This Row],[CFNM]]/Table312[[#This Row],[CAREA]]</f>
        <v>3.5318574592192675E-2</v>
      </c>
      <c r="P43">
        <v>2.2668900000000001</v>
      </c>
      <c r="Q43">
        <f>(Table413[[#This Row],[time]]-2)*2</f>
        <v>0.53378000000000014</v>
      </c>
      <c r="R43">
        <v>90.081100000000006</v>
      </c>
      <c r="S43">
        <v>15.293100000000001</v>
      </c>
      <c r="T43">
        <f>Table413[[#This Row],[CFNM]]/Table413[[#This Row],[CAREA]]</f>
        <v>0.16977035138336455</v>
      </c>
      <c r="U43">
        <v>2.2668900000000001</v>
      </c>
      <c r="V43">
        <f>(Table514[[#This Row],[time]]-2)*2</f>
        <v>0.53378000000000014</v>
      </c>
      <c r="W43">
        <v>73.770600000000002</v>
      </c>
      <c r="X43">
        <v>4.3297299999999996</v>
      </c>
      <c r="Y43">
        <f>Table514[[#This Row],[CFNM]]/Table514[[#This Row],[CAREA]]</f>
        <v>5.8691809474234989E-2</v>
      </c>
      <c r="Z43">
        <v>2.2668900000000001</v>
      </c>
      <c r="AA43">
        <f>(Table615[[#This Row],[time]]-2)*2</f>
        <v>0.53378000000000014</v>
      </c>
      <c r="AB43">
        <v>93.481099999999998</v>
      </c>
      <c r="AC43">
        <v>29.722100000000001</v>
      </c>
      <c r="AD43">
        <f>Table615[[#This Row],[CFNM]]/Table615[[#This Row],[CAREA]]</f>
        <v>0.31794769210032831</v>
      </c>
      <c r="AE43">
        <v>2.2668900000000001</v>
      </c>
      <c r="AF43">
        <f>(Table716[[#This Row],[time]]-2)*2</f>
        <v>0.53378000000000014</v>
      </c>
      <c r="AG43">
        <v>77.543400000000005</v>
      </c>
      <c r="AH43">
        <v>18.635400000000001</v>
      </c>
      <c r="AI43">
        <f>Table716[[#This Row],[CFNM]]/Table716[[#This Row],[CAREA]]</f>
        <v>0.24032219376503997</v>
      </c>
      <c r="AJ43">
        <v>2.2668900000000001</v>
      </c>
      <c r="AK43">
        <f>(Table817[[#This Row],[time]]-2)*2</f>
        <v>0.53378000000000014</v>
      </c>
      <c r="AL43">
        <v>81.994799999999998</v>
      </c>
      <c r="AM43">
        <v>29.955100000000002</v>
      </c>
      <c r="AN43">
        <f>Table817[[#This Row],[CFNM]]/Table817[[#This Row],[CAREA]]</f>
        <v>0.36532926478264477</v>
      </c>
    </row>
    <row r="44" spans="1:40" x14ac:dyDescent="0.3">
      <c r="A44">
        <v>2.3262700000000001</v>
      </c>
      <c r="B44">
        <f>(Table110[[#This Row],[time]]-2)*2</f>
        <v>0.65254000000000012</v>
      </c>
      <c r="C44">
        <v>80.995900000000006</v>
      </c>
      <c r="D44">
        <v>9.7424099999999996</v>
      </c>
      <c r="E44">
        <f>Table110[[#This Row],[CFNM]]/Table110[[#This Row],[CAREA]]</f>
        <v>0.12028275505303354</v>
      </c>
      <c r="F44">
        <v>2.3262700000000001</v>
      </c>
      <c r="G44">
        <f>(Table211[[#This Row],[time]]-2)*2</f>
        <v>0.65254000000000012</v>
      </c>
      <c r="H44">
        <v>102.32599999999999</v>
      </c>
      <c r="I44">
        <v>12.253299999999999</v>
      </c>
      <c r="J44">
        <f>Table211[[#This Row],[CFNM]]/Table211[[#This Row],[CAREA]]</f>
        <v>0.11974766921408049</v>
      </c>
      <c r="K44">
        <v>2.3262700000000001</v>
      </c>
      <c r="L44">
        <f>(Table312[[#This Row],[time]]-2)*2</f>
        <v>0.65254000000000012</v>
      </c>
      <c r="M44">
        <v>82.132099999999994</v>
      </c>
      <c r="N44">
        <v>2.9494199999999999</v>
      </c>
      <c r="O44">
        <f>Table312[[#This Row],[CFNM]]/Table312[[#This Row],[CAREA]]</f>
        <v>3.5910685347141987E-2</v>
      </c>
      <c r="P44">
        <v>2.3262700000000001</v>
      </c>
      <c r="Q44">
        <f>(Table413[[#This Row],[time]]-2)*2</f>
        <v>0.65254000000000012</v>
      </c>
      <c r="R44">
        <v>90.169899999999998</v>
      </c>
      <c r="S44">
        <v>17.527699999999999</v>
      </c>
      <c r="T44">
        <f>Table413[[#This Row],[CFNM]]/Table413[[#This Row],[CAREA]]</f>
        <v>0.19438526603667078</v>
      </c>
      <c r="U44">
        <v>2.3262700000000001</v>
      </c>
      <c r="V44">
        <f>(Table514[[#This Row],[time]]-2)*2</f>
        <v>0.65254000000000012</v>
      </c>
      <c r="W44">
        <v>72.869600000000005</v>
      </c>
      <c r="X44">
        <v>4.0353500000000002</v>
      </c>
      <c r="Y44">
        <f>Table514[[#This Row],[CFNM]]/Table514[[#This Row],[CAREA]]</f>
        <v>5.5377688363871899E-2</v>
      </c>
      <c r="Z44">
        <v>2.3262700000000001</v>
      </c>
      <c r="AA44">
        <f>(Table615[[#This Row],[time]]-2)*2</f>
        <v>0.65254000000000012</v>
      </c>
      <c r="AB44">
        <v>94.319199999999995</v>
      </c>
      <c r="AC44">
        <v>32.923400000000001</v>
      </c>
      <c r="AD44">
        <f>Table615[[#This Row],[CFNM]]/Table615[[#This Row],[CAREA]]</f>
        <v>0.34906360528927305</v>
      </c>
      <c r="AE44">
        <v>2.3262700000000001</v>
      </c>
      <c r="AF44">
        <f>(Table716[[#This Row],[time]]-2)*2</f>
        <v>0.65254000000000012</v>
      </c>
      <c r="AG44">
        <v>76.790300000000002</v>
      </c>
      <c r="AH44">
        <v>18.452400000000001</v>
      </c>
      <c r="AI44">
        <f>Table716[[#This Row],[CFNM]]/Table716[[#This Row],[CAREA]]</f>
        <v>0.24029597488224425</v>
      </c>
      <c r="AJ44">
        <v>2.3262700000000001</v>
      </c>
      <c r="AK44">
        <f>(Table817[[#This Row],[time]]-2)*2</f>
        <v>0.65254000000000012</v>
      </c>
      <c r="AL44">
        <v>81.546899999999994</v>
      </c>
      <c r="AM44">
        <v>32.667900000000003</v>
      </c>
      <c r="AN44">
        <f>Table817[[#This Row],[CFNM]]/Table817[[#This Row],[CAREA]]</f>
        <v>0.40060259801414899</v>
      </c>
    </row>
    <row r="45" spans="1:40" x14ac:dyDescent="0.3">
      <c r="A45">
        <v>2.3684599999999998</v>
      </c>
      <c r="B45">
        <f>(Table110[[#This Row],[time]]-2)*2</f>
        <v>0.73691999999999958</v>
      </c>
      <c r="C45">
        <v>78.648099999999999</v>
      </c>
      <c r="D45">
        <v>9.6798300000000008</v>
      </c>
      <c r="E45">
        <f>Table110[[#This Row],[CFNM]]/Table110[[#This Row],[CAREA]]</f>
        <v>0.12307773487217111</v>
      </c>
      <c r="F45">
        <v>2.3684599999999998</v>
      </c>
      <c r="G45">
        <f>(Table211[[#This Row],[time]]-2)*2</f>
        <v>0.73691999999999958</v>
      </c>
      <c r="H45">
        <v>104.887</v>
      </c>
      <c r="I45">
        <v>14.8103</v>
      </c>
      <c r="J45">
        <f>Table211[[#This Row],[CFNM]]/Table211[[#This Row],[CAREA]]</f>
        <v>0.14120243690829179</v>
      </c>
      <c r="K45">
        <v>2.3684599999999998</v>
      </c>
      <c r="L45">
        <f>(Table312[[#This Row],[time]]-2)*2</f>
        <v>0.73691999999999958</v>
      </c>
      <c r="M45">
        <v>80.596500000000006</v>
      </c>
      <c r="N45">
        <v>2.91134</v>
      </c>
      <c r="O45">
        <f>Table312[[#This Row],[CFNM]]/Table312[[#This Row],[CAREA]]</f>
        <v>3.6122412263559826E-2</v>
      </c>
      <c r="P45">
        <v>2.3684599999999998</v>
      </c>
      <c r="Q45">
        <f>(Table413[[#This Row],[time]]-2)*2</f>
        <v>0.73691999999999958</v>
      </c>
      <c r="R45">
        <v>90.198700000000002</v>
      </c>
      <c r="S45">
        <v>19.9727</v>
      </c>
      <c r="T45">
        <f>Table413[[#This Row],[CFNM]]/Table413[[#This Row],[CAREA]]</f>
        <v>0.22143002061005312</v>
      </c>
      <c r="U45">
        <v>2.3684599999999998</v>
      </c>
      <c r="V45">
        <f>(Table514[[#This Row],[time]]-2)*2</f>
        <v>0.73691999999999958</v>
      </c>
      <c r="W45">
        <v>71.209400000000002</v>
      </c>
      <c r="X45">
        <v>3.69686</v>
      </c>
      <c r="Y45">
        <f>Table514[[#This Row],[CFNM]]/Table514[[#This Row],[CAREA]]</f>
        <v>5.1915337020112515E-2</v>
      </c>
      <c r="Z45">
        <v>2.3684599999999998</v>
      </c>
      <c r="AA45">
        <f>(Table615[[#This Row],[time]]-2)*2</f>
        <v>0.73691999999999958</v>
      </c>
      <c r="AB45">
        <v>94.468000000000004</v>
      </c>
      <c r="AC45">
        <v>36.442700000000002</v>
      </c>
      <c r="AD45">
        <f>Table615[[#This Row],[CFNM]]/Table615[[#This Row],[CAREA]]</f>
        <v>0.3857676673582589</v>
      </c>
      <c r="AE45">
        <v>2.3684599999999998</v>
      </c>
      <c r="AF45">
        <f>(Table716[[#This Row],[time]]-2)*2</f>
        <v>0.73691999999999958</v>
      </c>
      <c r="AG45">
        <v>76.852800000000002</v>
      </c>
      <c r="AH45">
        <v>18.2197</v>
      </c>
      <c r="AI45">
        <f>Table716[[#This Row],[CFNM]]/Table716[[#This Row],[CAREA]]</f>
        <v>0.23707268960922698</v>
      </c>
      <c r="AJ45">
        <v>2.3684599999999998</v>
      </c>
      <c r="AK45">
        <f>(Table817[[#This Row],[time]]-2)*2</f>
        <v>0.73691999999999958</v>
      </c>
      <c r="AL45">
        <v>81.085999999999999</v>
      </c>
      <c r="AM45">
        <v>35.671199999999999</v>
      </c>
      <c r="AN45">
        <f>Table817[[#This Row],[CFNM]]/Table817[[#This Row],[CAREA]]</f>
        <v>0.43991811163456085</v>
      </c>
    </row>
    <row r="46" spans="1:40" x14ac:dyDescent="0.3">
      <c r="A46">
        <v>2.4278300000000002</v>
      </c>
      <c r="B46">
        <f>(Table110[[#This Row],[time]]-2)*2</f>
        <v>0.85566000000000031</v>
      </c>
      <c r="C46">
        <v>74.990099999999998</v>
      </c>
      <c r="D46">
        <v>9.3893699999999995</v>
      </c>
      <c r="E46">
        <f>Table110[[#This Row],[CFNM]]/Table110[[#This Row],[CAREA]]</f>
        <v>0.12520812747282642</v>
      </c>
      <c r="F46">
        <v>2.4278300000000002</v>
      </c>
      <c r="G46">
        <f>(Table211[[#This Row],[time]]-2)*2</f>
        <v>0.85566000000000031</v>
      </c>
      <c r="H46">
        <v>106.759</v>
      </c>
      <c r="I46">
        <v>17.62</v>
      </c>
      <c r="J46">
        <f>Table211[[#This Row],[CFNM]]/Table211[[#This Row],[CAREA]]</f>
        <v>0.1650446332393522</v>
      </c>
      <c r="K46">
        <v>2.4278300000000002</v>
      </c>
      <c r="L46">
        <f>(Table312[[#This Row],[time]]-2)*2</f>
        <v>0.85566000000000031</v>
      </c>
      <c r="M46">
        <v>80.2928</v>
      </c>
      <c r="N46">
        <v>2.8481299999999998</v>
      </c>
      <c r="O46">
        <f>Table312[[#This Row],[CFNM]]/Table312[[#This Row],[CAREA]]</f>
        <v>3.5471798218520215E-2</v>
      </c>
      <c r="P46">
        <v>2.4278300000000002</v>
      </c>
      <c r="Q46">
        <f>(Table413[[#This Row],[time]]-2)*2</f>
        <v>0.85566000000000031</v>
      </c>
      <c r="R46">
        <v>89.784700000000001</v>
      </c>
      <c r="S46">
        <v>22.559000000000001</v>
      </c>
      <c r="T46">
        <f>Table413[[#This Row],[CFNM]]/Table413[[#This Row],[CAREA]]</f>
        <v>0.25125661721874665</v>
      </c>
      <c r="U46">
        <v>2.4278300000000002</v>
      </c>
      <c r="V46">
        <f>(Table514[[#This Row],[time]]-2)*2</f>
        <v>0.85566000000000031</v>
      </c>
      <c r="W46">
        <v>70.102099999999993</v>
      </c>
      <c r="X46">
        <v>3.3683700000000001</v>
      </c>
      <c r="Y46">
        <f>Table514[[#This Row],[CFNM]]/Table514[[#This Row],[CAREA]]</f>
        <v>4.8049487818481909E-2</v>
      </c>
      <c r="Z46">
        <v>2.4278300000000002</v>
      </c>
      <c r="AA46">
        <f>(Table615[[#This Row],[time]]-2)*2</f>
        <v>0.85566000000000031</v>
      </c>
      <c r="AB46">
        <v>94.227000000000004</v>
      </c>
      <c r="AC46">
        <v>40.137300000000003</v>
      </c>
      <c r="AD46">
        <f>Table615[[#This Row],[CFNM]]/Table615[[#This Row],[CAREA]]</f>
        <v>0.42596389569868509</v>
      </c>
      <c r="AE46">
        <v>2.4278300000000002</v>
      </c>
      <c r="AF46">
        <f>(Table716[[#This Row],[time]]-2)*2</f>
        <v>0.85566000000000031</v>
      </c>
      <c r="AG46">
        <v>76.607500000000002</v>
      </c>
      <c r="AH46">
        <v>17.900099999999998</v>
      </c>
      <c r="AI46">
        <f>Table716[[#This Row],[CFNM]]/Table716[[#This Row],[CAREA]]</f>
        <v>0.23365988969748391</v>
      </c>
      <c r="AJ46">
        <v>2.4278300000000002</v>
      </c>
      <c r="AK46">
        <f>(Table817[[#This Row],[time]]-2)*2</f>
        <v>0.85566000000000031</v>
      </c>
      <c r="AL46">
        <v>80.555099999999996</v>
      </c>
      <c r="AM46">
        <v>38.906500000000001</v>
      </c>
      <c r="AN46">
        <f>Table817[[#This Row],[CFNM]]/Table817[[#This Row],[CAREA]]</f>
        <v>0.48297997271432852</v>
      </c>
    </row>
    <row r="47" spans="1:40" x14ac:dyDescent="0.3">
      <c r="A47">
        <v>2.4542000000000002</v>
      </c>
      <c r="B47">
        <f>(Table110[[#This Row],[time]]-2)*2</f>
        <v>0.90840000000000032</v>
      </c>
      <c r="C47">
        <v>72.4071</v>
      </c>
      <c r="D47">
        <v>9.0105500000000003</v>
      </c>
      <c r="E47">
        <f>Table110[[#This Row],[CFNM]]/Table110[[#This Row],[CAREA]]</f>
        <v>0.12444290684200859</v>
      </c>
      <c r="F47">
        <v>2.4542000000000002</v>
      </c>
      <c r="G47">
        <f>(Table211[[#This Row],[time]]-2)*2</f>
        <v>0.90840000000000032</v>
      </c>
      <c r="H47">
        <v>106.57299999999999</v>
      </c>
      <c r="I47">
        <v>20.389700000000001</v>
      </c>
      <c r="J47">
        <f>Table211[[#This Row],[CFNM]]/Table211[[#This Row],[CAREA]]</f>
        <v>0.19132144164094098</v>
      </c>
      <c r="K47">
        <v>2.4542000000000002</v>
      </c>
      <c r="L47">
        <f>(Table312[[#This Row],[time]]-2)*2</f>
        <v>0.90840000000000032</v>
      </c>
      <c r="M47">
        <v>79.616799999999998</v>
      </c>
      <c r="N47">
        <v>2.7481499999999999</v>
      </c>
      <c r="O47">
        <f>Table312[[#This Row],[CFNM]]/Table312[[#This Row],[CAREA]]</f>
        <v>3.4517212447624117E-2</v>
      </c>
      <c r="P47">
        <v>2.4542000000000002</v>
      </c>
      <c r="Q47">
        <f>(Table413[[#This Row],[time]]-2)*2</f>
        <v>0.90840000000000032</v>
      </c>
      <c r="R47">
        <v>89.551199999999994</v>
      </c>
      <c r="S47">
        <v>25.328800000000001</v>
      </c>
      <c r="T47">
        <f>Table413[[#This Row],[CFNM]]/Table413[[#This Row],[CAREA]]</f>
        <v>0.28284154762861918</v>
      </c>
      <c r="U47">
        <v>2.4542000000000002</v>
      </c>
      <c r="V47">
        <f>(Table514[[#This Row],[time]]-2)*2</f>
        <v>0.90840000000000032</v>
      </c>
      <c r="W47">
        <v>69.014600000000002</v>
      </c>
      <c r="X47">
        <v>3.0613199999999998</v>
      </c>
      <c r="Y47">
        <f>Table514[[#This Row],[CFNM]]/Table514[[#This Row],[CAREA]]</f>
        <v>4.4357570716920765E-2</v>
      </c>
      <c r="Z47">
        <v>2.4542000000000002</v>
      </c>
      <c r="AA47">
        <f>(Table615[[#This Row],[time]]-2)*2</f>
        <v>0.90840000000000032</v>
      </c>
      <c r="AB47">
        <v>94.388300000000001</v>
      </c>
      <c r="AC47">
        <v>43.935400000000001</v>
      </c>
      <c r="AD47">
        <f>Table615[[#This Row],[CFNM]]/Table615[[#This Row],[CAREA]]</f>
        <v>0.46547506417638629</v>
      </c>
      <c r="AE47">
        <v>2.4542000000000002</v>
      </c>
      <c r="AF47">
        <f>(Table716[[#This Row],[time]]-2)*2</f>
        <v>0.90840000000000032</v>
      </c>
      <c r="AG47">
        <v>76.611500000000007</v>
      </c>
      <c r="AH47">
        <v>17.497299999999999</v>
      </c>
      <c r="AI47">
        <f>Table716[[#This Row],[CFNM]]/Table716[[#This Row],[CAREA]]</f>
        <v>0.22838999366935769</v>
      </c>
      <c r="AJ47">
        <v>2.4542000000000002</v>
      </c>
      <c r="AK47">
        <f>(Table817[[#This Row],[time]]-2)*2</f>
        <v>0.90840000000000032</v>
      </c>
      <c r="AL47">
        <v>80.038399999999996</v>
      </c>
      <c r="AM47">
        <v>42.024000000000001</v>
      </c>
      <c r="AN47">
        <f>Table817[[#This Row],[CFNM]]/Table817[[#This Row],[CAREA]]</f>
        <v>0.52504797697105399</v>
      </c>
    </row>
    <row r="48" spans="1:40" x14ac:dyDescent="0.3">
      <c r="A48">
        <v>2.5061499999999999</v>
      </c>
      <c r="B48">
        <f>(Table110[[#This Row],[time]]-2)*2</f>
        <v>1.0122999999999998</v>
      </c>
      <c r="C48">
        <v>68.415800000000004</v>
      </c>
      <c r="D48">
        <v>8.5960900000000002</v>
      </c>
      <c r="E48">
        <f>Table110[[#This Row],[CFNM]]/Table110[[#This Row],[CAREA]]</f>
        <v>0.12564480719365995</v>
      </c>
      <c r="F48">
        <v>2.5061499999999999</v>
      </c>
      <c r="G48">
        <f>(Table211[[#This Row],[time]]-2)*2</f>
        <v>1.0122999999999998</v>
      </c>
      <c r="H48">
        <v>104.21</v>
      </c>
      <c r="I48">
        <v>23.9009</v>
      </c>
      <c r="J48">
        <f>Table211[[#This Row],[CFNM]]/Table211[[#This Row],[CAREA]]</f>
        <v>0.22935322905671243</v>
      </c>
      <c r="K48">
        <v>2.5061499999999999</v>
      </c>
      <c r="L48">
        <f>(Table312[[#This Row],[time]]-2)*2</f>
        <v>1.0122999999999998</v>
      </c>
      <c r="M48">
        <v>78.289199999999994</v>
      </c>
      <c r="N48">
        <v>2.5746099999999998</v>
      </c>
      <c r="O48">
        <f>Table312[[#This Row],[CFNM]]/Table312[[#This Row],[CAREA]]</f>
        <v>3.288588975235409E-2</v>
      </c>
      <c r="P48">
        <v>2.5061499999999999</v>
      </c>
      <c r="Q48">
        <f>(Table413[[#This Row],[time]]-2)*2</f>
        <v>1.0122999999999998</v>
      </c>
      <c r="R48">
        <v>88.933599999999998</v>
      </c>
      <c r="S48">
        <v>28.778600000000001</v>
      </c>
      <c r="T48">
        <f>Table413[[#This Row],[CFNM]]/Table413[[#This Row],[CAREA]]</f>
        <v>0.32359648097007204</v>
      </c>
      <c r="U48">
        <v>2.5061499999999999</v>
      </c>
      <c r="V48">
        <f>(Table514[[#This Row],[time]]-2)*2</f>
        <v>1.0122999999999998</v>
      </c>
      <c r="W48">
        <v>67.955299999999994</v>
      </c>
      <c r="X48">
        <v>2.70492</v>
      </c>
      <c r="Y48">
        <f>Table514[[#This Row],[CFNM]]/Table514[[#This Row],[CAREA]]</f>
        <v>3.9804400834077699E-2</v>
      </c>
      <c r="Z48">
        <v>2.5061499999999999</v>
      </c>
      <c r="AA48">
        <f>(Table615[[#This Row],[time]]-2)*2</f>
        <v>1.0122999999999998</v>
      </c>
      <c r="AB48">
        <v>93.970799999999997</v>
      </c>
      <c r="AC48">
        <v>48.233699999999999</v>
      </c>
      <c r="AD48">
        <f>Table615[[#This Row],[CFNM]]/Table615[[#This Row],[CAREA]]</f>
        <v>0.51328391372639159</v>
      </c>
      <c r="AE48">
        <v>2.5061499999999999</v>
      </c>
      <c r="AF48">
        <f>(Table716[[#This Row],[time]]-2)*2</f>
        <v>1.0122999999999998</v>
      </c>
      <c r="AG48">
        <v>75.712599999999995</v>
      </c>
      <c r="AH48">
        <v>17.1084</v>
      </c>
      <c r="AI48">
        <f>Table716[[#This Row],[CFNM]]/Table716[[#This Row],[CAREA]]</f>
        <v>0.22596503091955633</v>
      </c>
      <c r="AJ48">
        <v>2.5061499999999999</v>
      </c>
      <c r="AK48">
        <f>(Table817[[#This Row],[time]]-2)*2</f>
        <v>1.0122999999999998</v>
      </c>
      <c r="AL48">
        <v>79.649699999999996</v>
      </c>
      <c r="AM48">
        <v>45.715800000000002</v>
      </c>
      <c r="AN48">
        <f>Table817[[#This Row],[CFNM]]/Table817[[#This Row],[CAREA]]</f>
        <v>0.57396073054889096</v>
      </c>
    </row>
    <row r="49" spans="1:40" x14ac:dyDescent="0.3">
      <c r="A49">
        <v>2.5507599999999999</v>
      </c>
      <c r="B49">
        <f>(Table110[[#This Row],[time]]-2)*2</f>
        <v>1.1015199999999998</v>
      </c>
      <c r="C49">
        <v>66.523600000000002</v>
      </c>
      <c r="D49">
        <v>8.0870700000000006</v>
      </c>
      <c r="E49">
        <f>Table110[[#This Row],[CFNM]]/Table110[[#This Row],[CAREA]]</f>
        <v>0.12156693263743995</v>
      </c>
      <c r="F49">
        <v>2.5507599999999999</v>
      </c>
      <c r="G49">
        <f>(Table211[[#This Row],[time]]-2)*2</f>
        <v>1.1015199999999998</v>
      </c>
      <c r="H49">
        <v>101.756</v>
      </c>
      <c r="I49">
        <v>27.704899999999999</v>
      </c>
      <c r="J49">
        <f>Table211[[#This Row],[CFNM]]/Table211[[#This Row],[CAREA]]</f>
        <v>0.27226797437006173</v>
      </c>
      <c r="K49">
        <v>2.5507599999999999</v>
      </c>
      <c r="L49">
        <f>(Table312[[#This Row],[time]]-2)*2</f>
        <v>1.1015199999999998</v>
      </c>
      <c r="M49">
        <v>77.721999999999994</v>
      </c>
      <c r="N49">
        <v>2.3511500000000001</v>
      </c>
      <c r="O49">
        <f>Table312[[#This Row],[CFNM]]/Table312[[#This Row],[CAREA]]</f>
        <v>3.0250765549008005E-2</v>
      </c>
      <c r="P49">
        <v>2.5507599999999999</v>
      </c>
      <c r="Q49">
        <f>(Table413[[#This Row],[time]]-2)*2</f>
        <v>1.1015199999999998</v>
      </c>
      <c r="R49">
        <v>88.294499999999999</v>
      </c>
      <c r="S49">
        <v>32.450299999999999</v>
      </c>
      <c r="T49">
        <f>Table413[[#This Row],[CFNM]]/Table413[[#This Row],[CAREA]]</f>
        <v>0.36752345842606277</v>
      </c>
      <c r="U49">
        <v>2.5507599999999999</v>
      </c>
      <c r="V49">
        <f>(Table514[[#This Row],[time]]-2)*2</f>
        <v>1.1015199999999998</v>
      </c>
      <c r="W49">
        <v>67.201599999999999</v>
      </c>
      <c r="X49">
        <v>2.3937599999999999</v>
      </c>
      <c r="Y49">
        <f>Table514[[#This Row],[CFNM]]/Table514[[#This Row],[CAREA]]</f>
        <v>3.562058046236994E-2</v>
      </c>
      <c r="Z49">
        <v>2.5507599999999999</v>
      </c>
      <c r="AA49">
        <f>(Table615[[#This Row],[time]]-2)*2</f>
        <v>1.1015199999999998</v>
      </c>
      <c r="AB49">
        <v>93.902199999999993</v>
      </c>
      <c r="AC49">
        <v>52.382199999999997</v>
      </c>
      <c r="AD49">
        <f>Table615[[#This Row],[CFNM]]/Table615[[#This Row],[CAREA]]</f>
        <v>0.55783783553526967</v>
      </c>
      <c r="AE49">
        <v>2.5507599999999999</v>
      </c>
      <c r="AF49">
        <f>(Table716[[#This Row],[time]]-2)*2</f>
        <v>1.1015199999999998</v>
      </c>
      <c r="AG49">
        <v>75.550799999999995</v>
      </c>
      <c r="AH49">
        <v>16.643999999999998</v>
      </c>
      <c r="AI49">
        <f>Table716[[#This Row],[CFNM]]/Table716[[#This Row],[CAREA]]</f>
        <v>0.22030210136755665</v>
      </c>
      <c r="AJ49">
        <v>2.5507599999999999</v>
      </c>
      <c r="AK49">
        <f>(Table817[[#This Row],[time]]-2)*2</f>
        <v>1.1015199999999998</v>
      </c>
      <c r="AL49">
        <v>79.017700000000005</v>
      </c>
      <c r="AM49">
        <v>49.1128</v>
      </c>
      <c r="AN49">
        <f>Table817[[#This Row],[CFNM]]/Table817[[#This Row],[CAREA]]</f>
        <v>0.62154175583445226</v>
      </c>
    </row>
    <row r="50" spans="1:40" x14ac:dyDescent="0.3">
      <c r="A50">
        <v>2.60453</v>
      </c>
      <c r="B50">
        <f>(Table110[[#This Row],[time]]-2)*2</f>
        <v>1.20906</v>
      </c>
      <c r="C50">
        <v>65.199399999999997</v>
      </c>
      <c r="D50">
        <v>7.6056299999999997</v>
      </c>
      <c r="E50">
        <f>Table110[[#This Row],[CFNM]]/Table110[[#This Row],[CAREA]]</f>
        <v>0.11665184035435909</v>
      </c>
      <c r="F50">
        <v>2.60453</v>
      </c>
      <c r="G50">
        <f>(Table211[[#This Row],[time]]-2)*2</f>
        <v>1.20906</v>
      </c>
      <c r="H50">
        <v>100.072</v>
      </c>
      <c r="I50">
        <v>31.575800000000001</v>
      </c>
      <c r="J50">
        <f>Table211[[#This Row],[CFNM]]/Table211[[#This Row],[CAREA]]</f>
        <v>0.31553081781117598</v>
      </c>
      <c r="K50">
        <v>2.60453</v>
      </c>
      <c r="L50">
        <f>(Table312[[#This Row],[time]]-2)*2</f>
        <v>1.20906</v>
      </c>
      <c r="M50">
        <v>76.667699999999996</v>
      </c>
      <c r="N50">
        <v>2.2283499999999998</v>
      </c>
      <c r="O50">
        <f>Table312[[#This Row],[CFNM]]/Table312[[#This Row],[CAREA]]</f>
        <v>2.9065043036376467E-2</v>
      </c>
      <c r="P50">
        <v>2.60453</v>
      </c>
      <c r="Q50">
        <f>(Table413[[#This Row],[time]]-2)*2</f>
        <v>1.20906</v>
      </c>
      <c r="R50">
        <v>87.284599999999998</v>
      </c>
      <c r="S50">
        <v>35.9574</v>
      </c>
      <c r="T50">
        <f>Table413[[#This Row],[CFNM]]/Table413[[#This Row],[CAREA]]</f>
        <v>0.41195583184204315</v>
      </c>
      <c r="U50">
        <v>2.60453</v>
      </c>
      <c r="V50">
        <f>(Table514[[#This Row],[time]]-2)*2</f>
        <v>1.20906</v>
      </c>
      <c r="W50">
        <v>66.293899999999994</v>
      </c>
      <c r="X50">
        <v>2.08283</v>
      </c>
      <c r="Y50">
        <f>Table514[[#This Row],[CFNM]]/Table514[[#This Row],[CAREA]]</f>
        <v>3.1418124442822042E-2</v>
      </c>
      <c r="Z50">
        <v>2.60453</v>
      </c>
      <c r="AA50">
        <f>(Table615[[#This Row],[time]]-2)*2</f>
        <v>1.20906</v>
      </c>
      <c r="AB50">
        <v>93.380799999999994</v>
      </c>
      <c r="AC50">
        <v>56.251199999999997</v>
      </c>
      <c r="AD50">
        <f>Table615[[#This Row],[CFNM]]/Table615[[#This Row],[CAREA]]</f>
        <v>0.60238507273443798</v>
      </c>
      <c r="AE50">
        <v>2.60453</v>
      </c>
      <c r="AF50">
        <f>(Table716[[#This Row],[time]]-2)*2</f>
        <v>1.20906</v>
      </c>
      <c r="AG50">
        <v>74.858500000000006</v>
      </c>
      <c r="AH50">
        <v>16.117799999999999</v>
      </c>
      <c r="AI50">
        <f>Table716[[#This Row],[CFNM]]/Table716[[#This Row],[CAREA]]</f>
        <v>0.21531021861244878</v>
      </c>
      <c r="AJ50">
        <v>2.60453</v>
      </c>
      <c r="AK50">
        <f>(Table817[[#This Row],[time]]-2)*2</f>
        <v>1.20906</v>
      </c>
      <c r="AL50">
        <v>78.511399999999995</v>
      </c>
      <c r="AM50">
        <v>52.036000000000001</v>
      </c>
      <c r="AN50">
        <f>Table817[[#This Row],[CFNM]]/Table817[[#This Row],[CAREA]]</f>
        <v>0.66278272964181006</v>
      </c>
    </row>
    <row r="51" spans="1:40" x14ac:dyDescent="0.3">
      <c r="A51">
        <v>2.65273</v>
      </c>
      <c r="B51">
        <f>(Table110[[#This Row],[time]]-2)*2</f>
        <v>1.3054600000000001</v>
      </c>
      <c r="C51">
        <v>63.072600000000001</v>
      </c>
      <c r="D51">
        <v>7.0746700000000002</v>
      </c>
      <c r="E51">
        <f>Table110[[#This Row],[CFNM]]/Table110[[#This Row],[CAREA]]</f>
        <v>0.11216708998836261</v>
      </c>
      <c r="F51">
        <v>2.65273</v>
      </c>
      <c r="G51">
        <f>(Table211[[#This Row],[time]]-2)*2</f>
        <v>1.3054600000000001</v>
      </c>
      <c r="H51">
        <v>98.473100000000002</v>
      </c>
      <c r="I51">
        <v>36.464300000000001</v>
      </c>
      <c r="J51">
        <f>Table211[[#This Row],[CFNM]]/Table211[[#This Row],[CAREA]]</f>
        <v>0.37029706589921513</v>
      </c>
      <c r="K51">
        <v>2.65273</v>
      </c>
      <c r="L51">
        <f>(Table312[[#This Row],[time]]-2)*2</f>
        <v>1.3054600000000001</v>
      </c>
      <c r="M51">
        <v>75.146000000000001</v>
      </c>
      <c r="N51">
        <v>1.8340799999999999</v>
      </c>
      <c r="O51">
        <f>Table312[[#This Row],[CFNM]]/Table312[[#This Row],[CAREA]]</f>
        <v>2.4406887924839644E-2</v>
      </c>
      <c r="P51">
        <v>2.65273</v>
      </c>
      <c r="Q51">
        <f>(Table413[[#This Row],[time]]-2)*2</f>
        <v>1.3054600000000001</v>
      </c>
      <c r="R51">
        <v>86.217200000000005</v>
      </c>
      <c r="S51">
        <v>40.800699999999999</v>
      </c>
      <c r="T51">
        <f>Table413[[#This Row],[CFNM]]/Table413[[#This Row],[CAREA]]</f>
        <v>0.47323155936402478</v>
      </c>
      <c r="U51">
        <v>2.65273</v>
      </c>
      <c r="V51">
        <f>(Table514[[#This Row],[time]]-2)*2</f>
        <v>1.3054600000000001</v>
      </c>
      <c r="W51">
        <v>65.483000000000004</v>
      </c>
      <c r="X51">
        <v>1.78748</v>
      </c>
      <c r="Y51">
        <f>Table514[[#This Row],[CFNM]]/Table514[[#This Row],[CAREA]]</f>
        <v>2.7296855672464607E-2</v>
      </c>
      <c r="Z51">
        <v>2.65273</v>
      </c>
      <c r="AA51">
        <f>(Table615[[#This Row],[time]]-2)*2</f>
        <v>1.3054600000000001</v>
      </c>
      <c r="AB51">
        <v>92.738100000000003</v>
      </c>
      <c r="AC51">
        <v>61.237900000000003</v>
      </c>
      <c r="AD51">
        <f>Table615[[#This Row],[CFNM]]/Table615[[#This Row],[CAREA]]</f>
        <v>0.66033162206256113</v>
      </c>
      <c r="AE51">
        <v>2.65273</v>
      </c>
      <c r="AF51">
        <f>(Table716[[#This Row],[time]]-2)*2</f>
        <v>1.3054600000000001</v>
      </c>
      <c r="AG51">
        <v>74.341200000000001</v>
      </c>
      <c r="AH51">
        <v>15.398</v>
      </c>
      <c r="AI51">
        <f>Table716[[#This Row],[CFNM]]/Table716[[#This Row],[CAREA]]</f>
        <v>0.20712606199523279</v>
      </c>
      <c r="AJ51">
        <v>2.65273</v>
      </c>
      <c r="AK51">
        <f>(Table817[[#This Row],[time]]-2)*2</f>
        <v>1.3054600000000001</v>
      </c>
      <c r="AL51">
        <v>77.621899999999997</v>
      </c>
      <c r="AM51">
        <v>55.712699999999998</v>
      </c>
      <c r="AN51">
        <f>Table817[[#This Row],[CFNM]]/Table817[[#This Row],[CAREA]]</f>
        <v>0.71774460558167219</v>
      </c>
    </row>
    <row r="52" spans="1:40" x14ac:dyDescent="0.3">
      <c r="A52">
        <v>2.7006199999999998</v>
      </c>
      <c r="B52">
        <f>(Table110[[#This Row],[time]]-2)*2</f>
        <v>1.4012399999999996</v>
      </c>
      <c r="C52">
        <v>62.366100000000003</v>
      </c>
      <c r="D52">
        <v>6.7132699999999996</v>
      </c>
      <c r="E52">
        <f>Table110[[#This Row],[CFNM]]/Table110[[#This Row],[CAREA]]</f>
        <v>0.1076429342222778</v>
      </c>
      <c r="F52">
        <v>2.7006199999999998</v>
      </c>
      <c r="G52">
        <f>(Table211[[#This Row],[time]]-2)*2</f>
        <v>1.4012399999999996</v>
      </c>
      <c r="H52">
        <v>97.604900000000001</v>
      </c>
      <c r="I52">
        <v>39.664099999999998</v>
      </c>
      <c r="J52">
        <f>Table211[[#This Row],[CFNM]]/Table211[[#This Row],[CAREA]]</f>
        <v>0.4063740652364789</v>
      </c>
      <c r="K52">
        <v>2.7006199999999998</v>
      </c>
      <c r="L52">
        <f>(Table312[[#This Row],[time]]-2)*2</f>
        <v>1.4012399999999996</v>
      </c>
      <c r="M52">
        <v>74.402799999999999</v>
      </c>
      <c r="N52">
        <v>1.59718</v>
      </c>
      <c r="O52">
        <f>Table312[[#This Row],[CFNM]]/Table312[[#This Row],[CAREA]]</f>
        <v>2.1466665233028866E-2</v>
      </c>
      <c r="P52">
        <v>2.7006199999999998</v>
      </c>
      <c r="Q52">
        <f>(Table413[[#This Row],[time]]-2)*2</f>
        <v>1.4012399999999996</v>
      </c>
      <c r="R52">
        <v>85.623500000000007</v>
      </c>
      <c r="S52">
        <v>44.047699999999999</v>
      </c>
      <c r="T52">
        <f>Table413[[#This Row],[CFNM]]/Table413[[#This Row],[CAREA]]</f>
        <v>0.51443470542549641</v>
      </c>
      <c r="U52">
        <v>2.7006199999999998</v>
      </c>
      <c r="V52">
        <f>(Table514[[#This Row],[time]]-2)*2</f>
        <v>1.4012399999999996</v>
      </c>
      <c r="W52">
        <v>64.656899999999993</v>
      </c>
      <c r="X52">
        <v>1.53583</v>
      </c>
      <c r="Y52">
        <f>Table514[[#This Row],[CFNM]]/Table514[[#This Row],[CAREA]]</f>
        <v>2.3753535972185495E-2</v>
      </c>
      <c r="Z52">
        <v>2.7006199999999998</v>
      </c>
      <c r="AA52">
        <f>(Table615[[#This Row],[time]]-2)*2</f>
        <v>1.4012399999999996</v>
      </c>
      <c r="AB52">
        <v>92.130099999999999</v>
      </c>
      <c r="AC52">
        <v>64.706900000000005</v>
      </c>
      <c r="AD52">
        <f>Table615[[#This Row],[CFNM]]/Table615[[#This Row],[CAREA]]</f>
        <v>0.70234266542639168</v>
      </c>
      <c r="AE52">
        <v>2.7006199999999998</v>
      </c>
      <c r="AF52">
        <f>(Table716[[#This Row],[time]]-2)*2</f>
        <v>1.4012399999999996</v>
      </c>
      <c r="AG52">
        <v>73.730599999999995</v>
      </c>
      <c r="AH52">
        <v>14.843400000000001</v>
      </c>
      <c r="AI52">
        <f>Table716[[#This Row],[CFNM]]/Table716[[#This Row],[CAREA]]</f>
        <v>0.20131939791619763</v>
      </c>
      <c r="AJ52">
        <v>2.7006199999999998</v>
      </c>
      <c r="AK52">
        <f>(Table817[[#This Row],[time]]-2)*2</f>
        <v>1.4012399999999996</v>
      </c>
      <c r="AL52">
        <v>77.042299999999997</v>
      </c>
      <c r="AM52">
        <v>58.387900000000002</v>
      </c>
      <c r="AN52">
        <f>Table817[[#This Row],[CFNM]]/Table817[[#This Row],[CAREA]]</f>
        <v>0.75786808026240138</v>
      </c>
    </row>
    <row r="53" spans="1:40" x14ac:dyDescent="0.3">
      <c r="A53">
        <v>2.75176</v>
      </c>
      <c r="B53">
        <f>(Table110[[#This Row],[time]]-2)*2</f>
        <v>1.50352</v>
      </c>
      <c r="C53">
        <v>61.07</v>
      </c>
      <c r="D53">
        <v>6.2373900000000004</v>
      </c>
      <c r="E53">
        <f>Table110[[#This Row],[CFNM]]/Table110[[#This Row],[CAREA]]</f>
        <v>0.10213509087931882</v>
      </c>
      <c r="F53">
        <v>2.75176</v>
      </c>
      <c r="G53">
        <f>(Table211[[#This Row],[time]]-2)*2</f>
        <v>1.50352</v>
      </c>
      <c r="H53">
        <v>96.425299999999993</v>
      </c>
      <c r="I53">
        <v>43.928400000000003</v>
      </c>
      <c r="J53">
        <f>Table211[[#This Row],[CFNM]]/Table211[[#This Row],[CAREA]]</f>
        <v>0.45556923338584382</v>
      </c>
      <c r="K53">
        <v>2.75176</v>
      </c>
      <c r="L53">
        <f>(Table312[[#This Row],[time]]-2)*2</f>
        <v>1.50352</v>
      </c>
      <c r="M53">
        <v>70.348500000000001</v>
      </c>
      <c r="N53">
        <v>1.27295</v>
      </c>
      <c r="O53">
        <f>Table312[[#This Row],[CFNM]]/Table312[[#This Row],[CAREA]]</f>
        <v>1.8094913182228476E-2</v>
      </c>
      <c r="P53">
        <v>2.75176</v>
      </c>
      <c r="Q53">
        <f>(Table413[[#This Row],[time]]-2)*2</f>
        <v>1.50352</v>
      </c>
      <c r="R53">
        <v>84.752899999999997</v>
      </c>
      <c r="S53">
        <v>48.377600000000001</v>
      </c>
      <c r="T53">
        <f>Table413[[#This Row],[CFNM]]/Table413[[#This Row],[CAREA]]</f>
        <v>0.57080760658337359</v>
      </c>
      <c r="U53">
        <v>2.75176</v>
      </c>
      <c r="V53">
        <f>(Table514[[#This Row],[time]]-2)*2</f>
        <v>1.50352</v>
      </c>
      <c r="W53">
        <v>63.782400000000003</v>
      </c>
      <c r="X53">
        <v>1.1255900000000001</v>
      </c>
      <c r="Y53">
        <f>Table514[[#This Row],[CFNM]]/Table514[[#This Row],[CAREA]]</f>
        <v>1.7647344722054988E-2</v>
      </c>
      <c r="Z53">
        <v>2.75176</v>
      </c>
      <c r="AA53">
        <f>(Table615[[#This Row],[time]]-2)*2</f>
        <v>1.50352</v>
      </c>
      <c r="AB53">
        <v>91.407300000000006</v>
      </c>
      <c r="AC53">
        <v>69.420500000000004</v>
      </c>
      <c r="AD53">
        <f>Table615[[#This Row],[CFNM]]/Table615[[#This Row],[CAREA]]</f>
        <v>0.7594634126596016</v>
      </c>
      <c r="AE53">
        <v>2.75176</v>
      </c>
      <c r="AF53">
        <f>(Table716[[#This Row],[time]]-2)*2</f>
        <v>1.50352</v>
      </c>
      <c r="AG53">
        <v>73.176299999999998</v>
      </c>
      <c r="AH53">
        <v>14.019299999999999</v>
      </c>
      <c r="AI53">
        <f>Table716[[#This Row],[CFNM]]/Table716[[#This Row],[CAREA]]</f>
        <v>0.1915825205701846</v>
      </c>
      <c r="AJ53">
        <v>2.75176</v>
      </c>
      <c r="AK53">
        <f>(Table817[[#This Row],[time]]-2)*2</f>
        <v>1.50352</v>
      </c>
      <c r="AL53">
        <v>76.113799999999998</v>
      </c>
      <c r="AM53">
        <v>62.146000000000001</v>
      </c>
      <c r="AN53">
        <f>Table817[[#This Row],[CFNM]]/Table817[[#This Row],[CAREA]]</f>
        <v>0.81648794305369066</v>
      </c>
    </row>
    <row r="54" spans="1:40" x14ac:dyDescent="0.3">
      <c r="A54">
        <v>2.80444</v>
      </c>
      <c r="B54">
        <f>(Table110[[#This Row],[time]]-2)*2</f>
        <v>1.6088800000000001</v>
      </c>
      <c r="C54">
        <v>59.751600000000003</v>
      </c>
      <c r="D54">
        <v>5.9411100000000001</v>
      </c>
      <c r="E54">
        <f>Table110[[#This Row],[CFNM]]/Table110[[#This Row],[CAREA]]</f>
        <v>9.9430140782840959E-2</v>
      </c>
      <c r="F54">
        <v>2.80444</v>
      </c>
      <c r="G54">
        <f>(Table211[[#This Row],[time]]-2)*2</f>
        <v>1.6088800000000001</v>
      </c>
      <c r="H54">
        <v>95.578199999999995</v>
      </c>
      <c r="I54">
        <v>46.575000000000003</v>
      </c>
      <c r="J54">
        <f>Table211[[#This Row],[CFNM]]/Table211[[#This Row],[CAREA]]</f>
        <v>0.48729731256709169</v>
      </c>
      <c r="K54">
        <v>2.80444</v>
      </c>
      <c r="L54">
        <f>(Table312[[#This Row],[time]]-2)*2</f>
        <v>1.6088800000000001</v>
      </c>
      <c r="M54">
        <v>67.922899999999998</v>
      </c>
      <c r="N54">
        <v>1.0803499999999999</v>
      </c>
      <c r="O54">
        <f>Table312[[#This Row],[CFNM]]/Table312[[#This Row],[CAREA]]</f>
        <v>1.5905534068775037E-2</v>
      </c>
      <c r="P54">
        <v>2.80444</v>
      </c>
      <c r="Q54">
        <f>(Table413[[#This Row],[time]]-2)*2</f>
        <v>1.6088800000000001</v>
      </c>
      <c r="R54">
        <v>84.103700000000003</v>
      </c>
      <c r="S54">
        <v>51.071100000000001</v>
      </c>
      <c r="T54">
        <f>Table413[[#This Row],[CFNM]]/Table413[[#This Row],[CAREA]]</f>
        <v>0.60723963392811497</v>
      </c>
      <c r="U54">
        <v>2.80444</v>
      </c>
      <c r="V54">
        <f>(Table514[[#This Row],[time]]-2)*2</f>
        <v>1.6088800000000001</v>
      </c>
      <c r="W54">
        <v>62.869799999999998</v>
      </c>
      <c r="X54">
        <v>0.94247199999999998</v>
      </c>
      <c r="Y54">
        <f>Table514[[#This Row],[CFNM]]/Table514[[#This Row],[CAREA]]</f>
        <v>1.499085411437606E-2</v>
      </c>
      <c r="Z54">
        <v>2.80444</v>
      </c>
      <c r="AA54">
        <f>(Table615[[#This Row],[time]]-2)*2</f>
        <v>1.6088800000000001</v>
      </c>
      <c r="AB54">
        <v>91.0184</v>
      </c>
      <c r="AC54">
        <v>72.514799999999994</v>
      </c>
      <c r="AD54">
        <f>Table615[[#This Row],[CFNM]]/Table615[[#This Row],[CAREA]]</f>
        <v>0.79670484209786152</v>
      </c>
      <c r="AE54">
        <v>2.80444</v>
      </c>
      <c r="AF54">
        <f>(Table716[[#This Row],[time]]-2)*2</f>
        <v>1.6088800000000001</v>
      </c>
      <c r="AG54">
        <v>72.251199999999997</v>
      </c>
      <c r="AH54">
        <v>13.489000000000001</v>
      </c>
      <c r="AI54">
        <f>Table716[[#This Row],[CFNM]]/Table716[[#This Row],[CAREA]]</f>
        <v>0.18669586110680517</v>
      </c>
      <c r="AJ54">
        <v>2.80444</v>
      </c>
      <c r="AK54">
        <f>(Table817[[#This Row],[time]]-2)*2</f>
        <v>1.6088800000000001</v>
      </c>
      <c r="AL54">
        <v>75.595699999999994</v>
      </c>
      <c r="AM54">
        <v>64.547799999999995</v>
      </c>
      <c r="AN54">
        <f>Table817[[#This Row],[CFNM]]/Table817[[#This Row],[CAREA]]</f>
        <v>0.85385544415886094</v>
      </c>
    </row>
    <row r="55" spans="1:40" x14ac:dyDescent="0.3">
      <c r="A55">
        <v>2.8583699999999999</v>
      </c>
      <c r="B55">
        <f>(Table110[[#This Row],[time]]-2)*2</f>
        <v>1.7167399999999997</v>
      </c>
      <c r="C55">
        <v>59.2883</v>
      </c>
      <c r="D55">
        <v>5.5620799999999999</v>
      </c>
      <c r="E55">
        <f>Table110[[#This Row],[CFNM]]/Table110[[#This Row],[CAREA]]</f>
        <v>9.3814125215261696E-2</v>
      </c>
      <c r="F55">
        <v>2.8583699999999999</v>
      </c>
      <c r="G55">
        <f>(Table211[[#This Row],[time]]-2)*2</f>
        <v>1.7167399999999997</v>
      </c>
      <c r="H55">
        <v>94.5154</v>
      </c>
      <c r="I55">
        <v>50.0627</v>
      </c>
      <c r="J55">
        <f>Table211[[#This Row],[CFNM]]/Table211[[#This Row],[CAREA]]</f>
        <v>0.52967770331607333</v>
      </c>
      <c r="K55">
        <v>2.8583699999999999</v>
      </c>
      <c r="L55">
        <f>(Table312[[#This Row],[time]]-2)*2</f>
        <v>1.7167399999999997</v>
      </c>
      <c r="M55">
        <v>65.175899999999999</v>
      </c>
      <c r="N55">
        <v>0.84319599999999995</v>
      </c>
      <c r="O55">
        <f>Table312[[#This Row],[CFNM]]/Table312[[#This Row],[CAREA]]</f>
        <v>1.2937236002878364E-2</v>
      </c>
      <c r="P55">
        <v>2.8583699999999999</v>
      </c>
      <c r="Q55">
        <f>(Table413[[#This Row],[time]]-2)*2</f>
        <v>1.7167399999999997</v>
      </c>
      <c r="R55">
        <v>83.264899999999997</v>
      </c>
      <c r="S55">
        <v>54.749099999999999</v>
      </c>
      <c r="T55">
        <f>Table413[[#This Row],[CFNM]]/Table413[[#This Row],[CAREA]]</f>
        <v>0.65752916294861341</v>
      </c>
      <c r="U55">
        <v>2.8583699999999999</v>
      </c>
      <c r="V55">
        <f>(Table514[[#This Row],[time]]-2)*2</f>
        <v>1.7167399999999997</v>
      </c>
      <c r="W55">
        <v>61.856400000000001</v>
      </c>
      <c r="X55">
        <v>0.782223</v>
      </c>
      <c r="Y55">
        <f>Table514[[#This Row],[CFNM]]/Table514[[#This Row],[CAREA]]</f>
        <v>1.2645789279686499E-2</v>
      </c>
      <c r="Z55">
        <v>2.8583699999999999</v>
      </c>
      <c r="AA55">
        <f>(Table615[[#This Row],[time]]-2)*2</f>
        <v>1.7167399999999997</v>
      </c>
      <c r="AB55">
        <v>90.406599999999997</v>
      </c>
      <c r="AC55">
        <v>76.814999999999998</v>
      </c>
      <c r="AD55">
        <f>Table615[[#This Row],[CFNM]]/Table615[[#This Row],[CAREA]]</f>
        <v>0.84966141852475374</v>
      </c>
      <c r="AE55">
        <v>2.8583699999999999</v>
      </c>
      <c r="AF55">
        <f>(Table716[[#This Row],[time]]-2)*2</f>
        <v>1.7167399999999997</v>
      </c>
      <c r="AG55">
        <v>71.053799999999995</v>
      </c>
      <c r="AH55">
        <v>12.7285</v>
      </c>
      <c r="AI55">
        <f>Table716[[#This Row],[CFNM]]/Table716[[#This Row],[CAREA]]</f>
        <v>0.17913890601206411</v>
      </c>
      <c r="AJ55">
        <v>2.8583699999999999</v>
      </c>
      <c r="AK55">
        <f>(Table817[[#This Row],[time]]-2)*2</f>
        <v>1.7167399999999997</v>
      </c>
      <c r="AL55">
        <v>74.7376</v>
      </c>
      <c r="AM55">
        <v>67.808099999999996</v>
      </c>
      <c r="AN55">
        <f>Table817[[#This Row],[CFNM]]/Table817[[#This Row],[CAREA]]</f>
        <v>0.90728227826422037</v>
      </c>
    </row>
    <row r="56" spans="1:40" x14ac:dyDescent="0.3">
      <c r="A56">
        <v>2.9134199999999999</v>
      </c>
      <c r="B56">
        <f>(Table110[[#This Row],[time]]-2)*2</f>
        <v>1.8268399999999998</v>
      </c>
      <c r="C56">
        <v>58.901299999999999</v>
      </c>
      <c r="D56">
        <v>5.2440199999999999</v>
      </c>
      <c r="E56">
        <f>Table110[[#This Row],[CFNM]]/Table110[[#This Row],[CAREA]]</f>
        <v>8.903063260063869E-2</v>
      </c>
      <c r="F56">
        <v>2.9134199999999999</v>
      </c>
      <c r="G56">
        <f>(Table211[[#This Row],[time]]-2)*2</f>
        <v>1.8268399999999998</v>
      </c>
      <c r="H56">
        <v>93.5227</v>
      </c>
      <c r="I56">
        <v>53.110399999999998</v>
      </c>
      <c r="J56">
        <f>Table211[[#This Row],[CFNM]]/Table211[[#This Row],[CAREA]]</f>
        <v>0.56788779622487373</v>
      </c>
      <c r="K56">
        <v>2.9134199999999999</v>
      </c>
      <c r="L56">
        <f>(Table312[[#This Row],[time]]-2)*2</f>
        <v>1.8268399999999998</v>
      </c>
      <c r="M56">
        <v>61.776200000000003</v>
      </c>
      <c r="N56">
        <v>0.63817199999999996</v>
      </c>
      <c r="O56">
        <f>Table312[[#This Row],[CFNM]]/Table312[[#This Row],[CAREA]]</f>
        <v>1.0330386135761021E-2</v>
      </c>
      <c r="P56">
        <v>2.9134199999999999</v>
      </c>
      <c r="Q56">
        <f>(Table413[[#This Row],[time]]-2)*2</f>
        <v>1.8268399999999998</v>
      </c>
      <c r="R56">
        <v>82.559399999999997</v>
      </c>
      <c r="S56">
        <v>57.997100000000003</v>
      </c>
      <c r="T56">
        <f>Table413[[#This Row],[CFNM]]/Table413[[#This Row],[CAREA]]</f>
        <v>0.70248935917654443</v>
      </c>
      <c r="U56">
        <v>2.9134199999999999</v>
      </c>
      <c r="V56">
        <f>(Table514[[#This Row],[time]]-2)*2</f>
        <v>1.8268399999999998</v>
      </c>
      <c r="W56">
        <v>61.299700000000001</v>
      </c>
      <c r="X56">
        <v>0.66378599999999999</v>
      </c>
      <c r="Y56">
        <f>Table514[[#This Row],[CFNM]]/Table514[[#This Row],[CAREA]]</f>
        <v>1.0828535865591512E-2</v>
      </c>
      <c r="Z56">
        <v>2.9134199999999999</v>
      </c>
      <c r="AA56">
        <f>(Table615[[#This Row],[time]]-2)*2</f>
        <v>1.8268399999999998</v>
      </c>
      <c r="AB56">
        <v>89.857299999999995</v>
      </c>
      <c r="AC56">
        <v>80.564599999999999</v>
      </c>
      <c r="AD56">
        <f>Table615[[#This Row],[CFNM]]/Table615[[#This Row],[CAREA]]</f>
        <v>0.8965838056563018</v>
      </c>
      <c r="AE56">
        <v>2.9134199999999999</v>
      </c>
      <c r="AF56">
        <f>(Table716[[#This Row],[time]]-2)*2</f>
        <v>1.8268399999999998</v>
      </c>
      <c r="AG56">
        <v>70.782899999999998</v>
      </c>
      <c r="AH56">
        <v>12.013</v>
      </c>
      <c r="AI56">
        <f>Table716[[#This Row],[CFNM]]/Table716[[#This Row],[CAREA]]</f>
        <v>0.16971613200363364</v>
      </c>
      <c r="AJ56">
        <v>2.9134199999999999</v>
      </c>
      <c r="AK56">
        <f>(Table817[[#This Row],[time]]-2)*2</f>
        <v>1.8268399999999998</v>
      </c>
      <c r="AL56">
        <v>74.134600000000006</v>
      </c>
      <c r="AM56">
        <v>70.667900000000003</v>
      </c>
      <c r="AN56">
        <f>Table817[[#This Row],[CFNM]]/Table817[[#This Row],[CAREA]]</f>
        <v>0.95323775942677236</v>
      </c>
    </row>
    <row r="57" spans="1:40" x14ac:dyDescent="0.3">
      <c r="A57">
        <v>2.9619599999999999</v>
      </c>
      <c r="B57">
        <f>(Table110[[#This Row],[time]]-2)*2</f>
        <v>1.9239199999999999</v>
      </c>
      <c r="C57">
        <v>57.835700000000003</v>
      </c>
      <c r="D57">
        <v>4.9269299999999996</v>
      </c>
      <c r="E57">
        <f>Table110[[#This Row],[CFNM]]/Table110[[#This Row],[CAREA]]</f>
        <v>8.5188387103467225E-2</v>
      </c>
      <c r="F57">
        <v>2.9619599999999999</v>
      </c>
      <c r="G57">
        <f>(Table211[[#This Row],[time]]-2)*2</f>
        <v>1.9239199999999999</v>
      </c>
      <c r="H57">
        <v>92.470399999999998</v>
      </c>
      <c r="I57">
        <v>56.2455</v>
      </c>
      <c r="J57">
        <f>Table211[[#This Row],[CFNM]]/Table211[[#This Row],[CAREA]]</f>
        <v>0.60825410077170639</v>
      </c>
      <c r="K57">
        <v>2.9619599999999999</v>
      </c>
      <c r="L57">
        <f>(Table312[[#This Row],[time]]-2)*2</f>
        <v>1.9239199999999999</v>
      </c>
      <c r="M57">
        <v>57.792299999999997</v>
      </c>
      <c r="N57">
        <v>0.43548799999999999</v>
      </c>
      <c r="O57">
        <f>Table312[[#This Row],[CFNM]]/Table312[[#This Row],[CAREA]]</f>
        <v>7.5353983143083073E-3</v>
      </c>
      <c r="P57">
        <v>2.9619599999999999</v>
      </c>
      <c r="Q57">
        <f>(Table413[[#This Row],[time]]-2)*2</f>
        <v>1.9239199999999999</v>
      </c>
      <c r="R57">
        <v>81.809200000000004</v>
      </c>
      <c r="S57">
        <v>61.358199999999997</v>
      </c>
      <c r="T57">
        <f>Table413[[#This Row],[CFNM]]/Table413[[#This Row],[CAREA]]</f>
        <v>0.75001589063332719</v>
      </c>
      <c r="U57">
        <v>2.9619599999999999</v>
      </c>
      <c r="V57">
        <f>(Table514[[#This Row],[time]]-2)*2</f>
        <v>1.9239199999999999</v>
      </c>
      <c r="W57">
        <v>60.859699999999997</v>
      </c>
      <c r="X57">
        <v>0.52037199999999995</v>
      </c>
      <c r="Y57">
        <f>Table514[[#This Row],[CFNM]]/Table514[[#This Row],[CAREA]]</f>
        <v>8.5503543395711781E-3</v>
      </c>
      <c r="Z57">
        <v>2.9619599999999999</v>
      </c>
      <c r="AA57">
        <f>(Table615[[#This Row],[time]]-2)*2</f>
        <v>1.9239199999999999</v>
      </c>
      <c r="AB57">
        <v>89.335300000000004</v>
      </c>
      <c r="AC57">
        <v>84.329800000000006</v>
      </c>
      <c r="AD57">
        <f>Table615[[#This Row],[CFNM]]/Table615[[#This Row],[CAREA]]</f>
        <v>0.94396951708898946</v>
      </c>
      <c r="AE57">
        <v>2.9619599999999999</v>
      </c>
      <c r="AF57">
        <f>(Table716[[#This Row],[time]]-2)*2</f>
        <v>1.9239199999999999</v>
      </c>
      <c r="AG57">
        <v>70.528499999999994</v>
      </c>
      <c r="AH57">
        <v>11.2417</v>
      </c>
      <c r="AI57">
        <f>Table716[[#This Row],[CFNM]]/Table716[[#This Row],[CAREA]]</f>
        <v>0.15939230240257485</v>
      </c>
      <c r="AJ57">
        <v>2.9619599999999999</v>
      </c>
      <c r="AK57">
        <f>(Table817[[#This Row],[time]]-2)*2</f>
        <v>1.9239199999999999</v>
      </c>
      <c r="AL57">
        <v>73.435299999999998</v>
      </c>
      <c r="AM57">
        <v>73.625200000000007</v>
      </c>
      <c r="AN57">
        <f>Table817[[#This Row],[CFNM]]/Table817[[#This Row],[CAREA]]</f>
        <v>1.0025859498088796</v>
      </c>
    </row>
    <row r="58" spans="1:40" x14ac:dyDescent="0.3">
      <c r="A58">
        <v>3</v>
      </c>
      <c r="B58">
        <f>(Table110[[#This Row],[time]]-2)*2</f>
        <v>2</v>
      </c>
      <c r="C58">
        <v>56.975900000000003</v>
      </c>
      <c r="D58">
        <v>4.6507899999999998</v>
      </c>
      <c r="E58">
        <f>Table110[[#This Row],[CFNM]]/Table110[[#This Row],[CAREA]]</f>
        <v>8.1627319621102951E-2</v>
      </c>
      <c r="F58">
        <v>3</v>
      </c>
      <c r="G58">
        <f>(Table211[[#This Row],[time]]-2)*2</f>
        <v>2</v>
      </c>
      <c r="H58">
        <v>91.358999999999995</v>
      </c>
      <c r="I58">
        <v>59.218600000000002</v>
      </c>
      <c r="J58">
        <f>Table211[[#This Row],[CFNM]]/Table211[[#This Row],[CAREA]]</f>
        <v>0.64819667465712194</v>
      </c>
      <c r="K58">
        <v>3</v>
      </c>
      <c r="L58">
        <f>(Table312[[#This Row],[time]]-2)*2</f>
        <v>2</v>
      </c>
      <c r="M58">
        <v>55.889699999999998</v>
      </c>
      <c r="N58">
        <v>0.29340100000000002</v>
      </c>
      <c r="O58">
        <f>Table312[[#This Row],[CFNM]]/Table312[[#This Row],[CAREA]]</f>
        <v>5.2496434942395477E-3</v>
      </c>
      <c r="P58">
        <v>3</v>
      </c>
      <c r="Q58">
        <f>(Table413[[#This Row],[time]]-2)*2</f>
        <v>2</v>
      </c>
      <c r="R58">
        <v>81.100399999999993</v>
      </c>
      <c r="S58">
        <v>64.571399999999997</v>
      </c>
      <c r="T58">
        <f>Table413[[#This Row],[CFNM]]/Table413[[#This Row],[CAREA]]</f>
        <v>0.79619089424959677</v>
      </c>
      <c r="U58">
        <v>3</v>
      </c>
      <c r="V58">
        <f>(Table514[[#This Row],[time]]-2)*2</f>
        <v>2</v>
      </c>
      <c r="W58">
        <v>60.101199999999999</v>
      </c>
      <c r="X58">
        <v>0.35596299999999997</v>
      </c>
      <c r="Y58">
        <f>Table514[[#This Row],[CFNM]]/Table514[[#This Row],[CAREA]]</f>
        <v>5.9227270004592256E-3</v>
      </c>
      <c r="Z58">
        <v>3</v>
      </c>
      <c r="AA58">
        <f>(Table615[[#This Row],[time]]-2)*2</f>
        <v>2</v>
      </c>
      <c r="AB58">
        <v>88.798699999999997</v>
      </c>
      <c r="AC58">
        <v>87.678700000000006</v>
      </c>
      <c r="AD58">
        <f>Table615[[#This Row],[CFNM]]/Table615[[#This Row],[CAREA]]</f>
        <v>0.98738720274058078</v>
      </c>
      <c r="AE58">
        <v>3</v>
      </c>
      <c r="AF58">
        <f>(Table716[[#This Row],[time]]-2)*2</f>
        <v>2</v>
      </c>
      <c r="AG58">
        <v>69.360900000000001</v>
      </c>
      <c r="AH58">
        <v>10.526400000000001</v>
      </c>
      <c r="AI58">
        <f>Table716[[#This Row],[CFNM]]/Table716[[#This Row],[CAREA]]</f>
        <v>0.15176273664269063</v>
      </c>
      <c r="AJ58">
        <v>3</v>
      </c>
      <c r="AK58">
        <f>(Table817[[#This Row],[time]]-2)*2</f>
        <v>2</v>
      </c>
      <c r="AL58">
        <v>72.827600000000004</v>
      </c>
      <c r="AM58">
        <v>76.492199999999997</v>
      </c>
      <c r="AN58">
        <f>Table817[[#This Row],[CFNM]]/Table817[[#This Row],[CAREA]]</f>
        <v>1.0503188351668873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F36E3B-24B2-4281-8B0F-7E629AA3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7F760E-EB6F-4F72-BB0F-173D0D84A5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B3251-9158-4517-9FA3-319E6E44FE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2020-12-12T18:41:41Z</dcterms:created>
  <dcterms:modified xsi:type="dcterms:W3CDTF">2020-12-12T18:54:25Z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