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CMS results/PhysPhysTether/"/>
    </mc:Choice>
  </mc:AlternateContent>
  <xr:revisionPtr revIDLastSave="0" documentId="8_{A6573A2C-93DF-4DB0-842B-19738AA7CD15}" xr6:coauthVersionLast="45" xr6:coauthVersionMax="45" xr10:uidLastSave="{00000000-0000-0000-0000-000000000000}"/>
  <bookViews>
    <workbookView xWindow="-108" yWindow="-108" windowWidth="23256" windowHeight="12576" xr2:uid="{501C615B-A286-4662-A63E-CA881AC0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58" i="1" l="1"/>
  <c r="AK58" i="1"/>
  <c r="AI58" i="1"/>
  <c r="AF58" i="1"/>
  <c r="AD58" i="1"/>
  <c r="AA58" i="1"/>
  <c r="Y58" i="1"/>
  <c r="V58" i="1"/>
  <c r="T58" i="1"/>
  <c r="Q58" i="1"/>
  <c r="O58" i="1"/>
  <c r="L58" i="1"/>
  <c r="J58" i="1"/>
  <c r="G58" i="1"/>
  <c r="E58" i="1"/>
  <c r="B58" i="1"/>
  <c r="AN57" i="1"/>
  <c r="AK57" i="1"/>
  <c r="AI57" i="1"/>
  <c r="AF57" i="1"/>
  <c r="AD57" i="1"/>
  <c r="AA57" i="1"/>
  <c r="Y57" i="1"/>
  <c r="V57" i="1"/>
  <c r="T57" i="1"/>
  <c r="Q57" i="1"/>
  <c r="O57" i="1"/>
  <c r="L57" i="1"/>
  <c r="J57" i="1"/>
  <c r="G57" i="1"/>
  <c r="E57" i="1"/>
  <c r="B57" i="1"/>
  <c r="AN56" i="1"/>
  <c r="AK56" i="1"/>
  <c r="AI56" i="1"/>
  <c r="AF56" i="1"/>
  <c r="AD56" i="1"/>
  <c r="AA56" i="1"/>
  <c r="Y56" i="1"/>
  <c r="V56" i="1"/>
  <c r="T56" i="1"/>
  <c r="Q56" i="1"/>
  <c r="O56" i="1"/>
  <c r="L56" i="1"/>
  <c r="J56" i="1"/>
  <c r="G56" i="1"/>
  <c r="E56" i="1"/>
  <c r="B56" i="1"/>
  <c r="AN55" i="1"/>
  <c r="AK55" i="1"/>
  <c r="AI55" i="1"/>
  <c r="AF55" i="1"/>
  <c r="AD55" i="1"/>
  <c r="AA55" i="1"/>
  <c r="Y55" i="1"/>
  <c r="V55" i="1"/>
  <c r="T55" i="1"/>
  <c r="Q55" i="1"/>
  <c r="O55" i="1"/>
  <c r="L55" i="1"/>
  <c r="J55" i="1"/>
  <c r="G55" i="1"/>
  <c r="E55" i="1"/>
  <c r="B55" i="1"/>
  <c r="AN54" i="1"/>
  <c r="AK54" i="1"/>
  <c r="AI54" i="1"/>
  <c r="AF54" i="1"/>
  <c r="AD54" i="1"/>
  <c r="AA54" i="1"/>
  <c r="Y54" i="1"/>
  <c r="V54" i="1"/>
  <c r="T54" i="1"/>
  <c r="Q54" i="1"/>
  <c r="O54" i="1"/>
  <c r="L54" i="1"/>
  <c r="J54" i="1"/>
  <c r="G54" i="1"/>
  <c r="E54" i="1"/>
  <c r="B54" i="1"/>
  <c r="AN53" i="1"/>
  <c r="AK53" i="1"/>
  <c r="AI53" i="1"/>
  <c r="AF53" i="1"/>
  <c r="AD53" i="1"/>
  <c r="AA53" i="1"/>
  <c r="Y53" i="1"/>
  <c r="V53" i="1"/>
  <c r="T53" i="1"/>
  <c r="Q53" i="1"/>
  <c r="O53" i="1"/>
  <c r="L53" i="1"/>
  <c r="J53" i="1"/>
  <c r="G53" i="1"/>
  <c r="E53" i="1"/>
  <c r="B53" i="1"/>
  <c r="AN52" i="1"/>
  <c r="AK52" i="1"/>
  <c r="AI52" i="1"/>
  <c r="AF52" i="1"/>
  <c r="AD52" i="1"/>
  <c r="AA52" i="1"/>
  <c r="Y52" i="1"/>
  <c r="V52" i="1"/>
  <c r="T52" i="1"/>
  <c r="Q52" i="1"/>
  <c r="O52" i="1"/>
  <c r="L52" i="1"/>
  <c r="J52" i="1"/>
  <c r="G52" i="1"/>
  <c r="E52" i="1"/>
  <c r="B52" i="1"/>
  <c r="AN51" i="1"/>
  <c r="AK51" i="1"/>
  <c r="AI51" i="1"/>
  <c r="AF51" i="1"/>
  <c r="AD51" i="1"/>
  <c r="AA51" i="1"/>
  <c r="Y51" i="1"/>
  <c r="V51" i="1"/>
  <c r="T51" i="1"/>
  <c r="Q51" i="1"/>
  <c r="O51" i="1"/>
  <c r="L51" i="1"/>
  <c r="J51" i="1"/>
  <c r="G51" i="1"/>
  <c r="E51" i="1"/>
  <c r="B51" i="1"/>
  <c r="AN50" i="1"/>
  <c r="AK50" i="1"/>
  <c r="AI50" i="1"/>
  <c r="AF50" i="1"/>
  <c r="AD50" i="1"/>
  <c r="AA50" i="1"/>
  <c r="Y50" i="1"/>
  <c r="V50" i="1"/>
  <c r="T50" i="1"/>
  <c r="Q50" i="1"/>
  <c r="O50" i="1"/>
  <c r="L50" i="1"/>
  <c r="J50" i="1"/>
  <c r="G50" i="1"/>
  <c r="E50" i="1"/>
  <c r="B50" i="1"/>
  <c r="AN49" i="1"/>
  <c r="AK49" i="1"/>
  <c r="AI49" i="1"/>
  <c r="AF49" i="1"/>
  <c r="AD49" i="1"/>
  <c r="AA49" i="1"/>
  <c r="Y49" i="1"/>
  <c r="V49" i="1"/>
  <c r="T49" i="1"/>
  <c r="Q49" i="1"/>
  <c r="O49" i="1"/>
  <c r="L49" i="1"/>
  <c r="J49" i="1"/>
  <c r="G49" i="1"/>
  <c r="E49" i="1"/>
  <c r="B49" i="1"/>
  <c r="AN48" i="1"/>
  <c r="AK48" i="1"/>
  <c r="AI48" i="1"/>
  <c r="AF48" i="1"/>
  <c r="AD48" i="1"/>
  <c r="AA48" i="1"/>
  <c r="Y48" i="1"/>
  <c r="V48" i="1"/>
  <c r="T48" i="1"/>
  <c r="Q48" i="1"/>
  <c r="O48" i="1"/>
  <c r="L48" i="1"/>
  <c r="J48" i="1"/>
  <c r="G48" i="1"/>
  <c r="E48" i="1"/>
  <c r="B48" i="1"/>
  <c r="AN47" i="1"/>
  <c r="AK47" i="1"/>
  <c r="AI47" i="1"/>
  <c r="AF47" i="1"/>
  <c r="AD47" i="1"/>
  <c r="AA47" i="1"/>
  <c r="Y47" i="1"/>
  <c r="V47" i="1"/>
  <c r="T47" i="1"/>
  <c r="Q47" i="1"/>
  <c r="O47" i="1"/>
  <c r="L47" i="1"/>
  <c r="J47" i="1"/>
  <c r="G47" i="1"/>
  <c r="E47" i="1"/>
  <c r="B47" i="1"/>
  <c r="AN46" i="1"/>
  <c r="AK46" i="1"/>
  <c r="AI46" i="1"/>
  <c r="AF46" i="1"/>
  <c r="AD46" i="1"/>
  <c r="AA46" i="1"/>
  <c r="Y46" i="1"/>
  <c r="V46" i="1"/>
  <c r="T46" i="1"/>
  <c r="Q46" i="1"/>
  <c r="O46" i="1"/>
  <c r="L46" i="1"/>
  <c r="J46" i="1"/>
  <c r="G46" i="1"/>
  <c r="E46" i="1"/>
  <c r="B46" i="1"/>
  <c r="AN45" i="1"/>
  <c r="AK45" i="1"/>
  <c r="AI45" i="1"/>
  <c r="AF45" i="1"/>
  <c r="AD45" i="1"/>
  <c r="AA45" i="1"/>
  <c r="Y45" i="1"/>
  <c r="V45" i="1"/>
  <c r="T45" i="1"/>
  <c r="Q45" i="1"/>
  <c r="O45" i="1"/>
  <c r="L45" i="1"/>
  <c r="J45" i="1"/>
  <c r="G45" i="1"/>
  <c r="E45" i="1"/>
  <c r="B45" i="1"/>
  <c r="AN44" i="1"/>
  <c r="AK44" i="1"/>
  <c r="AI44" i="1"/>
  <c r="AF44" i="1"/>
  <c r="AD44" i="1"/>
  <c r="AA44" i="1"/>
  <c r="Y44" i="1"/>
  <c r="V44" i="1"/>
  <c r="T44" i="1"/>
  <c r="Q44" i="1"/>
  <c r="O44" i="1"/>
  <c r="L44" i="1"/>
  <c r="J44" i="1"/>
  <c r="G44" i="1"/>
  <c r="E44" i="1"/>
  <c r="B44" i="1"/>
  <c r="AN43" i="1"/>
  <c r="AK43" i="1"/>
  <c r="AI43" i="1"/>
  <c r="AF43" i="1"/>
  <c r="AD43" i="1"/>
  <c r="AA43" i="1"/>
  <c r="Y43" i="1"/>
  <c r="V43" i="1"/>
  <c r="T43" i="1"/>
  <c r="Q43" i="1"/>
  <c r="O43" i="1"/>
  <c r="L43" i="1"/>
  <c r="J43" i="1"/>
  <c r="G43" i="1"/>
  <c r="E43" i="1"/>
  <c r="B43" i="1"/>
  <c r="AN42" i="1"/>
  <c r="AK42" i="1"/>
  <c r="AI42" i="1"/>
  <c r="AF42" i="1"/>
  <c r="AD42" i="1"/>
  <c r="AA42" i="1"/>
  <c r="Y42" i="1"/>
  <c r="V42" i="1"/>
  <c r="T42" i="1"/>
  <c r="Q42" i="1"/>
  <c r="O42" i="1"/>
  <c r="L42" i="1"/>
  <c r="J42" i="1"/>
  <c r="G42" i="1"/>
  <c r="E42" i="1"/>
  <c r="B42" i="1"/>
  <c r="AN41" i="1"/>
  <c r="AK41" i="1"/>
  <c r="AI41" i="1"/>
  <c r="AF41" i="1"/>
  <c r="AD41" i="1"/>
  <c r="AA41" i="1"/>
  <c r="Y41" i="1"/>
  <c r="V41" i="1"/>
  <c r="T41" i="1"/>
  <c r="Q41" i="1"/>
  <c r="O41" i="1"/>
  <c r="L41" i="1"/>
  <c r="J41" i="1"/>
  <c r="G41" i="1"/>
  <c r="E41" i="1"/>
  <c r="B41" i="1"/>
  <c r="AN40" i="1"/>
  <c r="AK40" i="1"/>
  <c r="AI40" i="1"/>
  <c r="AF40" i="1"/>
  <c r="AD40" i="1"/>
  <c r="AA40" i="1"/>
  <c r="Y40" i="1"/>
  <c r="V40" i="1"/>
  <c r="T40" i="1"/>
  <c r="Q40" i="1"/>
  <c r="O40" i="1"/>
  <c r="L40" i="1"/>
  <c r="J40" i="1"/>
  <c r="G40" i="1"/>
  <c r="E40" i="1"/>
  <c r="B40" i="1"/>
  <c r="AN39" i="1"/>
  <c r="AK39" i="1"/>
  <c r="AI39" i="1"/>
  <c r="AF39" i="1"/>
  <c r="AD39" i="1"/>
  <c r="AA39" i="1"/>
  <c r="Y39" i="1"/>
  <c r="V39" i="1"/>
  <c r="T39" i="1"/>
  <c r="Q39" i="1"/>
  <c r="O39" i="1"/>
  <c r="L39" i="1"/>
  <c r="J39" i="1"/>
  <c r="G39" i="1"/>
  <c r="E39" i="1"/>
  <c r="B39" i="1"/>
  <c r="AN38" i="1"/>
  <c r="AK38" i="1"/>
  <c r="AI38" i="1"/>
  <c r="AF38" i="1"/>
  <c r="AD38" i="1"/>
  <c r="AA38" i="1"/>
  <c r="Y38" i="1"/>
  <c r="V38" i="1"/>
  <c r="T38" i="1"/>
  <c r="Q38" i="1"/>
  <c r="O38" i="1"/>
  <c r="L38" i="1"/>
  <c r="J38" i="1"/>
  <c r="G38" i="1"/>
  <c r="E38" i="1"/>
  <c r="B38" i="1"/>
  <c r="AN30" i="1"/>
  <c r="AK30" i="1"/>
  <c r="AI30" i="1"/>
  <c r="AF30" i="1"/>
  <c r="AD30" i="1"/>
  <c r="AA30" i="1"/>
  <c r="Y30" i="1"/>
  <c r="V30" i="1"/>
  <c r="T30" i="1"/>
  <c r="Q30" i="1"/>
  <c r="O30" i="1"/>
  <c r="L30" i="1"/>
  <c r="J30" i="1"/>
  <c r="G30" i="1"/>
  <c r="E30" i="1"/>
  <c r="B30" i="1"/>
  <c r="AN29" i="1"/>
  <c r="AK29" i="1"/>
  <c r="AI29" i="1"/>
  <c r="AF29" i="1"/>
  <c r="AD29" i="1"/>
  <c r="AA29" i="1"/>
  <c r="Y29" i="1"/>
  <c r="V29" i="1"/>
  <c r="T29" i="1"/>
  <c r="Q29" i="1"/>
  <c r="O29" i="1"/>
  <c r="L29" i="1"/>
  <c r="J29" i="1"/>
  <c r="G29" i="1"/>
  <c r="E29" i="1"/>
  <c r="B29" i="1"/>
  <c r="AN28" i="1"/>
  <c r="AK28" i="1"/>
  <c r="AI28" i="1"/>
  <c r="AF28" i="1"/>
  <c r="AD28" i="1"/>
  <c r="AA28" i="1"/>
  <c r="Y28" i="1"/>
  <c r="V28" i="1"/>
  <c r="T28" i="1"/>
  <c r="Q28" i="1"/>
  <c r="O28" i="1"/>
  <c r="L28" i="1"/>
  <c r="J28" i="1"/>
  <c r="G28" i="1"/>
  <c r="E28" i="1"/>
  <c r="B28" i="1"/>
  <c r="AN27" i="1"/>
  <c r="AK27" i="1"/>
  <c r="AI27" i="1"/>
  <c r="AF27" i="1"/>
  <c r="AD27" i="1"/>
  <c r="AA27" i="1"/>
  <c r="Y27" i="1"/>
  <c r="V27" i="1"/>
  <c r="T27" i="1"/>
  <c r="Q27" i="1"/>
  <c r="O27" i="1"/>
  <c r="L27" i="1"/>
  <c r="J27" i="1"/>
  <c r="G27" i="1"/>
  <c r="E27" i="1"/>
  <c r="B27" i="1"/>
  <c r="AN26" i="1"/>
  <c r="AK26" i="1"/>
  <c r="AI26" i="1"/>
  <c r="AF26" i="1"/>
  <c r="AD26" i="1"/>
  <c r="AA26" i="1"/>
  <c r="Y26" i="1"/>
  <c r="V26" i="1"/>
  <c r="T26" i="1"/>
  <c r="Q26" i="1"/>
  <c r="O26" i="1"/>
  <c r="L26" i="1"/>
  <c r="J26" i="1"/>
  <c r="G26" i="1"/>
  <c r="E26" i="1"/>
  <c r="B26" i="1"/>
  <c r="AN25" i="1"/>
  <c r="AK25" i="1"/>
  <c r="AI25" i="1"/>
  <c r="AF25" i="1"/>
  <c r="AD25" i="1"/>
  <c r="AA25" i="1"/>
  <c r="Y25" i="1"/>
  <c r="V25" i="1"/>
  <c r="T25" i="1"/>
  <c r="Q25" i="1"/>
  <c r="O25" i="1"/>
  <c r="L25" i="1"/>
  <c r="J25" i="1"/>
  <c r="G25" i="1"/>
  <c r="E25" i="1"/>
  <c r="B25" i="1"/>
  <c r="AN24" i="1"/>
  <c r="AK24" i="1"/>
  <c r="AI24" i="1"/>
  <c r="AF24" i="1"/>
  <c r="AD24" i="1"/>
  <c r="AA24" i="1"/>
  <c r="Y24" i="1"/>
  <c r="V24" i="1"/>
  <c r="T24" i="1"/>
  <c r="Q24" i="1"/>
  <c r="O24" i="1"/>
  <c r="L24" i="1"/>
  <c r="J24" i="1"/>
  <c r="G24" i="1"/>
  <c r="E24" i="1"/>
  <c r="B24" i="1"/>
  <c r="AN23" i="1"/>
  <c r="AK23" i="1"/>
  <c r="AI23" i="1"/>
  <c r="AF23" i="1"/>
  <c r="AD23" i="1"/>
  <c r="AA23" i="1"/>
  <c r="Y23" i="1"/>
  <c r="V23" i="1"/>
  <c r="T23" i="1"/>
  <c r="Q23" i="1"/>
  <c r="O23" i="1"/>
  <c r="L23" i="1"/>
  <c r="J23" i="1"/>
  <c r="G23" i="1"/>
  <c r="E23" i="1"/>
  <c r="B23" i="1"/>
  <c r="AN22" i="1"/>
  <c r="AK22" i="1"/>
  <c r="AI22" i="1"/>
  <c r="AF22" i="1"/>
  <c r="AD22" i="1"/>
  <c r="AA22" i="1"/>
  <c r="Y22" i="1"/>
  <c r="V22" i="1"/>
  <c r="T22" i="1"/>
  <c r="Q22" i="1"/>
  <c r="O22" i="1"/>
  <c r="L22" i="1"/>
  <c r="J22" i="1"/>
  <c r="G22" i="1"/>
  <c r="E22" i="1"/>
  <c r="B22" i="1"/>
  <c r="AN21" i="1"/>
  <c r="AK21" i="1"/>
  <c r="AI21" i="1"/>
  <c r="AF21" i="1"/>
  <c r="AD21" i="1"/>
  <c r="AA21" i="1"/>
  <c r="Y21" i="1"/>
  <c r="V21" i="1"/>
  <c r="T21" i="1"/>
  <c r="Q21" i="1"/>
  <c r="O21" i="1"/>
  <c r="L21" i="1"/>
  <c r="J21" i="1"/>
  <c r="G21" i="1"/>
  <c r="E21" i="1"/>
  <c r="B21" i="1"/>
  <c r="AN20" i="1"/>
  <c r="AK20" i="1"/>
  <c r="AI20" i="1"/>
  <c r="AF20" i="1"/>
  <c r="AD20" i="1"/>
  <c r="AA20" i="1"/>
  <c r="Y20" i="1"/>
  <c r="V20" i="1"/>
  <c r="T20" i="1"/>
  <c r="Q20" i="1"/>
  <c r="O20" i="1"/>
  <c r="L20" i="1"/>
  <c r="J20" i="1"/>
  <c r="G20" i="1"/>
  <c r="E20" i="1"/>
  <c r="B20" i="1"/>
  <c r="AN19" i="1"/>
  <c r="AK19" i="1"/>
  <c r="AI19" i="1"/>
  <c r="AF19" i="1"/>
  <c r="AD19" i="1"/>
  <c r="AA19" i="1"/>
  <c r="Y19" i="1"/>
  <c r="V19" i="1"/>
  <c r="T19" i="1"/>
  <c r="Q19" i="1"/>
  <c r="O19" i="1"/>
  <c r="L19" i="1"/>
  <c r="J19" i="1"/>
  <c r="G19" i="1"/>
  <c r="E19" i="1"/>
  <c r="B19" i="1"/>
  <c r="AN18" i="1"/>
  <c r="AK18" i="1"/>
  <c r="AI18" i="1"/>
  <c r="AF18" i="1"/>
  <c r="AD18" i="1"/>
  <c r="AA18" i="1"/>
  <c r="Y18" i="1"/>
  <c r="V18" i="1"/>
  <c r="T18" i="1"/>
  <c r="Q18" i="1"/>
  <c r="O18" i="1"/>
  <c r="L18" i="1"/>
  <c r="J18" i="1"/>
  <c r="G18" i="1"/>
  <c r="E18" i="1"/>
  <c r="B18" i="1"/>
  <c r="AN17" i="1"/>
  <c r="AK17" i="1"/>
  <c r="AI17" i="1"/>
  <c r="AF17" i="1"/>
  <c r="AD17" i="1"/>
  <c r="AA17" i="1"/>
  <c r="Y17" i="1"/>
  <c r="V17" i="1"/>
  <c r="T17" i="1"/>
  <c r="Q17" i="1"/>
  <c r="O17" i="1"/>
  <c r="L17" i="1"/>
  <c r="J17" i="1"/>
  <c r="G17" i="1"/>
  <c r="E17" i="1"/>
  <c r="B17" i="1"/>
  <c r="AN16" i="1"/>
  <c r="AK16" i="1"/>
  <c r="AI16" i="1"/>
  <c r="AF16" i="1"/>
  <c r="AD16" i="1"/>
  <c r="AA16" i="1"/>
  <c r="Y16" i="1"/>
  <c r="V16" i="1"/>
  <c r="T16" i="1"/>
  <c r="Q16" i="1"/>
  <c r="O16" i="1"/>
  <c r="L16" i="1"/>
  <c r="J16" i="1"/>
  <c r="G16" i="1"/>
  <c r="E16" i="1"/>
  <c r="B16" i="1"/>
  <c r="AN15" i="1"/>
  <c r="AK15" i="1"/>
  <c r="AI15" i="1"/>
  <c r="AF15" i="1"/>
  <c r="AD15" i="1"/>
  <c r="AA15" i="1"/>
  <c r="Y15" i="1"/>
  <c r="V15" i="1"/>
  <c r="T15" i="1"/>
  <c r="Q15" i="1"/>
  <c r="O15" i="1"/>
  <c r="L15" i="1"/>
  <c r="J15" i="1"/>
  <c r="G15" i="1"/>
  <c r="E15" i="1"/>
  <c r="B15" i="1"/>
  <c r="AN14" i="1"/>
  <c r="AK14" i="1"/>
  <c r="AI14" i="1"/>
  <c r="AF14" i="1"/>
  <c r="AD14" i="1"/>
  <c r="AA14" i="1"/>
  <c r="Y14" i="1"/>
  <c r="V14" i="1"/>
  <c r="T14" i="1"/>
  <c r="Q14" i="1"/>
  <c r="O14" i="1"/>
  <c r="L14" i="1"/>
  <c r="J14" i="1"/>
  <c r="G14" i="1"/>
  <c r="E14" i="1"/>
  <c r="B14" i="1"/>
  <c r="AN13" i="1"/>
  <c r="AK13" i="1"/>
  <c r="AI13" i="1"/>
  <c r="AF13" i="1"/>
  <c r="AD13" i="1"/>
  <c r="AA13" i="1"/>
  <c r="Y13" i="1"/>
  <c r="V13" i="1"/>
  <c r="T13" i="1"/>
  <c r="Q13" i="1"/>
  <c r="O13" i="1"/>
  <c r="L13" i="1"/>
  <c r="J13" i="1"/>
  <c r="G13" i="1"/>
  <c r="E13" i="1"/>
  <c r="B13" i="1"/>
  <c r="AN12" i="1"/>
  <c r="AK12" i="1"/>
  <c r="AI12" i="1"/>
  <c r="AF12" i="1"/>
  <c r="AD12" i="1"/>
  <c r="AA12" i="1"/>
  <c r="Y12" i="1"/>
  <c r="V12" i="1"/>
  <c r="T12" i="1"/>
  <c r="Q12" i="1"/>
  <c r="O12" i="1"/>
  <c r="L12" i="1"/>
  <c r="J12" i="1"/>
  <c r="G12" i="1"/>
  <c r="E12" i="1"/>
  <c r="B12" i="1"/>
  <c r="AN11" i="1"/>
  <c r="AK11" i="1"/>
  <c r="AI11" i="1"/>
  <c r="AF11" i="1"/>
  <c r="AD11" i="1"/>
  <c r="AA11" i="1"/>
  <c r="Y11" i="1"/>
  <c r="V11" i="1"/>
  <c r="T11" i="1"/>
  <c r="Q11" i="1"/>
  <c r="O11" i="1"/>
  <c r="L11" i="1"/>
  <c r="J11" i="1"/>
  <c r="G11" i="1"/>
  <c r="E11" i="1"/>
  <c r="B11" i="1"/>
  <c r="AN10" i="1"/>
  <c r="AK10" i="1"/>
  <c r="AI10" i="1"/>
  <c r="AF10" i="1"/>
  <c r="AD10" i="1"/>
  <c r="AA10" i="1"/>
  <c r="Y10" i="1"/>
  <c r="V10" i="1"/>
  <c r="T10" i="1"/>
  <c r="Q10" i="1"/>
  <c r="O10" i="1"/>
  <c r="L10" i="1"/>
  <c r="J10" i="1"/>
  <c r="G10" i="1"/>
  <c r="E10" i="1"/>
  <c r="B10" i="1"/>
</calcChain>
</file>

<file path=xl/sharedStrings.xml><?xml version="1.0" encoding="utf-8"?>
<sst xmlns="http://schemas.openxmlformats.org/spreadsheetml/2006/main" count="106" uniqueCount="20">
  <si>
    <t>facet stress = facet contact force magnitude/facet contact area</t>
  </si>
  <si>
    <t>units=</t>
  </si>
  <si>
    <t>(N/mm^2)=MPa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</si>
  <si>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</si>
  <si>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</si>
  <si>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</si>
  <si>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</si>
  <si>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</si>
  <si>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</si>
  <si>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</si>
  <si>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</si>
  <si>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</si>
  <si>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</si>
  <si>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>CAREA</t>
  </si>
  <si>
    <t>CFNM</t>
  </si>
  <si>
    <t>CFNM/Total area contact</t>
  </si>
  <si>
    <t xml:space="preserve">5PN Phys Phys Tether </t>
  </si>
  <si>
    <t xml:space="preserve">S2_5N_PhysPhys_Tether.odb </t>
  </si>
  <si>
    <t>S2_5P_PhysPhys_Tether.odb</t>
  </si>
  <si>
    <t xml:space="preserve">5P PhysPhys Tether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</si>
</sst>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57D71-A82C-4CC0-8D4D-0FD95E71BB58}" name="Table1" displayName="Table1" ref="A9:E30" totalsRowShown="0">
  <autoFilter ref="A9:E30" xr:uid="{CE89DB20-769D-407A-9196-8257F49B226C}"/>
  <tableColumns count="5">
    <tableColumn id="1" xr3:uid="{E9E45A45-3869-4475-95DD-FBC22D00C12E}" name="time"/>
    <tableColumn id="2" xr3:uid="{40143730-C29F-4978-A06F-918AF87FBA7B}" name="moment" dataDxfId="31">
      <calculatedColumnFormula>-(Table1[[#This Row],[time]]-2)*2</calculatedColumnFormula>
    </tableColumn>
    <tableColumn id="3" xr3:uid="{3E8A9056-54C4-4C38-98D8-780DD52C709D}" name="CAREA"/>
    <tableColumn id="4" xr3:uid="{BDA003AA-31D6-4F43-BD87-F75C1D0B89C8}" name="CFNM"/>
    <tableColumn id="5" xr3:uid="{9785F58A-F95A-4A15-816E-58C3FF5B898F}" name="CFNM/Total area contact" dataDxfId="30">
      <calculatedColumnFormula>Table1[[#This Row],[CFNM]]/Table1[[#This Row],[CAREA]]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1E3768-692B-47A9-9138-9A537AC30928}" name="Table2" displayName="Table2" ref="F9:J30" totalsRowShown="0">
  <autoFilter ref="F9:J30" xr:uid="{FAC4037A-DBE5-41E9-B5B6-3471BCFF47C0}"/>
  <tableColumns count="5">
    <tableColumn id="1" xr3:uid="{B109877B-6AD3-45F3-BFCB-5589306DF28F}" name="time"/>
    <tableColumn id="2" xr3:uid="{F722346C-D46A-45B2-A340-1EADB8105423}" name="moment" dataDxfId="29">
      <calculatedColumnFormula>-(Table2[[#This Row],[time]]-2)*2</calculatedColumnFormula>
    </tableColumn>
    <tableColumn id="3" xr3:uid="{96D2EF15-2FE6-4A82-9A82-6A535F93B382}" name="CAREA"/>
    <tableColumn id="4" xr3:uid="{03814403-C35E-4F7B-A94E-FA20498F18B6}" name="CFNM"/>
    <tableColumn id="5" xr3:uid="{1A13DF2B-873F-45EA-B3F7-B3A305DAE666}" name="CFNM/Total area contact" dataDxfId="28">
      <calculatedColumnFormula>Table2[[#This Row],[CFNM]]/Table2[[#This Row],[CAREA]]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2BB959-3C17-49CF-9456-F580C79B7697}" name="Table3" displayName="Table3" ref="K9:O30" totalsRowShown="0">
  <autoFilter ref="K9:O30" xr:uid="{FCE1C758-DBBD-4C73-8056-66BA5B947CBC}"/>
  <tableColumns count="5">
    <tableColumn id="1" xr3:uid="{7C570BA8-6E5F-494E-8074-C14EF0F5A8EF}" name="time"/>
    <tableColumn id="2" xr3:uid="{0EAECFA6-E71B-4952-8125-A30E95CB6584}" name="moment" dataDxfId="27">
      <calculatedColumnFormula>-(Table3[[#This Row],[time]]-2)*2</calculatedColumnFormula>
    </tableColumn>
    <tableColumn id="3" xr3:uid="{ACDCFC19-C66B-4630-84E1-3B64E12511CE}" name="CAREA"/>
    <tableColumn id="4" xr3:uid="{A92D3047-1FD4-4729-8D0F-50A139FCA126}" name="CFNM"/>
    <tableColumn id="5" xr3:uid="{0A156C9A-142E-447B-B4F2-63E7F39AEBE2}" name="CFNM/Total area contact" dataDxfId="26">
      <calculatedColumnFormula>Table3[[#This Row],[CFNM]]/Table3[[#This Row],[CAREA]]</calculatedColumnFormula>
    </tableColumn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0CD23E-1EF9-4F53-852F-4A27A66E9F85}" name="Table4" displayName="Table4" ref="P9:T30" totalsRowShown="0">
  <autoFilter ref="P9:T30" xr:uid="{0F063713-F30D-4CDD-8539-C237EC3E03DA}"/>
  <tableColumns count="5">
    <tableColumn id="1" xr3:uid="{C72EDF41-8465-4813-872B-E4F73CC3352B}" name="time"/>
    <tableColumn id="2" xr3:uid="{D93083D8-42C2-4C99-BA6F-C0A0BDE39FD4}" name="moment" dataDxfId="25">
      <calculatedColumnFormula>-(Table4[[#This Row],[time]]-2)*2</calculatedColumnFormula>
    </tableColumn>
    <tableColumn id="3" xr3:uid="{35CF085F-472A-4277-8D51-16C4767730C1}" name="CAREA"/>
    <tableColumn id="4" xr3:uid="{DD28CB43-C722-4ADD-9977-B1199E6DDD05}" name="CFNM"/>
    <tableColumn id="5" xr3:uid="{1444F115-B931-4D8C-8118-37C9E103FF57}" name="CFNM/Total area contact" dataDxfId="24">
      <calculatedColumnFormula>Table4[[#This Row],[CFNM]]/Table4[[#This Row],[CAREA]]</calculatedColumnFormula>
    </tableColumn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DF0787-4BA9-432E-8B86-CCB1F8B6E1F8}" name="Table5" displayName="Table5" ref="U9:Y30" totalsRowShown="0">
  <autoFilter ref="U9:Y30" xr:uid="{1E4A3E6E-0B84-4A2C-A3CD-AF076F2873F2}"/>
  <tableColumns count="5">
    <tableColumn id="1" xr3:uid="{88394020-B4DA-4D00-B2FA-E72E9E338E59}" name="time"/>
    <tableColumn id="2" xr3:uid="{F962702C-5AD5-45AE-8543-7F4C6AC51853}" name="moment" dataDxfId="23">
      <calculatedColumnFormula>-(Table5[[#This Row],[time]]-2)*2</calculatedColumnFormula>
    </tableColumn>
    <tableColumn id="3" xr3:uid="{84C4FD15-1F92-486C-84A7-1A49E411A5DC}" name="CAREA"/>
    <tableColumn id="4" xr3:uid="{8AA6F5CC-56ED-4209-816E-BE55D2CF6C86}" name="CFNM"/>
    <tableColumn id="5" xr3:uid="{4D6325D6-1CCE-4A93-BDED-6E8B594D8462}" name="CFNM/Total area contact" dataDxfId="22">
      <calculatedColumnFormula>Table5[[#This Row],[CFNM]]/Table5[[#This Row],[CAREA]]</calculatedColumnFormula>
    </tableColumn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3301EB-1413-4F8C-8829-BBC9CAB965E7}" name="Table6" displayName="Table6" ref="Z9:AD30" totalsRowShown="0">
  <autoFilter ref="Z9:AD30" xr:uid="{6226A04E-1DB1-4F14-A2AD-E32BB4777183}"/>
  <tableColumns count="5">
    <tableColumn id="1" xr3:uid="{2CB348B4-1C40-4142-8F4B-650FFBC7156A}" name="time"/>
    <tableColumn id="2" xr3:uid="{D89074BE-0075-403B-9AFB-F65BBB810923}" name="moment" dataDxfId="21">
      <calculatedColumnFormula>-(Table6[[#This Row],[time]]-2)*2</calculatedColumnFormula>
    </tableColumn>
    <tableColumn id="3" xr3:uid="{88DB725E-3202-41DC-BB0D-5D0A76F0C248}" name="CAREA"/>
    <tableColumn id="4" xr3:uid="{13EF960B-7437-4B34-B53A-A0AC6E5EF187}" name="CFNM"/>
    <tableColumn id="5" xr3:uid="{F12613A7-B288-4E57-BFF7-4BFF97653936}" name="CFNM/Total area contact" dataDxfId="20">
      <calculatedColumnFormula>Table6[[#This Row],[CFNM]]/Table6[[#This Row],[CAREA]]</calculatedColumnFormula>
    </tableColumn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2D1E30-CF49-4C4E-AD68-DA6AA68FCDF4}" name="Table7" displayName="Table7" ref="AE9:AI30" totalsRowShown="0">
  <autoFilter ref="AE9:AI30" xr:uid="{7A90E841-DEC7-47DF-B26E-E52F1114481F}"/>
  <tableColumns count="5">
    <tableColumn id="1" xr3:uid="{A69E0AEB-35AD-465B-9004-AB9983D1FBD4}" name="time"/>
    <tableColumn id="2" xr3:uid="{BE1829B3-3BB7-44C2-A9DE-84322B1CCE9C}" name="moment" dataDxfId="19">
      <calculatedColumnFormula>-(Table7[[#This Row],[time]]-2)*2</calculatedColumnFormula>
    </tableColumn>
    <tableColumn id="3" xr3:uid="{BF44FDC6-2CB4-479D-8BCC-3C71FC0EC650}" name="CAREA"/>
    <tableColumn id="4" xr3:uid="{3D8B1D70-B9B3-4DBB-921E-29ECE2891D31}" name="CFNM"/>
    <tableColumn id="5" xr3:uid="{DF325BE2-5AA6-4D59-8BCE-CDD6ECE87701}" name="CFNM/Total area contact" dataDxfId="18">
      <calculatedColumnFormula>Table7[[#This Row],[CFNM]]/Table7[[#This Row],[CAREA]]</calculatedColumnFormula>
    </tableColumn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B034E2-70DF-4CE7-8B0F-0198616E6C59}" name="Table8" displayName="Table8" ref="AJ9:AN30" totalsRowShown="0">
  <autoFilter ref="AJ9:AN30" xr:uid="{37410819-C04B-438D-9BC9-1E3E94EB8BD7}"/>
  <tableColumns count="5">
    <tableColumn id="1" xr3:uid="{8D0A20B0-39B2-4AD1-BF1B-C1FAB570151B}" name="time"/>
    <tableColumn id="2" xr3:uid="{25E95962-DDE7-4682-ACBE-186433673715}" name="moment" dataDxfId="17">
      <calculatedColumnFormula>-(Table8[[#This Row],[time]]-2)*2</calculatedColumnFormula>
    </tableColumn>
    <tableColumn id="3" xr3:uid="{705D35E5-CF84-40A0-8F4E-525A6D135657}" name="CAREA"/>
    <tableColumn id="4" xr3:uid="{AD88B5E2-7862-4F2D-80C2-9FDFD0A2DFEC}" name="CFNM"/>
    <tableColumn id="5" xr3:uid="{5E984178-1409-4A29-9DC1-AA48AF41D407}" name="CFNM/Total area contact" dataDxfId="16">
      <calculatedColumnFormula>Table8[[#This Row],[CFNM]]/Table8[[#This Row],[CAREA]]</calculatedColumnFormula>
    </tableColumn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05AD2C-ABE7-49F9-AAA6-8A38A9FE504C}" name="Table110" displayName="Table110" ref="A37:E58" totalsRowShown="0">
  <autoFilter ref="A37:E58" xr:uid="{1E3B4096-FF7C-4189-8039-3FE1EEDC082C}"/>
  <tableColumns count="5">
    <tableColumn id="1" xr3:uid="{CA629407-8863-4E1E-8F52-3F83AD2807BE}" name="time"/>
    <tableColumn id="2" xr3:uid="{CD3A84FE-B9C3-429B-AA49-2D0F57B6D4D6}" name="moment" dataDxfId="15">
      <calculatedColumnFormula>(Table110[[#This Row],[time]]-2)*2</calculatedColumnFormula>
    </tableColumn>
    <tableColumn id="3" xr3:uid="{0CF44376-FE24-482E-B779-8D7EEA9065C5}" name="CAREA"/>
    <tableColumn id="4" xr3:uid="{04C02539-B089-4079-AE7C-FE6DF980BA10}" name="CFNM"/>
    <tableColumn id="5" xr3:uid="{D148137C-E2CC-42AD-95CA-F06872A3EC91}" name="CFNM/Total area contact" dataDxfId="14">
      <calculatedColumnFormula>Table110[[#This Row],[CFNM]]/Table110[[#This Row],[CAREA]]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87211C-4DAC-4199-9DFF-1D8E9157F9BA}" name="Table211" displayName="Table211" ref="F37:J58" totalsRowShown="0">
  <autoFilter ref="F37:J58" xr:uid="{07C4EE20-6F21-4D1E-AACC-E7F2C992D604}"/>
  <tableColumns count="5">
    <tableColumn id="1" xr3:uid="{2861CCC0-054F-40E4-B95D-EB9C9FC86D61}" name="time"/>
    <tableColumn id="2" xr3:uid="{8FA7CAE9-7A0A-45EB-926C-F6CA811E36D8}" name="moment" dataDxfId="13">
      <calculatedColumnFormula>(Table211[[#This Row],[time]]-2)*2</calculatedColumnFormula>
    </tableColumn>
    <tableColumn id="3" xr3:uid="{80F7B7CC-E07F-4586-B52A-F248C8FE8B8D}" name="CAREA"/>
    <tableColumn id="4" xr3:uid="{C929B4ED-C299-4C1F-822F-353147187A69}" name="CFNM"/>
    <tableColumn id="5" xr3:uid="{0F9198DD-7007-4644-9465-5DA8952F8039}" name="CFNM/Total area contact" dataDxfId="12">
      <calculatedColumnFormula>Table211[[#This Row],[CFNM]]/Table211[[#This Row],[CAREA]]</calculatedColumn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E3E568-7BB5-4D1F-9E5F-ECDDEAB7B177}" name="Table312" displayName="Table312" ref="K37:O58" totalsRowShown="0">
  <autoFilter ref="K37:O58" xr:uid="{2342CB9C-364E-4A5B-A783-EB825C99D8C8}"/>
  <tableColumns count="5">
    <tableColumn id="1" xr3:uid="{06084ACB-5F8C-40AA-9AD6-30CF44663E91}" name="time"/>
    <tableColumn id="2" xr3:uid="{7DB87E34-EE7C-4C92-8200-25BC5F607D03}" name="moment" dataDxfId="11">
      <calculatedColumnFormula>(Table312[[#This Row],[time]]-2)*2</calculatedColumnFormula>
    </tableColumn>
    <tableColumn id="3" xr3:uid="{1A0F633E-F0E0-494E-848A-EEB18C38ABC5}" name="CAREA"/>
    <tableColumn id="4" xr3:uid="{82A44098-3FB7-43F8-A311-A2D45748D830}" name="CFNM"/>
    <tableColumn id="5" xr3:uid="{477E748B-A089-4C00-ADA6-BD51173D0AF8}" name="CFNM/Total area contact" dataDxfId="10">
      <calculatedColumnFormula>Table312[[#This Row],[CFNM]]/Table312[[#This Row],[CAREA]]</calculatedColumnFormula>
    </tableColumn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F7DCF05-A814-4530-8631-521CF9E2146F}" name="Table413" displayName="Table413" ref="P37:T58" totalsRowShown="0">
  <autoFilter ref="P37:T58" xr:uid="{6F918F5B-CD26-4F3D-B0B9-DD12F48548CF}"/>
  <tableColumns count="5">
    <tableColumn id="1" xr3:uid="{7066B5D8-8261-4D5F-AD50-5AFB0E69C3AC}" name="time"/>
    <tableColumn id="2" xr3:uid="{CE818569-83F1-48A3-9C93-17FDE03C502D}" name="moment" dataDxfId="9">
      <calculatedColumnFormula>(Table413[[#This Row],[time]]-2)*2</calculatedColumnFormula>
    </tableColumn>
    <tableColumn id="3" xr3:uid="{FED43EF7-63F0-43F1-8BCE-A0F654222BF2}" name="CAREA"/>
    <tableColumn id="4" xr3:uid="{0FB1F08C-469F-42AF-9C58-2EEBD833BBD1}" name="CFNM"/>
    <tableColumn id="5" xr3:uid="{092E3286-5695-4C5B-A32E-7B33908D9B6F}" name="CFNM/Total area contact" dataDxfId="8">
      <calculatedColumnFormula>Table413[[#This Row],[CFNM]]/Table413[[#This Row],[CAREA]]</calculatedColumnFormula>
    </tableColumn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B441991-7595-49F3-ADA6-CC7B5B697139}" name="Table514" displayName="Table514" ref="U37:Y58" totalsRowShown="0">
  <autoFilter ref="U37:Y58" xr:uid="{0D5A50C0-A93B-469B-91D3-A4DD1AE0F79B}"/>
  <tableColumns count="5">
    <tableColumn id="1" xr3:uid="{A3C9EA70-36E0-4425-B5AF-E7071A5D7A68}" name="time"/>
    <tableColumn id="2" xr3:uid="{64E26D06-BA4B-4D38-AF6E-A29C51C0FA62}" name="moment" dataDxfId="7">
      <calculatedColumnFormula>(Table514[[#This Row],[time]]-2)*2</calculatedColumnFormula>
    </tableColumn>
    <tableColumn id="3" xr3:uid="{A93023CA-4A50-452C-8832-1790FBA4B9CE}" name="CAREA"/>
    <tableColumn id="4" xr3:uid="{F64747C1-54C4-4974-B694-FD6EA7632DB1}" name="CFNM"/>
    <tableColumn id="5" xr3:uid="{2986D405-F998-400A-AFC4-319B8ED6456A}" name="CFNM/Total area contact" dataDxfId="6">
      <calculatedColumnFormula>Table514[[#This Row],[CFNM]]/Table514[[#This Row],[CAREA]]</calculatedColumnFormula>
    </tableColumn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461060A-D09C-430A-A158-E83210FC6006}" name="Table615" displayName="Table615" ref="Z37:AD58" totalsRowShown="0">
  <autoFilter ref="Z37:AD58" xr:uid="{30076906-9FE1-40C9-B2AD-6899A408B359}"/>
  <tableColumns count="5">
    <tableColumn id="1" xr3:uid="{FFE52109-22EB-41B1-8F79-EC54BBFD0451}" name="time"/>
    <tableColumn id="2" xr3:uid="{F67B3223-B0E5-4B75-BDAF-8F1BD8B8F521}" name="moment" dataDxfId="5">
      <calculatedColumnFormula>(Table615[[#This Row],[time]]-2)*2</calculatedColumnFormula>
    </tableColumn>
    <tableColumn id="3" xr3:uid="{10778B13-4E79-44AD-97A2-80C88F9F7E99}" name="CAREA"/>
    <tableColumn id="4" xr3:uid="{B9E7EDDF-0C8C-4BDD-96DF-809CFC7E9E39}" name="CFNM"/>
    <tableColumn id="5" xr3:uid="{817D6ABE-DAAD-46F3-8C2D-F46FD8A8B707}" name="CFNM/Total area contact" dataDxfId="4">
      <calculatedColumnFormula>Table615[[#This Row],[CFNM]]/Table615[[#This Row],[CAREA]]</calculatedColumnFormula>
    </tableColumn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1888D0-9386-47DF-B964-38E6A09F44A4}" name="Table716" displayName="Table716" ref="AE37:AI58" totalsRowShown="0">
  <autoFilter ref="AE37:AI58" xr:uid="{F3D87B05-4E5A-45A5-A583-CB1A204F36C8}"/>
  <tableColumns count="5">
    <tableColumn id="1" xr3:uid="{78F96EF0-92A4-46BE-8DCA-FA05E3948800}" name="time"/>
    <tableColumn id="2" xr3:uid="{85326D23-C809-4593-9E53-51AF8843B0AE}" name="moment" dataDxfId="3">
      <calculatedColumnFormula>(Table716[[#This Row],[time]]-2)*2</calculatedColumnFormula>
    </tableColumn>
    <tableColumn id="3" xr3:uid="{CA4856F6-9798-4FA4-AD31-47C0A6DC176F}" name="CAREA"/>
    <tableColumn id="4" xr3:uid="{D0CA4C4C-031E-43B2-886B-B30F6411875E}" name="CFNM"/>
    <tableColumn id="5" xr3:uid="{F6C07813-A181-4F06-ABA6-E7EBD25FC8CB}" name="CFNM/Total area contact" dataDxfId="2">
      <calculatedColumnFormula>Table716[[#This Row],[CFNM]]/Table716[[#This Row],[CAREA]]</calculatedColumnFormula>
    </tableColumn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4746E78-E7A6-4785-BC95-0B10AFE39111}" name="Table817" displayName="Table817" ref="AJ37:AN58" totalsRowShown="0">
  <autoFilter ref="AJ37:AN58" xr:uid="{C85AC36F-74BA-4E02-B9B8-2065A4CDDE65}"/>
  <tableColumns count="5">
    <tableColumn id="1" xr3:uid="{A50B9251-2DBA-4685-9455-512001DC6174}" name="time"/>
    <tableColumn id="2" xr3:uid="{18630281-C9DF-4332-8B40-BD09FA5DD8BC}" name="moment" dataDxfId="1">
      <calculatedColumnFormula>(Table817[[#This Row],[time]]-2)*2</calculatedColumnFormula>
    </tableColumn>
    <tableColumn id="3" xr3:uid="{09C933D9-1DAB-4AAA-B52E-F29C766048C8}" name="CAREA"/>
    <tableColumn id="4" xr3:uid="{CDB2527E-B7A1-4159-9402-687F644CDA14}" name="CFNM"/>
    <tableColumn id="5" xr3:uid="{5D371766-37CD-4FE9-909C-1D23DF93BD4A}" name="CFNM/Total area contact" dataDxfId="0">
      <calculatedColumnFormula>Table817[[#This Row],[CFNM]]/Table817[[#This Row],[CAREA]]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FE85-5387-46A6-A57B-FF79D947322A}">
  <dimension ref="A1:AN58"/>
  <sheetViews>
    <sheetView tabSelected="1" topLeftCell="AB32" workbookViewId="0">
      <selection activeCell="AL38" sqref="AL38:AL58"/>
    </sheetView>
  </sheetViews>
  <sheetFormatPr defaultRowHeight="14.4" x14ac:dyDescent="0.3"/>
  <sheetData>
    <row r="1" spans="1:40" x14ac:dyDescent="0.3">
      <c r="A1" t="s">
        <v>16</v>
      </c>
    </row>
    <row r="4" spans="1:40" x14ac:dyDescent="0.3">
      <c r="A4" t="s">
        <v>17</v>
      </c>
      <c r="F4" t="s">
        <v>0</v>
      </c>
    </row>
    <row r="5" spans="1:40" x14ac:dyDescent="0.3">
      <c r="F5" t="s">
        <v>1</v>
      </c>
      <c r="G5" t="s">
        <v>2</v>
      </c>
    </row>
    <row r="8" spans="1:40" x14ac:dyDescent="0.3">
      <c r="A8" t="s">
        <v>3</v>
      </c>
      <c r="F8" t="s">
        <v>4</v>
      </c>
      <c r="K8" t="s">
        <v>5</v>
      </c>
      <c r="P8" t="s">
        <v>6</v>
      </c>
      <c r="U8" t="s">
        <v>7</v>
      </c>
      <c r="Z8" t="s">
        <v>8</v>
      </c>
      <c r="AE8" t="s">
        <v>9</v>
      </c>
      <c r="AJ8" t="s">
        <v>10</v>
      </c>
    </row>
    <row r="9" spans="1:4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11</v>
      </c>
      <c r="Q9" t="s">
        <v>12</v>
      </c>
      <c r="R9" t="s">
        <v>13</v>
      </c>
      <c r="S9" t="s">
        <v>14</v>
      </c>
      <c r="T9" t="s">
        <v>15</v>
      </c>
      <c r="U9" t="s">
        <v>11</v>
      </c>
      <c r="V9" t="s">
        <v>12</v>
      </c>
      <c r="W9" t="s">
        <v>13</v>
      </c>
      <c r="X9" t="s">
        <v>14</v>
      </c>
      <c r="Y9" t="s">
        <v>15</v>
      </c>
      <c r="Z9" t="s">
        <v>11</v>
      </c>
      <c r="AA9" t="s">
        <v>12</v>
      </c>
      <c r="AB9" t="s">
        <v>13</v>
      </c>
      <c r="AC9" t="s">
        <v>14</v>
      </c>
      <c r="AD9" t="s">
        <v>15</v>
      </c>
      <c r="AE9" t="s">
        <v>11</v>
      </c>
      <c r="AF9" t="s">
        <v>12</v>
      </c>
      <c r="AG9" t="s">
        <v>13</v>
      </c>
      <c r="AH9" t="s">
        <v>14</v>
      </c>
      <c r="AI9" t="s">
        <v>15</v>
      </c>
      <c r="AJ9" t="s">
        <v>11</v>
      </c>
      <c r="AK9" t="s">
        <v>12</v>
      </c>
      <c r="AL9" t="s">
        <v>13</v>
      </c>
      <c r="AM9" t="s">
        <v>14</v>
      </c>
      <c r="AN9" t="s">
        <v>15</v>
      </c>
    </row>
    <row r="10" spans="1:40" x14ac:dyDescent="0.3">
      <c r="A10">
        <v>2</v>
      </c>
      <c r="B10">
        <f>-(Table1[[#This Row],[time]]-2)*2</f>
        <v>0</v>
      </c>
      <c r="C10">
        <v>91.105400000000003</v>
      </c>
      <c r="D10">
        <v>10.2014</v>
      </c>
      <c r="E10" s="1">
        <f>Table1[[#This Row],[CFNM]]/Table1[[#This Row],[CAREA]]</f>
        <v>0.11197360419909247</v>
      </c>
      <c r="F10">
        <v>2</v>
      </c>
      <c r="G10">
        <f>-(Table2[[#This Row],[time]]-2)*2</f>
        <v>0</v>
      </c>
      <c r="H10">
        <v>95.867800000000003</v>
      </c>
      <c r="I10">
        <v>3.5860500000000002</v>
      </c>
      <c r="J10" s="1">
        <f>Table2[[#This Row],[CFNM]]/Table2[[#This Row],[CAREA]]</f>
        <v>3.740619895314172E-2</v>
      </c>
      <c r="K10">
        <v>2</v>
      </c>
      <c r="L10">
        <f>-(Table3[[#This Row],[time]]-2)*2</f>
        <v>0</v>
      </c>
      <c r="M10">
        <v>89.266099999999994</v>
      </c>
      <c r="N10">
        <v>3.6396999999999999</v>
      </c>
      <c r="O10">
        <f>Table3[[#This Row],[CFNM]]/Table3[[#This Row],[CAREA]]</f>
        <v>4.0773597143820554E-2</v>
      </c>
      <c r="P10">
        <v>2</v>
      </c>
      <c r="Q10">
        <f>-(Table4[[#This Row],[time]]-2)*2</f>
        <v>0</v>
      </c>
      <c r="R10">
        <v>86.426900000000003</v>
      </c>
      <c r="S10">
        <v>6.4320700000000004</v>
      </c>
      <c r="T10">
        <f>Table4[[#This Row],[CFNM]]/Table4[[#This Row],[CAREA]]</f>
        <v>7.4422083865092928E-2</v>
      </c>
      <c r="U10">
        <v>2</v>
      </c>
      <c r="V10">
        <f>-(Table5[[#This Row],[time]]-2)*2</f>
        <v>0</v>
      </c>
      <c r="W10">
        <v>82.680599999999998</v>
      </c>
      <c r="X10">
        <v>9.2786299999999997</v>
      </c>
      <c r="Y10">
        <f>Table5[[#This Row],[CFNM]]/Table5[[#This Row],[CAREA]]</f>
        <v>0.11222257700113449</v>
      </c>
      <c r="Z10">
        <v>2</v>
      </c>
      <c r="AA10">
        <f>-(Table6[[#This Row],[time]]-2)*2</f>
        <v>0</v>
      </c>
      <c r="AB10">
        <v>88.9298</v>
      </c>
      <c r="AC10">
        <v>15.8246</v>
      </c>
      <c r="AD10">
        <f>Table6[[#This Row],[CFNM]]/Table6[[#This Row],[CAREA]]</f>
        <v>0.17794485088238138</v>
      </c>
      <c r="AE10">
        <v>2</v>
      </c>
      <c r="AF10">
        <f>-(Table7[[#This Row],[time]]-2)*2</f>
        <v>0</v>
      </c>
      <c r="AG10">
        <v>78.958100000000002</v>
      </c>
      <c r="AH10">
        <v>19.616599999999998</v>
      </c>
      <c r="AI10">
        <f>Table7[[#This Row],[CFNM]]/Table7[[#This Row],[CAREA]]</f>
        <v>0.24844316162622959</v>
      </c>
      <c r="AJ10">
        <v>2</v>
      </c>
      <c r="AK10">
        <f>-(Table8[[#This Row],[time]]-2)*2</f>
        <v>0</v>
      </c>
      <c r="AL10">
        <v>83.134600000000006</v>
      </c>
      <c r="AM10">
        <v>19.232700000000001</v>
      </c>
      <c r="AN10">
        <f>Table8[[#This Row],[CFNM]]/Table8[[#This Row],[CAREA]]</f>
        <v>0.23134410943217384</v>
      </c>
    </row>
    <row r="11" spans="1:40" x14ac:dyDescent="0.3">
      <c r="A11">
        <v>2.0512600000000001</v>
      </c>
      <c r="B11">
        <f>-(Table1[[#This Row],[time]]-2)*2</f>
        <v>-0.10252000000000017</v>
      </c>
      <c r="C11">
        <v>91.085499999999996</v>
      </c>
      <c r="D11">
        <v>10.838200000000001</v>
      </c>
      <c r="E11">
        <f>Table1[[#This Row],[CFNM]]/Table1[[#This Row],[CAREA]]</f>
        <v>0.11898930126090322</v>
      </c>
      <c r="F11">
        <v>2.0512600000000001</v>
      </c>
      <c r="G11">
        <f>-(Table2[[#This Row],[time]]-2)*2</f>
        <v>-0.10252000000000017</v>
      </c>
      <c r="H11">
        <v>95.881100000000004</v>
      </c>
      <c r="I11">
        <v>3.1557900000000001</v>
      </c>
      <c r="J11">
        <f>Table2[[#This Row],[CFNM]]/Table2[[#This Row],[CAREA]]</f>
        <v>3.2913577336930844E-2</v>
      </c>
      <c r="K11">
        <v>2.0512600000000001</v>
      </c>
      <c r="L11">
        <f>-(Table3[[#This Row],[time]]-2)*2</f>
        <v>-0.10252000000000017</v>
      </c>
      <c r="M11">
        <v>89.263400000000004</v>
      </c>
      <c r="N11">
        <v>4.39459</v>
      </c>
      <c r="O11">
        <f>Table3[[#This Row],[CFNM]]/Table3[[#This Row],[CAREA]]</f>
        <v>4.9231711989460407E-2</v>
      </c>
      <c r="P11">
        <v>2.0512600000000001</v>
      </c>
      <c r="Q11">
        <f>-(Table4[[#This Row],[time]]-2)*2</f>
        <v>-0.10252000000000017</v>
      </c>
      <c r="R11">
        <v>86.405100000000004</v>
      </c>
      <c r="S11">
        <v>5.78308</v>
      </c>
      <c r="T11">
        <f>Table4[[#This Row],[CFNM]]/Table4[[#This Row],[CAREA]]</f>
        <v>6.6929845576244915E-2</v>
      </c>
      <c r="U11">
        <v>2.0512600000000001</v>
      </c>
      <c r="V11">
        <f>-(Table5[[#This Row],[time]]-2)*2</f>
        <v>-0.10252000000000017</v>
      </c>
      <c r="W11">
        <v>82.621399999999994</v>
      </c>
      <c r="X11">
        <v>10.264900000000001</v>
      </c>
      <c r="Y11">
        <f>Table5[[#This Row],[CFNM]]/Table5[[#This Row],[CAREA]]</f>
        <v>0.12424020895312839</v>
      </c>
      <c r="Z11">
        <v>2.0512600000000001</v>
      </c>
      <c r="AA11">
        <f>-(Table6[[#This Row],[time]]-2)*2</f>
        <v>-0.10252000000000017</v>
      </c>
      <c r="AB11">
        <v>88.916300000000007</v>
      </c>
      <c r="AC11">
        <v>14.905799999999999</v>
      </c>
      <c r="AD11">
        <f>Table6[[#This Row],[CFNM]]/Table6[[#This Row],[CAREA]]</f>
        <v>0.16763855446076814</v>
      </c>
      <c r="AE11">
        <v>2.0512600000000001</v>
      </c>
      <c r="AF11">
        <f>-(Table7[[#This Row],[time]]-2)*2</f>
        <v>-0.10252000000000017</v>
      </c>
      <c r="AG11">
        <v>79.3108</v>
      </c>
      <c r="AH11">
        <v>20.401599999999998</v>
      </c>
      <c r="AI11">
        <f>Table7[[#This Row],[CFNM]]/Table7[[#This Row],[CAREA]]</f>
        <v>0.25723608890592453</v>
      </c>
      <c r="AJ11">
        <v>2.0512600000000001</v>
      </c>
      <c r="AK11">
        <f>-(Table8[[#This Row],[time]]-2)*2</f>
        <v>-0.10252000000000017</v>
      </c>
      <c r="AL11">
        <v>83.055300000000003</v>
      </c>
      <c r="AM11">
        <v>18.145399999999999</v>
      </c>
      <c r="AN11">
        <f>Table8[[#This Row],[CFNM]]/Table8[[#This Row],[CAREA]]</f>
        <v>0.2184737157050784</v>
      </c>
    </row>
    <row r="12" spans="1:40" x14ac:dyDescent="0.3">
      <c r="A12">
        <v>2.1153300000000002</v>
      </c>
      <c r="B12">
        <f>-(Table1[[#This Row],[time]]-2)*2</f>
        <v>-0.23066000000000031</v>
      </c>
      <c r="C12">
        <v>90.974299999999999</v>
      </c>
      <c r="D12">
        <v>11.9278</v>
      </c>
      <c r="E12">
        <f>Table1[[#This Row],[CFNM]]/Table1[[#This Row],[CAREA]]</f>
        <v>0.13111175353918633</v>
      </c>
      <c r="F12">
        <v>2.1153300000000002</v>
      </c>
      <c r="G12">
        <f>-(Table2[[#This Row],[time]]-2)*2</f>
        <v>-0.23066000000000031</v>
      </c>
      <c r="H12">
        <v>95.847999999999999</v>
      </c>
      <c r="I12">
        <v>2.3215699999999999</v>
      </c>
      <c r="J12">
        <f>Table2[[#This Row],[CFNM]]/Table2[[#This Row],[CAREA]]</f>
        <v>2.4221371337951755E-2</v>
      </c>
      <c r="K12">
        <v>2.1153300000000002</v>
      </c>
      <c r="L12">
        <f>-(Table3[[#This Row],[time]]-2)*2</f>
        <v>-0.23066000000000031</v>
      </c>
      <c r="M12">
        <v>89.475899999999996</v>
      </c>
      <c r="N12">
        <v>5.5811700000000002</v>
      </c>
      <c r="O12">
        <f>Table3[[#This Row],[CFNM]]/Table3[[#This Row],[CAREA]]</f>
        <v>6.2376237623762383E-2</v>
      </c>
      <c r="P12">
        <v>2.1153300000000002</v>
      </c>
      <c r="Q12">
        <f>-(Table4[[#This Row],[time]]-2)*2</f>
        <v>-0.23066000000000031</v>
      </c>
      <c r="R12">
        <v>86.104500000000002</v>
      </c>
      <c r="S12">
        <v>4.5269000000000004</v>
      </c>
      <c r="T12">
        <f>Table4[[#This Row],[CFNM]]/Table4[[#This Row],[CAREA]]</f>
        <v>5.2574487976818872E-2</v>
      </c>
      <c r="U12">
        <v>2.1153300000000002</v>
      </c>
      <c r="V12">
        <f>-(Table5[[#This Row],[time]]-2)*2</f>
        <v>-0.23066000000000031</v>
      </c>
      <c r="W12">
        <v>82.761700000000005</v>
      </c>
      <c r="X12">
        <v>11.843400000000001</v>
      </c>
      <c r="Y12">
        <f>Table5[[#This Row],[CFNM]]/Table5[[#This Row],[CAREA]]</f>
        <v>0.14310242539725501</v>
      </c>
      <c r="Z12">
        <v>2.1153300000000002</v>
      </c>
      <c r="AA12">
        <f>-(Table6[[#This Row],[time]]-2)*2</f>
        <v>-0.23066000000000031</v>
      </c>
      <c r="AB12">
        <v>88.864199999999997</v>
      </c>
      <c r="AC12">
        <v>13.0243</v>
      </c>
      <c r="AD12">
        <f>Table6[[#This Row],[CFNM]]/Table6[[#This Row],[CAREA]]</f>
        <v>0.14656408317410161</v>
      </c>
      <c r="AE12">
        <v>2.1153300000000002</v>
      </c>
      <c r="AF12">
        <f>-(Table7[[#This Row],[time]]-2)*2</f>
        <v>-0.23066000000000031</v>
      </c>
      <c r="AG12">
        <v>79.923400000000001</v>
      </c>
      <c r="AH12">
        <v>21.546600000000002</v>
      </c>
      <c r="AI12">
        <f>Table7[[#This Row],[CFNM]]/Table7[[#This Row],[CAREA]]</f>
        <v>0.26959063303112735</v>
      </c>
      <c r="AJ12">
        <v>2.1153300000000002</v>
      </c>
      <c r="AK12">
        <f>-(Table8[[#This Row],[time]]-2)*2</f>
        <v>-0.23066000000000031</v>
      </c>
      <c r="AL12">
        <v>82.702399999999997</v>
      </c>
      <c r="AM12">
        <v>16.939</v>
      </c>
      <c r="AN12">
        <f>Table8[[#This Row],[CFNM]]/Table8[[#This Row],[CAREA]]</f>
        <v>0.20481872351951094</v>
      </c>
    </row>
    <row r="13" spans="1:40" x14ac:dyDescent="0.3">
      <c r="A13">
        <v>2.16533</v>
      </c>
      <c r="B13">
        <f>-(Table1[[#This Row],[time]]-2)*2</f>
        <v>-0.33065999999999995</v>
      </c>
      <c r="C13">
        <v>90.877200000000002</v>
      </c>
      <c r="D13">
        <v>12.716900000000001</v>
      </c>
      <c r="E13">
        <f>Table1[[#This Row],[CFNM]]/Table1[[#This Row],[CAREA]]</f>
        <v>0.13993498919420932</v>
      </c>
      <c r="F13">
        <v>2.16533</v>
      </c>
      <c r="G13">
        <f>-(Table2[[#This Row],[time]]-2)*2</f>
        <v>-0.33065999999999995</v>
      </c>
      <c r="H13">
        <v>95.883399999999995</v>
      </c>
      <c r="I13">
        <v>1.74482</v>
      </c>
      <c r="J13">
        <f>Table2[[#This Row],[CFNM]]/Table2[[#This Row],[CAREA]]</f>
        <v>1.8197310483357914E-2</v>
      </c>
      <c r="K13">
        <v>2.16533</v>
      </c>
      <c r="L13">
        <f>-(Table3[[#This Row],[time]]-2)*2</f>
        <v>-0.33065999999999995</v>
      </c>
      <c r="M13">
        <v>89.735600000000005</v>
      </c>
      <c r="N13">
        <v>6.5297400000000003</v>
      </c>
      <c r="O13">
        <f>Table3[[#This Row],[CFNM]]/Table3[[#This Row],[CAREA]]</f>
        <v>7.2766438292049082E-2</v>
      </c>
      <c r="P13">
        <v>2.16533</v>
      </c>
      <c r="Q13">
        <f>-(Table4[[#This Row],[time]]-2)*2</f>
        <v>-0.33065999999999995</v>
      </c>
      <c r="R13">
        <v>85.221900000000005</v>
      </c>
      <c r="S13">
        <v>3.6047199999999999</v>
      </c>
      <c r="T13">
        <f>Table4[[#This Row],[CFNM]]/Table4[[#This Row],[CAREA]]</f>
        <v>4.2298047802266786E-2</v>
      </c>
      <c r="U13">
        <v>2.16533</v>
      </c>
      <c r="V13">
        <f>-(Table5[[#This Row],[time]]-2)*2</f>
        <v>-0.33065999999999995</v>
      </c>
      <c r="W13">
        <v>82.816400000000002</v>
      </c>
      <c r="X13">
        <v>13.1363</v>
      </c>
      <c r="Y13">
        <f>Table5[[#This Row],[CFNM]]/Table5[[#This Row],[CAREA]]</f>
        <v>0.15861954878502327</v>
      </c>
      <c r="Z13">
        <v>2.16533</v>
      </c>
      <c r="AA13">
        <f>-(Table6[[#This Row],[time]]-2)*2</f>
        <v>-0.33065999999999995</v>
      </c>
      <c r="AB13">
        <v>86.929000000000002</v>
      </c>
      <c r="AC13">
        <v>11.493</v>
      </c>
      <c r="AD13">
        <f>Table6[[#This Row],[CFNM]]/Table6[[#This Row],[CAREA]]</f>
        <v>0.13221134489065789</v>
      </c>
      <c r="AE13">
        <v>2.16533</v>
      </c>
      <c r="AF13">
        <f>-(Table7[[#This Row],[time]]-2)*2</f>
        <v>-0.33065999999999995</v>
      </c>
      <c r="AG13">
        <v>80.385300000000001</v>
      </c>
      <c r="AH13">
        <v>22.817499999999999</v>
      </c>
      <c r="AI13">
        <f>Table7[[#This Row],[CFNM]]/Table7[[#This Row],[CAREA]]</f>
        <v>0.28385164949312869</v>
      </c>
      <c r="AJ13">
        <v>2.16533</v>
      </c>
      <c r="AK13">
        <f>-(Table8[[#This Row],[time]]-2)*2</f>
        <v>-0.33065999999999995</v>
      </c>
      <c r="AL13">
        <v>82.623099999999994</v>
      </c>
      <c r="AM13">
        <v>16.089400000000001</v>
      </c>
      <c r="AN13">
        <f>Table8[[#This Row],[CFNM]]/Table8[[#This Row],[CAREA]]</f>
        <v>0.1947324658600319</v>
      </c>
    </row>
    <row r="14" spans="1:40" x14ac:dyDescent="0.3">
      <c r="A14">
        <v>2.2246999999999999</v>
      </c>
      <c r="B14">
        <f>-(Table1[[#This Row],[time]]-2)*2</f>
        <v>-0.4493999999999998</v>
      </c>
      <c r="C14">
        <v>90.801199999999994</v>
      </c>
      <c r="D14">
        <v>13.4712</v>
      </c>
      <c r="E14">
        <f>Table1[[#This Row],[CFNM]]/Table1[[#This Row],[CAREA]]</f>
        <v>0.14835927278494118</v>
      </c>
      <c r="F14">
        <v>2.2246999999999999</v>
      </c>
      <c r="G14">
        <f>-(Table2[[#This Row],[time]]-2)*2</f>
        <v>-0.4493999999999998</v>
      </c>
      <c r="H14">
        <v>95.676400000000001</v>
      </c>
      <c r="I14">
        <v>1.18022</v>
      </c>
      <c r="J14">
        <f>Table2[[#This Row],[CFNM]]/Table2[[#This Row],[CAREA]]</f>
        <v>1.2335539380662315E-2</v>
      </c>
      <c r="K14">
        <v>2.2246999999999999</v>
      </c>
      <c r="L14">
        <f>-(Table3[[#This Row],[time]]-2)*2</f>
        <v>-0.4493999999999998</v>
      </c>
      <c r="M14">
        <v>90.058400000000006</v>
      </c>
      <c r="N14">
        <v>7.6721399999999997</v>
      </c>
      <c r="O14">
        <f>Table3[[#This Row],[CFNM]]/Table3[[#This Row],[CAREA]]</f>
        <v>8.5190720687909172E-2</v>
      </c>
      <c r="P14">
        <v>2.2246999999999999</v>
      </c>
      <c r="Q14">
        <f>-(Table4[[#This Row],[time]]-2)*2</f>
        <v>-0.4493999999999998</v>
      </c>
      <c r="R14">
        <v>84.557699999999997</v>
      </c>
      <c r="S14">
        <v>2.93736</v>
      </c>
      <c r="T14">
        <f>Table4[[#This Row],[CFNM]]/Table4[[#This Row],[CAREA]]</f>
        <v>3.4737936344058556E-2</v>
      </c>
      <c r="U14">
        <v>2.2246999999999999</v>
      </c>
      <c r="V14">
        <f>-(Table5[[#This Row],[time]]-2)*2</f>
        <v>-0.4493999999999998</v>
      </c>
      <c r="W14">
        <v>83.727599999999995</v>
      </c>
      <c r="X14">
        <v>14.5105</v>
      </c>
      <c r="Y14">
        <f>Table5[[#This Row],[CFNM]]/Table5[[#This Row],[CAREA]]</f>
        <v>0.17330605439544428</v>
      </c>
      <c r="Z14">
        <v>2.2246999999999999</v>
      </c>
      <c r="AA14">
        <f>-(Table6[[#This Row],[time]]-2)*2</f>
        <v>-0.4493999999999998</v>
      </c>
      <c r="AB14">
        <v>85.755700000000004</v>
      </c>
      <c r="AC14">
        <v>9.7906700000000004</v>
      </c>
      <c r="AD14">
        <f>Table6[[#This Row],[CFNM]]/Table6[[#This Row],[CAREA]]</f>
        <v>0.11416932052330049</v>
      </c>
      <c r="AE14">
        <v>2.2246999999999999</v>
      </c>
      <c r="AF14">
        <f>-(Table7[[#This Row],[time]]-2)*2</f>
        <v>-0.4493999999999998</v>
      </c>
      <c r="AG14">
        <v>80.475999999999999</v>
      </c>
      <c r="AH14">
        <v>24.3203</v>
      </c>
      <c r="AI14">
        <f>Table7[[#This Row],[CFNM]]/Table7[[#This Row],[CAREA]]</f>
        <v>0.30220562652219296</v>
      </c>
      <c r="AJ14">
        <v>2.2246999999999999</v>
      </c>
      <c r="AK14">
        <f>-(Table8[[#This Row],[time]]-2)*2</f>
        <v>-0.4493999999999998</v>
      </c>
      <c r="AL14">
        <v>82.538899999999998</v>
      </c>
      <c r="AM14">
        <v>15.2982</v>
      </c>
      <c r="AN14">
        <f>Table8[[#This Row],[CFNM]]/Table8[[#This Row],[CAREA]]</f>
        <v>0.18534533413941789</v>
      </c>
    </row>
    <row r="15" spans="1:40" x14ac:dyDescent="0.3">
      <c r="A15">
        <v>2.2668900000000001</v>
      </c>
      <c r="B15">
        <f>-(Table1[[#This Row],[time]]-2)*2</f>
        <v>-0.53378000000000014</v>
      </c>
      <c r="C15">
        <v>90.757999999999996</v>
      </c>
      <c r="D15">
        <v>14.229100000000001</v>
      </c>
      <c r="E15">
        <f>Table1[[#This Row],[CFNM]]/Table1[[#This Row],[CAREA]]</f>
        <v>0.15678066947266359</v>
      </c>
      <c r="F15">
        <v>2.2668900000000001</v>
      </c>
      <c r="G15">
        <f>-(Table2[[#This Row],[time]]-2)*2</f>
        <v>-0.53378000000000014</v>
      </c>
      <c r="H15">
        <v>95.269599999999997</v>
      </c>
      <c r="I15">
        <v>0.65085499999999996</v>
      </c>
      <c r="J15">
        <f>Table2[[#This Row],[CFNM]]/Table2[[#This Row],[CAREA]]</f>
        <v>6.8317175678285621E-3</v>
      </c>
      <c r="K15">
        <v>2.2668900000000001</v>
      </c>
      <c r="L15">
        <f>-(Table3[[#This Row],[time]]-2)*2</f>
        <v>-0.53378000000000014</v>
      </c>
      <c r="M15">
        <v>90.208699999999993</v>
      </c>
      <c r="N15">
        <v>8.8826800000000006</v>
      </c>
      <c r="O15">
        <f>Table3[[#This Row],[CFNM]]/Table3[[#This Row],[CAREA]]</f>
        <v>9.8468107843256811E-2</v>
      </c>
      <c r="P15">
        <v>2.2668900000000001</v>
      </c>
      <c r="Q15">
        <f>-(Table4[[#This Row],[time]]-2)*2</f>
        <v>-0.53378000000000014</v>
      </c>
      <c r="R15">
        <v>83.647599999999997</v>
      </c>
      <c r="S15">
        <v>2.5442900000000002</v>
      </c>
      <c r="T15">
        <f>Table4[[#This Row],[CFNM]]/Table4[[#This Row],[CAREA]]</f>
        <v>3.0416772268421332E-2</v>
      </c>
      <c r="U15">
        <v>2.2668900000000001</v>
      </c>
      <c r="V15">
        <f>-(Table5[[#This Row],[time]]-2)*2</f>
        <v>-0.53378000000000014</v>
      </c>
      <c r="W15">
        <v>83.484700000000004</v>
      </c>
      <c r="X15">
        <v>15.9613</v>
      </c>
      <c r="Y15">
        <f>Table5[[#This Row],[CFNM]]/Table5[[#This Row],[CAREA]]</f>
        <v>0.19118832552551543</v>
      </c>
      <c r="Z15">
        <v>2.2668900000000001</v>
      </c>
      <c r="AA15">
        <f>-(Table6[[#This Row],[time]]-2)*2</f>
        <v>-0.53378000000000014</v>
      </c>
      <c r="AB15">
        <v>84.206400000000002</v>
      </c>
      <c r="AC15">
        <v>8.1481999999999992</v>
      </c>
      <c r="AD15">
        <f>Table6[[#This Row],[CFNM]]/Table6[[#This Row],[CAREA]]</f>
        <v>9.6764616466206835E-2</v>
      </c>
      <c r="AE15">
        <v>2.2668900000000001</v>
      </c>
      <c r="AF15">
        <f>-(Table7[[#This Row],[time]]-2)*2</f>
        <v>-0.53378000000000014</v>
      </c>
      <c r="AG15">
        <v>80.116799999999998</v>
      </c>
      <c r="AH15">
        <v>26.071400000000001</v>
      </c>
      <c r="AI15">
        <f>Table7[[#This Row],[CFNM]]/Table7[[#This Row],[CAREA]]</f>
        <v>0.32541739060970987</v>
      </c>
      <c r="AJ15">
        <v>2.2668900000000001</v>
      </c>
      <c r="AK15">
        <f>-(Table8[[#This Row],[time]]-2)*2</f>
        <v>-0.53378000000000014</v>
      </c>
      <c r="AL15">
        <v>82.414500000000004</v>
      </c>
      <c r="AM15">
        <v>14.5145</v>
      </c>
      <c r="AN15">
        <f>Table8[[#This Row],[CFNM]]/Table8[[#This Row],[CAREA]]</f>
        <v>0.1761158533995838</v>
      </c>
    </row>
    <row r="16" spans="1:40" x14ac:dyDescent="0.3">
      <c r="A16">
        <v>2.3262700000000001</v>
      </c>
      <c r="B16">
        <f>-(Table1[[#This Row],[time]]-2)*2</f>
        <v>-0.65254000000000012</v>
      </c>
      <c r="C16">
        <v>90.714399999999998</v>
      </c>
      <c r="D16">
        <v>15.0215</v>
      </c>
      <c r="E16">
        <f>Table1[[#This Row],[CFNM]]/Table1[[#This Row],[CAREA]]</f>
        <v>0.16559112996393074</v>
      </c>
      <c r="F16">
        <v>2.3262700000000001</v>
      </c>
      <c r="G16">
        <f>-(Table2[[#This Row],[time]]-2)*2</f>
        <v>-0.65254000000000012</v>
      </c>
      <c r="H16">
        <v>94.653099999999995</v>
      </c>
      <c r="I16">
        <v>0.22186500000000001</v>
      </c>
      <c r="J16">
        <f>Table2[[#This Row],[CFNM]]/Table2[[#This Row],[CAREA]]</f>
        <v>2.3439802816812129E-3</v>
      </c>
      <c r="K16">
        <v>2.3262700000000001</v>
      </c>
      <c r="L16">
        <f>-(Table3[[#This Row],[time]]-2)*2</f>
        <v>-0.65254000000000012</v>
      </c>
      <c r="M16">
        <v>90.366</v>
      </c>
      <c r="N16">
        <v>10.2508</v>
      </c>
      <c r="O16">
        <f>Table3[[#This Row],[CFNM]]/Table3[[#This Row],[CAREA]]</f>
        <v>0.11343646946860544</v>
      </c>
      <c r="P16">
        <v>2.3262700000000001</v>
      </c>
      <c r="Q16">
        <f>-(Table4[[#This Row],[time]]-2)*2</f>
        <v>-0.65254000000000012</v>
      </c>
      <c r="R16">
        <v>82.429000000000002</v>
      </c>
      <c r="S16">
        <v>2.19204</v>
      </c>
      <c r="T16">
        <f>Table4[[#This Row],[CFNM]]/Table4[[#This Row],[CAREA]]</f>
        <v>2.6593067973650051E-2</v>
      </c>
      <c r="U16">
        <v>2.3262700000000001</v>
      </c>
      <c r="V16">
        <f>-(Table5[[#This Row],[time]]-2)*2</f>
        <v>-0.65254000000000012</v>
      </c>
      <c r="W16">
        <v>84.209299999999999</v>
      </c>
      <c r="X16">
        <v>17.603200000000001</v>
      </c>
      <c r="Y16">
        <f>Table5[[#This Row],[CFNM]]/Table5[[#This Row],[CAREA]]</f>
        <v>0.20904104416020561</v>
      </c>
      <c r="Z16">
        <v>2.3262700000000001</v>
      </c>
      <c r="AA16">
        <f>-(Table6[[#This Row],[time]]-2)*2</f>
        <v>-0.65254000000000012</v>
      </c>
      <c r="AB16">
        <v>83.087000000000003</v>
      </c>
      <c r="AC16">
        <v>6.3875599999999997</v>
      </c>
      <c r="AD16">
        <f>Table6[[#This Row],[CFNM]]/Table6[[#This Row],[CAREA]]</f>
        <v>7.687797128311287E-2</v>
      </c>
      <c r="AE16">
        <v>2.3262700000000001</v>
      </c>
      <c r="AF16">
        <f>-(Table7[[#This Row],[time]]-2)*2</f>
        <v>-0.65254000000000012</v>
      </c>
      <c r="AG16">
        <v>79.148099999999999</v>
      </c>
      <c r="AH16">
        <v>28.666899999999998</v>
      </c>
      <c r="AI16">
        <f>Table7[[#This Row],[CFNM]]/Table7[[#This Row],[CAREA]]</f>
        <v>0.36219315435241023</v>
      </c>
      <c r="AJ16">
        <v>2.3262700000000001</v>
      </c>
      <c r="AK16">
        <f>-(Table8[[#This Row],[time]]-2)*2</f>
        <v>-0.65254000000000012</v>
      </c>
      <c r="AL16">
        <v>82.341800000000006</v>
      </c>
      <c r="AM16">
        <v>13.774900000000001</v>
      </c>
      <c r="AN16">
        <f>Table8[[#This Row],[CFNM]]/Table8[[#This Row],[CAREA]]</f>
        <v>0.16728927470616381</v>
      </c>
    </row>
    <row r="17" spans="1:40" x14ac:dyDescent="0.3">
      <c r="A17">
        <v>2.3684599999999998</v>
      </c>
      <c r="B17">
        <f>-(Table1[[#This Row],[time]]-2)*2</f>
        <v>-0.73691999999999958</v>
      </c>
      <c r="C17">
        <v>90.717500000000001</v>
      </c>
      <c r="D17">
        <v>15.3398</v>
      </c>
      <c r="E17">
        <f>Table1[[#This Row],[CFNM]]/Table1[[#This Row],[CAREA]]</f>
        <v>0.16909416595474963</v>
      </c>
      <c r="F17">
        <v>2.3684599999999998</v>
      </c>
      <c r="G17">
        <f>-(Table2[[#This Row],[time]]-2)*2</f>
        <v>-0.73691999999999958</v>
      </c>
      <c r="H17">
        <v>94.606499999999997</v>
      </c>
      <c r="I17">
        <v>0.13442000000000001</v>
      </c>
      <c r="J17">
        <f>Table2[[#This Row],[CFNM]]/Table2[[#This Row],[CAREA]]</f>
        <v>1.4208326066390789E-3</v>
      </c>
      <c r="K17">
        <v>2.3684599999999998</v>
      </c>
      <c r="L17">
        <f>-(Table3[[#This Row],[time]]-2)*2</f>
        <v>-0.73691999999999958</v>
      </c>
      <c r="M17">
        <v>90.289900000000003</v>
      </c>
      <c r="N17">
        <v>10.870699999999999</v>
      </c>
      <c r="O17">
        <f>Table3[[#This Row],[CFNM]]/Table3[[#This Row],[CAREA]]</f>
        <v>0.12039774105409352</v>
      </c>
      <c r="P17">
        <v>2.3684599999999998</v>
      </c>
      <c r="Q17">
        <f>-(Table4[[#This Row],[time]]-2)*2</f>
        <v>-0.73691999999999958</v>
      </c>
      <c r="R17">
        <v>81.805000000000007</v>
      </c>
      <c r="S17">
        <v>2.0830600000000001</v>
      </c>
      <c r="T17">
        <f>Table4[[#This Row],[CFNM]]/Table4[[#This Row],[CAREA]]</f>
        <v>2.5463724711203471E-2</v>
      </c>
      <c r="U17">
        <v>2.3684599999999998</v>
      </c>
      <c r="V17">
        <f>-(Table5[[#This Row],[time]]-2)*2</f>
        <v>-0.73691999999999958</v>
      </c>
      <c r="W17">
        <v>84.204099999999997</v>
      </c>
      <c r="X17">
        <v>18.373899999999999</v>
      </c>
      <c r="Y17">
        <f>Table5[[#This Row],[CFNM]]/Table5[[#This Row],[CAREA]]</f>
        <v>0.21820671439989264</v>
      </c>
      <c r="Z17">
        <v>2.3684599999999998</v>
      </c>
      <c r="AA17">
        <f>-(Table6[[#This Row],[time]]-2)*2</f>
        <v>-0.73691999999999958</v>
      </c>
      <c r="AB17">
        <v>82.9846</v>
      </c>
      <c r="AC17">
        <v>5.7951800000000002</v>
      </c>
      <c r="AD17">
        <f>Table6[[#This Row],[CFNM]]/Table6[[#This Row],[CAREA]]</f>
        <v>6.9834403009715051E-2</v>
      </c>
      <c r="AE17">
        <v>2.3684599999999998</v>
      </c>
      <c r="AF17">
        <f>-(Table7[[#This Row],[time]]-2)*2</f>
        <v>-0.73691999999999958</v>
      </c>
      <c r="AG17">
        <v>78.501999999999995</v>
      </c>
      <c r="AH17">
        <v>30.010899999999999</v>
      </c>
      <c r="AI17">
        <f>Table7[[#This Row],[CFNM]]/Table7[[#This Row],[CAREA]]</f>
        <v>0.38229471860589542</v>
      </c>
      <c r="AJ17">
        <v>2.3684599999999998</v>
      </c>
      <c r="AK17">
        <f>-(Table8[[#This Row],[time]]-2)*2</f>
        <v>-0.73691999999999958</v>
      </c>
      <c r="AL17">
        <v>82.408100000000005</v>
      </c>
      <c r="AM17">
        <v>13.507</v>
      </c>
      <c r="AN17">
        <f>Table8[[#This Row],[CFNM]]/Table8[[#This Row],[CAREA]]</f>
        <v>0.16390379101083508</v>
      </c>
    </row>
    <row r="18" spans="1:40" x14ac:dyDescent="0.3">
      <c r="A18">
        <v>2.4278300000000002</v>
      </c>
      <c r="B18">
        <f>-(Table1[[#This Row],[time]]-2)*2</f>
        <v>-0.85566000000000031</v>
      </c>
      <c r="C18">
        <v>90.866100000000003</v>
      </c>
      <c r="D18">
        <v>16.092500000000001</v>
      </c>
      <c r="E18">
        <f>Table1[[#This Row],[CFNM]]/Table1[[#This Row],[CAREA]]</f>
        <v>0.17710125118168382</v>
      </c>
      <c r="F18">
        <v>2.4278300000000002</v>
      </c>
      <c r="G18">
        <f>-(Table2[[#This Row],[time]]-2)*2</f>
        <v>-0.85566000000000031</v>
      </c>
      <c r="H18">
        <v>94.300799999999995</v>
      </c>
      <c r="I18">
        <v>5.4317499999999999E-3</v>
      </c>
      <c r="J18">
        <f>Table2[[#This Row],[CFNM]]/Table2[[#This Row],[CAREA]]</f>
        <v>5.7600253656384679E-5</v>
      </c>
      <c r="K18">
        <v>2.4278300000000002</v>
      </c>
      <c r="L18">
        <f>-(Table3[[#This Row],[time]]-2)*2</f>
        <v>-0.85566000000000031</v>
      </c>
      <c r="M18">
        <v>90.014300000000006</v>
      </c>
      <c r="N18">
        <v>12.454700000000001</v>
      </c>
      <c r="O18">
        <f>Table3[[#This Row],[CFNM]]/Table3[[#This Row],[CAREA]]</f>
        <v>0.13836357112147737</v>
      </c>
      <c r="P18">
        <v>2.4278300000000002</v>
      </c>
      <c r="Q18">
        <f>-(Table4[[#This Row],[time]]-2)*2</f>
        <v>-0.85566000000000031</v>
      </c>
      <c r="R18">
        <v>81.370999999999995</v>
      </c>
      <c r="S18">
        <v>2.3222200000000002</v>
      </c>
      <c r="T18">
        <f>Table4[[#This Row],[CFNM]]/Table4[[#This Row],[CAREA]]</f>
        <v>2.8538668567425745E-2</v>
      </c>
      <c r="U18">
        <v>2.4278300000000002</v>
      </c>
      <c r="V18">
        <f>-(Table5[[#This Row],[time]]-2)*2</f>
        <v>-0.85566000000000031</v>
      </c>
      <c r="W18">
        <v>84.075599999999994</v>
      </c>
      <c r="X18">
        <v>20.405200000000001</v>
      </c>
      <c r="Y18">
        <f>Table5[[#This Row],[CFNM]]/Table5[[#This Row],[CAREA]]</f>
        <v>0.24270061706369031</v>
      </c>
      <c r="Z18">
        <v>2.4278300000000002</v>
      </c>
      <c r="AA18">
        <f>-(Table6[[#This Row],[time]]-2)*2</f>
        <v>-0.85566000000000031</v>
      </c>
      <c r="AB18">
        <v>80.838300000000004</v>
      </c>
      <c r="AC18">
        <v>4.43872</v>
      </c>
      <c r="AD18">
        <f>Table6[[#This Row],[CFNM]]/Table6[[#This Row],[CAREA]]</f>
        <v>5.4908626232862391E-2</v>
      </c>
      <c r="AE18">
        <v>2.4278300000000002</v>
      </c>
      <c r="AF18">
        <f>-(Table7[[#This Row],[time]]-2)*2</f>
        <v>-0.85566000000000031</v>
      </c>
      <c r="AG18">
        <v>76.986099999999993</v>
      </c>
      <c r="AH18">
        <v>33.570900000000002</v>
      </c>
      <c r="AI18">
        <f>Table7[[#This Row],[CFNM]]/Table7[[#This Row],[CAREA]]</f>
        <v>0.43606443241052611</v>
      </c>
      <c r="AJ18">
        <v>2.4278300000000002</v>
      </c>
      <c r="AK18">
        <f>-(Table8[[#This Row],[time]]-2)*2</f>
        <v>-0.85566000000000031</v>
      </c>
      <c r="AL18">
        <v>82.214100000000002</v>
      </c>
      <c r="AM18">
        <v>12.7401</v>
      </c>
      <c r="AN18">
        <f>Table8[[#This Row],[CFNM]]/Table8[[#This Row],[CAREA]]</f>
        <v>0.15496246994128743</v>
      </c>
    </row>
    <row r="19" spans="1:40" x14ac:dyDescent="0.3">
      <c r="A19">
        <v>2.4542000000000002</v>
      </c>
      <c r="B19">
        <f>-(Table1[[#This Row],[time]]-2)*2</f>
        <v>-0.90840000000000032</v>
      </c>
      <c r="C19">
        <v>91.031800000000004</v>
      </c>
      <c r="D19">
        <v>16.580200000000001</v>
      </c>
      <c r="E19">
        <f>Table1[[#This Row],[CFNM]]/Table1[[#This Row],[CAREA]]</f>
        <v>0.18213635235159581</v>
      </c>
      <c r="F19">
        <v>2.4542000000000002</v>
      </c>
      <c r="G19">
        <f>-(Table2[[#This Row],[time]]-2)*2</f>
        <v>-0.90840000000000032</v>
      </c>
      <c r="H19">
        <v>93.23</v>
      </c>
      <c r="I19">
        <v>5.0786499999999997E-3</v>
      </c>
      <c r="J19">
        <f>Table2[[#This Row],[CFNM]]/Table2[[#This Row],[CAREA]]</f>
        <v>5.4474418105759942E-5</v>
      </c>
      <c r="K19">
        <v>2.4542000000000002</v>
      </c>
      <c r="L19">
        <f>-(Table3[[#This Row],[time]]-2)*2</f>
        <v>-0.90840000000000032</v>
      </c>
      <c r="M19">
        <v>89.942700000000002</v>
      </c>
      <c r="N19">
        <v>13.475300000000001</v>
      </c>
      <c r="O19">
        <f>Table3[[#This Row],[CFNM]]/Table3[[#This Row],[CAREA]]</f>
        <v>0.14982094155501224</v>
      </c>
      <c r="P19">
        <v>2.4542000000000002</v>
      </c>
      <c r="Q19">
        <f>-(Table4[[#This Row],[time]]-2)*2</f>
        <v>-0.90840000000000032</v>
      </c>
      <c r="R19">
        <v>80.301000000000002</v>
      </c>
      <c r="S19">
        <v>2.5835699999999999</v>
      </c>
      <c r="T19">
        <f>Table4[[#This Row],[CFNM]]/Table4[[#This Row],[CAREA]]</f>
        <v>3.2173571935592331E-2</v>
      </c>
      <c r="U19">
        <v>2.4542000000000002</v>
      </c>
      <c r="V19">
        <f>-(Table5[[#This Row],[time]]-2)*2</f>
        <v>-0.90840000000000032</v>
      </c>
      <c r="W19">
        <v>84.541700000000006</v>
      </c>
      <c r="X19">
        <v>21.6858</v>
      </c>
      <c r="Y19">
        <f>Table5[[#This Row],[CFNM]]/Table5[[#This Row],[CAREA]]</f>
        <v>0.25651010093243926</v>
      </c>
      <c r="Z19">
        <v>2.4542000000000002</v>
      </c>
      <c r="AA19">
        <f>-(Table6[[#This Row],[time]]-2)*2</f>
        <v>-0.90840000000000032</v>
      </c>
      <c r="AB19">
        <v>80.167100000000005</v>
      </c>
      <c r="AC19">
        <v>3.8084500000000001</v>
      </c>
      <c r="AD19">
        <f>Table6[[#This Row],[CFNM]]/Table6[[#This Row],[CAREA]]</f>
        <v>4.7506396015322992E-2</v>
      </c>
      <c r="AE19">
        <v>2.4542000000000002</v>
      </c>
      <c r="AF19">
        <f>-(Table7[[#This Row],[time]]-2)*2</f>
        <v>-0.90840000000000032</v>
      </c>
      <c r="AG19">
        <v>76.037199999999999</v>
      </c>
      <c r="AH19">
        <v>35.848700000000001</v>
      </c>
      <c r="AI19">
        <f>Table7[[#This Row],[CFNM]]/Table7[[#This Row],[CAREA]]</f>
        <v>0.4714626524911491</v>
      </c>
      <c r="AJ19">
        <v>2.4542000000000002</v>
      </c>
      <c r="AK19">
        <f>-(Table8[[#This Row],[time]]-2)*2</f>
        <v>-0.90840000000000032</v>
      </c>
      <c r="AL19">
        <v>82.326499999999996</v>
      </c>
      <c r="AM19">
        <v>12.2211</v>
      </c>
      <c r="AN19">
        <f>Table8[[#This Row],[CFNM]]/Table8[[#This Row],[CAREA]]</f>
        <v>0.14844673343334164</v>
      </c>
    </row>
    <row r="20" spans="1:40" x14ac:dyDescent="0.3">
      <c r="A20">
        <v>2.5061499999999999</v>
      </c>
      <c r="B20">
        <f>-(Table1[[#This Row],[time]]-2)*2</f>
        <v>-1.0122999999999998</v>
      </c>
      <c r="C20">
        <v>91.339799999999997</v>
      </c>
      <c r="D20">
        <v>17.3261</v>
      </c>
      <c r="E20">
        <f>Table1[[#This Row],[CFNM]]/Table1[[#This Row],[CAREA]]</f>
        <v>0.1896883943253653</v>
      </c>
      <c r="F20">
        <v>2.5061499999999999</v>
      </c>
      <c r="G20">
        <f>-(Table2[[#This Row],[time]]-2)*2</f>
        <v>-1.0122999999999998</v>
      </c>
      <c r="H20">
        <v>93.036299999999997</v>
      </c>
      <c r="I20">
        <v>4.8169800000000002E-3</v>
      </c>
      <c r="J20">
        <f>Table2[[#This Row],[CFNM]]/Table2[[#This Row],[CAREA]]</f>
        <v>5.1775274812089478E-5</v>
      </c>
      <c r="K20">
        <v>2.5061499999999999</v>
      </c>
      <c r="L20">
        <f>-(Table3[[#This Row],[time]]-2)*2</f>
        <v>-1.0122999999999998</v>
      </c>
      <c r="M20">
        <v>89.683499999999995</v>
      </c>
      <c r="N20">
        <v>14.9574</v>
      </c>
      <c r="O20">
        <f>Table3[[#This Row],[CFNM]]/Table3[[#This Row],[CAREA]]</f>
        <v>0.16677984244593488</v>
      </c>
      <c r="P20">
        <v>2.5061499999999999</v>
      </c>
      <c r="Q20">
        <f>-(Table4[[#This Row],[time]]-2)*2</f>
        <v>-1.0122999999999998</v>
      </c>
      <c r="R20">
        <v>79.292400000000001</v>
      </c>
      <c r="S20">
        <v>3.0169700000000002</v>
      </c>
      <c r="T20">
        <f>Table4[[#This Row],[CFNM]]/Table4[[#This Row],[CAREA]]</f>
        <v>3.8048665445868712E-2</v>
      </c>
      <c r="U20">
        <v>2.5061499999999999</v>
      </c>
      <c r="V20">
        <f>-(Table5[[#This Row],[time]]-2)*2</f>
        <v>-1.0122999999999998</v>
      </c>
      <c r="W20">
        <v>84.462599999999995</v>
      </c>
      <c r="X20">
        <v>23.536100000000001</v>
      </c>
      <c r="Y20">
        <f>Table5[[#This Row],[CFNM]]/Table5[[#This Row],[CAREA]]</f>
        <v>0.27865706241579113</v>
      </c>
      <c r="Z20">
        <v>2.5061499999999999</v>
      </c>
      <c r="AA20">
        <f>-(Table6[[#This Row],[time]]-2)*2</f>
        <v>-1.0122999999999998</v>
      </c>
      <c r="AB20">
        <v>79.456900000000005</v>
      </c>
      <c r="AC20">
        <v>3.25658</v>
      </c>
      <c r="AD20">
        <f>Table6[[#This Row],[CFNM]]/Table6[[#This Row],[CAREA]]</f>
        <v>4.0985490246913732E-2</v>
      </c>
      <c r="AE20">
        <v>2.5061499999999999</v>
      </c>
      <c r="AF20">
        <f>-(Table7[[#This Row],[time]]-2)*2</f>
        <v>-1.0122999999999998</v>
      </c>
      <c r="AG20">
        <v>74.641800000000003</v>
      </c>
      <c r="AH20">
        <v>38.896000000000001</v>
      </c>
      <c r="AI20">
        <f>Table7[[#This Row],[CFNM]]/Table7[[#This Row],[CAREA]]</f>
        <v>0.52110211704433707</v>
      </c>
      <c r="AJ20">
        <v>2.5061499999999999</v>
      </c>
      <c r="AK20">
        <f>-(Table8[[#This Row],[time]]-2)*2</f>
        <v>-1.0122999999999998</v>
      </c>
      <c r="AL20">
        <v>81.811700000000002</v>
      </c>
      <c r="AM20">
        <v>11.429600000000001</v>
      </c>
      <c r="AN20">
        <f>Table8[[#This Row],[CFNM]]/Table8[[#This Row],[CAREA]]</f>
        <v>0.13970617894506532</v>
      </c>
    </row>
    <row r="21" spans="1:40" x14ac:dyDescent="0.3">
      <c r="A21">
        <v>2.5507599999999999</v>
      </c>
      <c r="B21">
        <f>-(Table1[[#This Row],[time]]-2)*2</f>
        <v>-1.1015199999999998</v>
      </c>
      <c r="C21">
        <v>91.631100000000004</v>
      </c>
      <c r="D21">
        <v>18.069700000000001</v>
      </c>
      <c r="E21">
        <f>Table1[[#This Row],[CFNM]]/Table1[[#This Row],[CAREA]]</f>
        <v>0.19720051379935416</v>
      </c>
      <c r="F21">
        <v>2.5507599999999999</v>
      </c>
      <c r="G21">
        <f>-(Table2[[#This Row],[time]]-2)*2</f>
        <v>-1.1015199999999998</v>
      </c>
      <c r="H21">
        <v>92.197800000000001</v>
      </c>
      <c r="I21">
        <v>4.6953999999999997E-3</v>
      </c>
      <c r="J21">
        <f>Table2[[#This Row],[CFNM]]/Table2[[#This Row],[CAREA]]</f>
        <v>5.0927462477412691E-5</v>
      </c>
      <c r="K21">
        <v>2.5507599999999999</v>
      </c>
      <c r="L21">
        <f>-(Table3[[#This Row],[time]]-2)*2</f>
        <v>-1.1015199999999998</v>
      </c>
      <c r="M21">
        <v>89.407300000000006</v>
      </c>
      <c r="N21">
        <v>16.2471</v>
      </c>
      <c r="O21">
        <f>Table3[[#This Row],[CFNM]]/Table3[[#This Row],[CAREA]]</f>
        <v>0.18172006088988257</v>
      </c>
      <c r="P21">
        <v>2.5507599999999999</v>
      </c>
      <c r="Q21">
        <f>-(Table4[[#This Row],[time]]-2)*2</f>
        <v>-1.1015199999999998</v>
      </c>
      <c r="R21">
        <v>79.019400000000005</v>
      </c>
      <c r="S21">
        <v>3.2228400000000001</v>
      </c>
      <c r="T21">
        <f>Table4[[#This Row],[CFNM]]/Table4[[#This Row],[CAREA]]</f>
        <v>4.0785427376062083E-2</v>
      </c>
      <c r="U21">
        <v>2.5507599999999999</v>
      </c>
      <c r="V21">
        <f>-(Table5[[#This Row],[time]]-2)*2</f>
        <v>-1.1015199999999998</v>
      </c>
      <c r="W21">
        <v>84.199299999999994</v>
      </c>
      <c r="X21">
        <v>25.116299999999999</v>
      </c>
      <c r="Y21">
        <f>Table5[[#This Row],[CFNM]]/Table5[[#This Row],[CAREA]]</f>
        <v>0.29829582906271196</v>
      </c>
      <c r="Z21">
        <v>2.5507599999999999</v>
      </c>
      <c r="AA21">
        <f>-(Table6[[#This Row],[time]]-2)*2</f>
        <v>-1.1015199999999998</v>
      </c>
      <c r="AB21">
        <v>78.854399999999998</v>
      </c>
      <c r="AC21">
        <v>2.9423699999999999</v>
      </c>
      <c r="AD21">
        <f>Table6[[#This Row],[CFNM]]/Table6[[#This Row],[CAREA]]</f>
        <v>3.7313960920379842E-2</v>
      </c>
      <c r="AE21">
        <v>2.5507599999999999</v>
      </c>
      <c r="AF21">
        <f>-(Table7[[#This Row],[time]]-2)*2</f>
        <v>-1.1015199999999998</v>
      </c>
      <c r="AG21">
        <v>73.749499999999998</v>
      </c>
      <c r="AH21">
        <v>41.169899999999998</v>
      </c>
      <c r="AI21">
        <f>Table7[[#This Row],[CFNM]]/Table7[[#This Row],[CAREA]]</f>
        <v>0.55823971687943652</v>
      </c>
      <c r="AJ21">
        <v>2.5507599999999999</v>
      </c>
      <c r="AK21">
        <f>-(Table8[[#This Row],[time]]-2)*2</f>
        <v>-1.1015199999999998</v>
      </c>
      <c r="AL21">
        <v>81.231300000000005</v>
      </c>
      <c r="AM21">
        <v>10.8043</v>
      </c>
      <c r="AN21">
        <f>Table8[[#This Row],[CFNM]]/Table8[[#This Row],[CAREA]]</f>
        <v>0.13300661198331185</v>
      </c>
    </row>
    <row r="22" spans="1:40" x14ac:dyDescent="0.3">
      <c r="A22">
        <v>2.60453</v>
      </c>
      <c r="B22">
        <f>-(Table1[[#This Row],[time]]-2)*2</f>
        <v>-1.20906</v>
      </c>
      <c r="C22">
        <v>92.122799999999998</v>
      </c>
      <c r="D22">
        <v>19.079599999999999</v>
      </c>
      <c r="E22">
        <f>Table1[[#This Row],[CFNM]]/Table1[[#This Row],[CAREA]]</f>
        <v>0.20711050901622616</v>
      </c>
      <c r="F22">
        <v>2.60453</v>
      </c>
      <c r="G22">
        <f>-(Table2[[#This Row],[time]]-2)*2</f>
        <v>-1.20906</v>
      </c>
      <c r="H22">
        <v>91.697599999999994</v>
      </c>
      <c r="I22">
        <v>4.6671400000000002E-3</v>
      </c>
      <c r="J22">
        <f>Table2[[#This Row],[CFNM]]/Table2[[#This Row],[CAREA]]</f>
        <v>5.0897079094763661E-5</v>
      </c>
      <c r="K22">
        <v>2.60453</v>
      </c>
      <c r="L22">
        <f>-(Table3[[#This Row],[time]]-2)*2</f>
        <v>-1.20906</v>
      </c>
      <c r="M22">
        <v>89.171800000000005</v>
      </c>
      <c r="N22">
        <v>17.779299999999999</v>
      </c>
      <c r="O22">
        <f>Table3[[#This Row],[CFNM]]/Table3[[#This Row],[CAREA]]</f>
        <v>0.19938254022011442</v>
      </c>
      <c r="P22">
        <v>2.60453</v>
      </c>
      <c r="Q22">
        <f>-(Table4[[#This Row],[time]]-2)*2</f>
        <v>-1.20906</v>
      </c>
      <c r="R22">
        <v>78.1096</v>
      </c>
      <c r="S22">
        <v>3.4229699999999998</v>
      </c>
      <c r="T22">
        <f>Table4[[#This Row],[CFNM]]/Table4[[#This Row],[CAREA]]</f>
        <v>4.3822654321619872E-2</v>
      </c>
      <c r="U22">
        <v>2.60453</v>
      </c>
      <c r="V22">
        <f>-(Table5[[#This Row],[time]]-2)*2</f>
        <v>-1.20906</v>
      </c>
      <c r="W22">
        <v>84.536799999999999</v>
      </c>
      <c r="X22">
        <v>27.052199999999999</v>
      </c>
      <c r="Y22">
        <f>Table5[[#This Row],[CFNM]]/Table5[[#This Row],[CAREA]]</f>
        <v>0.32000501556718491</v>
      </c>
      <c r="Z22">
        <v>2.60453</v>
      </c>
      <c r="AA22">
        <f>-(Table6[[#This Row],[time]]-2)*2</f>
        <v>-1.20906</v>
      </c>
      <c r="AB22">
        <v>77.879300000000001</v>
      </c>
      <c r="AC22">
        <v>2.5829399999999998</v>
      </c>
      <c r="AD22">
        <f>Table6[[#This Row],[CFNM]]/Table6[[#This Row],[CAREA]]</f>
        <v>3.3165937546947646E-2</v>
      </c>
      <c r="AE22">
        <v>2.60453</v>
      </c>
      <c r="AF22">
        <f>-(Table7[[#This Row],[time]]-2)*2</f>
        <v>-1.20906</v>
      </c>
      <c r="AG22">
        <v>72.810299999999998</v>
      </c>
      <c r="AH22">
        <v>43.729700000000001</v>
      </c>
      <c r="AI22">
        <f>Table7[[#This Row],[CFNM]]/Table7[[#This Row],[CAREA]]</f>
        <v>0.60059771763060998</v>
      </c>
      <c r="AJ22">
        <v>2.60453</v>
      </c>
      <c r="AK22">
        <f>-(Table8[[#This Row],[time]]-2)*2</f>
        <v>-1.20906</v>
      </c>
      <c r="AL22">
        <v>81.267700000000005</v>
      </c>
      <c r="AM22">
        <v>10.1205</v>
      </c>
      <c r="AN22">
        <f>Table8[[#This Row],[CFNM]]/Table8[[#This Row],[CAREA]]</f>
        <v>0.12453287099302673</v>
      </c>
    </row>
    <row r="23" spans="1:40" x14ac:dyDescent="0.3">
      <c r="A23">
        <v>2.65273</v>
      </c>
      <c r="B23">
        <f>-(Table1[[#This Row],[time]]-2)*2</f>
        <v>-1.3054600000000001</v>
      </c>
      <c r="C23">
        <v>92.804500000000004</v>
      </c>
      <c r="D23">
        <v>20.5777</v>
      </c>
      <c r="E23">
        <f>Table1[[#This Row],[CFNM]]/Table1[[#This Row],[CAREA]]</f>
        <v>0.22173170482034815</v>
      </c>
      <c r="F23">
        <v>2.65273</v>
      </c>
      <c r="G23">
        <f>-(Table2[[#This Row],[time]]-2)*2</f>
        <v>-1.3054600000000001</v>
      </c>
      <c r="H23">
        <v>91.170400000000001</v>
      </c>
      <c r="I23">
        <v>4.6697300000000004E-3</v>
      </c>
      <c r="J23">
        <f>Table2[[#This Row],[CFNM]]/Table2[[#This Row],[CAREA]]</f>
        <v>5.121980379596887E-5</v>
      </c>
      <c r="K23">
        <v>2.65273</v>
      </c>
      <c r="L23">
        <f>-(Table3[[#This Row],[time]]-2)*2</f>
        <v>-1.3054600000000001</v>
      </c>
      <c r="M23">
        <v>88.817599999999999</v>
      </c>
      <c r="N23">
        <v>20.105899999999998</v>
      </c>
      <c r="O23">
        <f>Table3[[#This Row],[CFNM]]/Table3[[#This Row],[CAREA]]</f>
        <v>0.22637292608672155</v>
      </c>
      <c r="P23">
        <v>2.65273</v>
      </c>
      <c r="Q23">
        <f>-(Table4[[#This Row],[time]]-2)*2</f>
        <v>-1.3054600000000001</v>
      </c>
      <c r="R23">
        <v>77.244500000000002</v>
      </c>
      <c r="S23">
        <v>3.7298300000000002</v>
      </c>
      <c r="T23">
        <f>Table4[[#This Row],[CFNM]]/Table4[[#This Row],[CAREA]]</f>
        <v>4.8286026836862173E-2</v>
      </c>
      <c r="U23">
        <v>2.65273</v>
      </c>
      <c r="V23">
        <f>-(Table5[[#This Row],[time]]-2)*2</f>
        <v>-1.3054600000000001</v>
      </c>
      <c r="W23">
        <v>84.703400000000002</v>
      </c>
      <c r="X23">
        <v>29.8567</v>
      </c>
      <c r="Y23">
        <f>Table5[[#This Row],[CFNM]]/Table5[[#This Row],[CAREA]]</f>
        <v>0.35248526033193472</v>
      </c>
      <c r="Z23">
        <v>2.65273</v>
      </c>
      <c r="AA23">
        <f>-(Table6[[#This Row],[time]]-2)*2</f>
        <v>-1.3054600000000001</v>
      </c>
      <c r="AB23">
        <v>75.357699999999994</v>
      </c>
      <c r="AC23">
        <v>2.1286499999999999</v>
      </c>
      <c r="AD23">
        <f>Table6[[#This Row],[CFNM]]/Table6[[#This Row],[CAREA]]</f>
        <v>2.8247279309214588E-2</v>
      </c>
      <c r="AE23">
        <v>2.65273</v>
      </c>
      <c r="AF23">
        <f>-(Table7[[#This Row],[time]]-2)*2</f>
        <v>-1.3054600000000001</v>
      </c>
      <c r="AG23">
        <v>71.488699999999994</v>
      </c>
      <c r="AH23">
        <v>47.446599999999997</v>
      </c>
      <c r="AI23">
        <f>Table7[[#This Row],[CFNM]]/Table7[[#This Row],[CAREA]]</f>
        <v>0.66369370264111671</v>
      </c>
      <c r="AJ23">
        <v>2.65273</v>
      </c>
      <c r="AK23">
        <f>-(Table8[[#This Row],[time]]-2)*2</f>
        <v>-1.3054600000000001</v>
      </c>
      <c r="AL23">
        <v>80.505099999999999</v>
      </c>
      <c r="AM23">
        <v>9.1477299999999993</v>
      </c>
      <c r="AN23">
        <f>Table8[[#This Row],[CFNM]]/Table8[[#This Row],[CAREA]]</f>
        <v>0.11362919864704223</v>
      </c>
    </row>
    <row r="24" spans="1:40" x14ac:dyDescent="0.3">
      <c r="A24">
        <v>2.7006199999999998</v>
      </c>
      <c r="B24">
        <f>-(Table1[[#This Row],[time]]-2)*2</f>
        <v>-1.4012399999999996</v>
      </c>
      <c r="C24">
        <v>93.185900000000004</v>
      </c>
      <c r="D24">
        <v>21.474699999999999</v>
      </c>
      <c r="E24">
        <f>Table1[[#This Row],[CFNM]]/Table1[[#This Row],[CAREA]]</f>
        <v>0.23045010028341195</v>
      </c>
      <c r="F24">
        <v>2.7006199999999998</v>
      </c>
      <c r="G24">
        <f>-(Table2[[#This Row],[time]]-2)*2</f>
        <v>-1.4012399999999996</v>
      </c>
      <c r="H24">
        <v>90.529399999999995</v>
      </c>
      <c r="I24">
        <v>4.6803699999999997E-3</v>
      </c>
      <c r="J24">
        <f>Table2[[#This Row],[CFNM]]/Table2[[#This Row],[CAREA]]</f>
        <v>5.1700000220922703E-5</v>
      </c>
      <c r="K24">
        <v>2.7006199999999998</v>
      </c>
      <c r="L24">
        <f>-(Table3[[#This Row],[time]]-2)*2</f>
        <v>-1.4012399999999996</v>
      </c>
      <c r="M24">
        <v>88.611500000000007</v>
      </c>
      <c r="N24">
        <v>21.524999999999999</v>
      </c>
      <c r="O24">
        <f>Table3[[#This Row],[CFNM]]/Table3[[#This Row],[CAREA]]</f>
        <v>0.24291429442002446</v>
      </c>
      <c r="P24">
        <v>2.7006199999999998</v>
      </c>
      <c r="Q24">
        <f>-(Table4[[#This Row],[time]]-2)*2</f>
        <v>-1.4012399999999996</v>
      </c>
      <c r="R24">
        <v>75.838300000000004</v>
      </c>
      <c r="S24">
        <v>3.8897599999999999</v>
      </c>
      <c r="T24">
        <f>Table4[[#This Row],[CFNM]]/Table4[[#This Row],[CAREA]]</f>
        <v>5.1290179236612631E-2</v>
      </c>
      <c r="U24">
        <v>2.7006199999999998</v>
      </c>
      <c r="V24">
        <f>-(Table5[[#This Row],[time]]-2)*2</f>
        <v>-1.4012399999999996</v>
      </c>
      <c r="W24">
        <v>84.458100000000002</v>
      </c>
      <c r="X24">
        <v>31.402899999999999</v>
      </c>
      <c r="Y24">
        <f>Table5[[#This Row],[CFNM]]/Table5[[#This Row],[CAREA]]</f>
        <v>0.37181632075549886</v>
      </c>
      <c r="Z24">
        <v>2.7006199999999998</v>
      </c>
      <c r="AA24">
        <f>-(Table6[[#This Row],[time]]-2)*2</f>
        <v>-1.4012399999999996</v>
      </c>
      <c r="AB24">
        <v>74.689899999999994</v>
      </c>
      <c r="AC24">
        <v>2.0285099999999998</v>
      </c>
      <c r="AD24">
        <f>Table6[[#This Row],[CFNM]]/Table6[[#This Row],[CAREA]]</f>
        <v>2.7159093799831033E-2</v>
      </c>
      <c r="AE24">
        <v>2.7006199999999998</v>
      </c>
      <c r="AF24">
        <f>-(Table7[[#This Row],[time]]-2)*2</f>
        <v>-1.4012399999999996</v>
      </c>
      <c r="AG24">
        <v>70.849599999999995</v>
      </c>
      <c r="AH24">
        <v>49.476799999999997</v>
      </c>
      <c r="AI24">
        <f>Table7[[#This Row],[CFNM]]/Table7[[#This Row],[CAREA]]</f>
        <v>0.69833562927666493</v>
      </c>
      <c r="AJ24">
        <v>2.7006199999999998</v>
      </c>
      <c r="AK24">
        <f>-(Table8[[#This Row],[time]]-2)*2</f>
        <v>-1.4012399999999996</v>
      </c>
      <c r="AL24">
        <v>79.553100000000001</v>
      </c>
      <c r="AM24">
        <v>8.6002799999999997</v>
      </c>
      <c r="AN24">
        <f>Table8[[#This Row],[CFNM]]/Table8[[#This Row],[CAREA]]</f>
        <v>0.10810741504730802</v>
      </c>
    </row>
    <row r="25" spans="1:40" x14ac:dyDescent="0.3">
      <c r="A25">
        <v>2.75176</v>
      </c>
      <c r="B25">
        <f>-(Table1[[#This Row],[time]]-2)*2</f>
        <v>-1.50352</v>
      </c>
      <c r="C25">
        <v>93.986800000000002</v>
      </c>
      <c r="D25">
        <v>22.780200000000001</v>
      </c>
      <c r="E25">
        <f>Table1[[#This Row],[CFNM]]/Table1[[#This Row],[CAREA]]</f>
        <v>0.24237658905293083</v>
      </c>
      <c r="F25">
        <v>2.75176</v>
      </c>
      <c r="G25">
        <f>-(Table2[[#This Row],[time]]-2)*2</f>
        <v>-1.50352</v>
      </c>
      <c r="H25">
        <v>89.929400000000001</v>
      </c>
      <c r="I25">
        <v>4.6826400000000001E-3</v>
      </c>
      <c r="J25">
        <f>Table2[[#This Row],[CFNM]]/Table2[[#This Row],[CAREA]]</f>
        <v>5.2070179496360478E-5</v>
      </c>
      <c r="K25">
        <v>2.75176</v>
      </c>
      <c r="L25">
        <f>-(Table3[[#This Row],[time]]-2)*2</f>
        <v>-1.50352</v>
      </c>
      <c r="M25">
        <v>88.107100000000003</v>
      </c>
      <c r="N25">
        <v>23.694800000000001</v>
      </c>
      <c r="O25">
        <f>Table3[[#This Row],[CFNM]]/Table3[[#This Row],[CAREA]]</f>
        <v>0.26893178869807316</v>
      </c>
      <c r="P25">
        <v>2.75176</v>
      </c>
      <c r="Q25">
        <f>-(Table4[[#This Row],[time]]-2)*2</f>
        <v>-1.50352</v>
      </c>
      <c r="R25">
        <v>75.3202</v>
      </c>
      <c r="S25">
        <v>4.0482500000000003</v>
      </c>
      <c r="T25">
        <f>Table4[[#This Row],[CFNM]]/Table4[[#This Row],[CAREA]]</f>
        <v>5.3747201945825961E-2</v>
      </c>
      <c r="U25">
        <v>2.75176</v>
      </c>
      <c r="V25">
        <f>-(Table5[[#This Row],[time]]-2)*2</f>
        <v>-1.50352</v>
      </c>
      <c r="W25">
        <v>84.002300000000005</v>
      </c>
      <c r="X25">
        <v>33.541499999999999</v>
      </c>
      <c r="Y25">
        <f>Table5[[#This Row],[CFNM]]/Table5[[#This Row],[CAREA]]</f>
        <v>0.39929263841585289</v>
      </c>
      <c r="Z25">
        <v>2.75176</v>
      </c>
      <c r="AA25">
        <f>-(Table6[[#This Row],[time]]-2)*2</f>
        <v>-1.50352</v>
      </c>
      <c r="AB25">
        <v>74.076999999999998</v>
      </c>
      <c r="AC25">
        <v>1.8370299999999999</v>
      </c>
      <c r="AD25">
        <f>Table6[[#This Row],[CFNM]]/Table6[[#This Row],[CAREA]]</f>
        <v>2.4798925442445025E-2</v>
      </c>
      <c r="AE25">
        <v>2.75176</v>
      </c>
      <c r="AF25">
        <f>-(Table7[[#This Row],[time]]-2)*2</f>
        <v>-1.50352</v>
      </c>
      <c r="AG25">
        <v>69.979200000000006</v>
      </c>
      <c r="AH25">
        <v>52.244599999999998</v>
      </c>
      <c r="AI25">
        <f>Table7[[#This Row],[CFNM]]/Table7[[#This Row],[CAREA]]</f>
        <v>0.74657326748519548</v>
      </c>
      <c r="AJ25">
        <v>2.75176</v>
      </c>
      <c r="AK25">
        <f>-(Table8[[#This Row],[time]]-2)*2</f>
        <v>-1.50352</v>
      </c>
      <c r="AL25">
        <v>79.499600000000001</v>
      </c>
      <c r="AM25">
        <v>7.8689200000000001</v>
      </c>
      <c r="AN25">
        <f>Table8[[#This Row],[CFNM]]/Table8[[#This Row],[CAREA]]</f>
        <v>9.898062380188076E-2</v>
      </c>
    </row>
    <row r="26" spans="1:40" x14ac:dyDescent="0.3">
      <c r="A26">
        <v>2.80444</v>
      </c>
      <c r="B26">
        <f>-(Table1[[#This Row],[time]]-2)*2</f>
        <v>-1.6088800000000001</v>
      </c>
      <c r="C26">
        <v>94.933400000000006</v>
      </c>
      <c r="D26">
        <v>24.447199999999999</v>
      </c>
      <c r="E26">
        <f>Table1[[#This Row],[CFNM]]/Table1[[#This Row],[CAREA]]</f>
        <v>0.25751948207901537</v>
      </c>
      <c r="F26">
        <v>2.80444</v>
      </c>
      <c r="G26">
        <f>-(Table2[[#This Row],[time]]-2)*2</f>
        <v>-1.6088800000000001</v>
      </c>
      <c r="H26">
        <v>88.753900000000002</v>
      </c>
      <c r="I26">
        <v>4.6753100000000002E-3</v>
      </c>
      <c r="J26">
        <f>Table2[[#This Row],[CFNM]]/Table2[[#This Row],[CAREA]]</f>
        <v>5.2677234465189699E-5</v>
      </c>
      <c r="K26">
        <v>2.80444</v>
      </c>
      <c r="L26">
        <f>-(Table3[[#This Row],[time]]-2)*2</f>
        <v>-1.6088800000000001</v>
      </c>
      <c r="M26">
        <v>87.407700000000006</v>
      </c>
      <c r="N26">
        <v>26.333200000000001</v>
      </c>
      <c r="O26">
        <f>Table3[[#This Row],[CFNM]]/Table3[[#This Row],[CAREA]]</f>
        <v>0.30126865253290042</v>
      </c>
      <c r="P26">
        <v>2.80444</v>
      </c>
      <c r="Q26">
        <f>-(Table4[[#This Row],[time]]-2)*2</f>
        <v>-1.6088800000000001</v>
      </c>
      <c r="R26">
        <v>74.805099999999996</v>
      </c>
      <c r="S26">
        <v>4.2660499999999999</v>
      </c>
      <c r="T26">
        <f>Table4[[#This Row],[CFNM]]/Table4[[#This Row],[CAREA]]</f>
        <v>5.702886567894435E-2</v>
      </c>
      <c r="U26">
        <v>2.80444</v>
      </c>
      <c r="V26">
        <f>-(Table5[[#This Row],[time]]-2)*2</f>
        <v>-1.6088800000000001</v>
      </c>
      <c r="W26">
        <v>83.538200000000003</v>
      </c>
      <c r="X26">
        <v>36.125100000000003</v>
      </c>
      <c r="Y26">
        <f>Table5[[#This Row],[CFNM]]/Table5[[#This Row],[CAREA]]</f>
        <v>0.43243809418924517</v>
      </c>
      <c r="Z26">
        <v>2.80444</v>
      </c>
      <c r="AA26">
        <f>-(Table6[[#This Row],[time]]-2)*2</f>
        <v>-1.6088800000000001</v>
      </c>
      <c r="AB26">
        <v>72.321200000000005</v>
      </c>
      <c r="AC26">
        <v>1.54681</v>
      </c>
      <c r="AD26">
        <f>Table6[[#This Row],[CFNM]]/Table6[[#This Row],[CAREA]]</f>
        <v>2.1388057720281187E-2</v>
      </c>
      <c r="AE26">
        <v>2.80444</v>
      </c>
      <c r="AF26">
        <f>-(Table7[[#This Row],[time]]-2)*2</f>
        <v>-1.6088800000000001</v>
      </c>
      <c r="AG26">
        <v>68.983500000000006</v>
      </c>
      <c r="AH26">
        <v>55.561300000000003</v>
      </c>
      <c r="AI26">
        <f>Table7[[#This Row],[CFNM]]/Table7[[#This Row],[CAREA]]</f>
        <v>0.80542883443142199</v>
      </c>
      <c r="AJ26">
        <v>2.80444</v>
      </c>
      <c r="AK26">
        <f>-(Table8[[#This Row],[time]]-2)*2</f>
        <v>-1.6088800000000001</v>
      </c>
      <c r="AL26">
        <v>78.236999999999995</v>
      </c>
      <c r="AM26">
        <v>6.9714400000000003</v>
      </c>
      <c r="AN26">
        <f>Table8[[#This Row],[CFNM]]/Table8[[#This Row],[CAREA]]</f>
        <v>8.9106688651149721E-2</v>
      </c>
    </row>
    <row r="27" spans="1:40" x14ac:dyDescent="0.3">
      <c r="A27">
        <v>2.8583699999999999</v>
      </c>
      <c r="B27">
        <f>-(Table1[[#This Row],[time]]-2)*2</f>
        <v>-1.7167399999999997</v>
      </c>
      <c r="C27">
        <v>95.819199999999995</v>
      </c>
      <c r="D27">
        <v>25.687100000000001</v>
      </c>
      <c r="E27">
        <f>Table1[[#This Row],[CFNM]]/Table1[[#This Row],[CAREA]]</f>
        <v>0.26807884014894723</v>
      </c>
      <c r="F27">
        <v>2.8583699999999999</v>
      </c>
      <c r="G27">
        <f>-(Table2[[#This Row],[time]]-2)*2</f>
        <v>-1.7167399999999997</v>
      </c>
      <c r="H27">
        <v>88.274900000000002</v>
      </c>
      <c r="I27">
        <v>4.6353000000000002E-3</v>
      </c>
      <c r="J27">
        <f>Table2[[#This Row],[CFNM]]/Table2[[#This Row],[CAREA]]</f>
        <v>5.2509830087601345E-5</v>
      </c>
      <c r="K27">
        <v>2.8583699999999999</v>
      </c>
      <c r="L27">
        <f>-(Table3[[#This Row],[time]]-2)*2</f>
        <v>-1.7167399999999997</v>
      </c>
      <c r="M27">
        <v>86.938100000000006</v>
      </c>
      <c r="N27">
        <v>28.210699999999999</v>
      </c>
      <c r="O27">
        <f>Table3[[#This Row],[CFNM]]/Table3[[#This Row],[CAREA]]</f>
        <v>0.32449179358647129</v>
      </c>
      <c r="P27">
        <v>2.8583699999999999</v>
      </c>
      <c r="Q27">
        <f>-(Table4[[#This Row],[time]]-2)*2</f>
        <v>-1.7167399999999997</v>
      </c>
      <c r="R27">
        <v>73.468500000000006</v>
      </c>
      <c r="S27">
        <v>4.4046900000000004</v>
      </c>
      <c r="T27">
        <f>Table4[[#This Row],[CFNM]]/Table4[[#This Row],[CAREA]]</f>
        <v>5.9953449437514038E-2</v>
      </c>
      <c r="U27">
        <v>2.8583699999999999</v>
      </c>
      <c r="V27">
        <f>-(Table5[[#This Row],[time]]-2)*2</f>
        <v>-1.7167399999999997</v>
      </c>
      <c r="W27">
        <v>83.311700000000002</v>
      </c>
      <c r="X27">
        <v>37.987299999999998</v>
      </c>
      <c r="Y27">
        <f>Table5[[#This Row],[CFNM]]/Table5[[#This Row],[CAREA]]</f>
        <v>0.4559659687654915</v>
      </c>
      <c r="Z27">
        <v>2.8583699999999999</v>
      </c>
      <c r="AA27">
        <f>-(Table6[[#This Row],[time]]-2)*2</f>
        <v>-1.7167399999999997</v>
      </c>
      <c r="AB27">
        <v>71.312600000000003</v>
      </c>
      <c r="AC27">
        <v>1.3350299999999999</v>
      </c>
      <c r="AD27">
        <f>Table6[[#This Row],[CFNM]]/Table6[[#This Row],[CAREA]]</f>
        <v>1.8720815115421396E-2</v>
      </c>
      <c r="AE27">
        <v>2.8583699999999999</v>
      </c>
      <c r="AF27">
        <f>-(Table7[[#This Row],[time]]-2)*2</f>
        <v>-1.7167399999999997</v>
      </c>
      <c r="AG27">
        <v>68.319699999999997</v>
      </c>
      <c r="AH27">
        <v>57.871600000000001</v>
      </c>
      <c r="AI27">
        <f>Table7[[#This Row],[CFNM]]/Table7[[#This Row],[CAREA]]</f>
        <v>0.84707046430239008</v>
      </c>
      <c r="AJ27">
        <v>2.8583699999999999</v>
      </c>
      <c r="AK27">
        <f>-(Table8[[#This Row],[time]]-2)*2</f>
        <v>-1.7167399999999997</v>
      </c>
      <c r="AL27">
        <v>78.275899999999993</v>
      </c>
      <c r="AM27">
        <v>6.3315200000000003</v>
      </c>
      <c r="AN27">
        <f>Table8[[#This Row],[CFNM]]/Table8[[#This Row],[CAREA]]</f>
        <v>8.0887220715443714E-2</v>
      </c>
    </row>
    <row r="28" spans="1:40" x14ac:dyDescent="0.3">
      <c r="A28">
        <v>2.9134199999999999</v>
      </c>
      <c r="B28">
        <f>-(Table1[[#This Row],[time]]-2)*2</f>
        <v>-1.8268399999999998</v>
      </c>
      <c r="C28">
        <v>96.908299999999997</v>
      </c>
      <c r="D28">
        <v>27.513000000000002</v>
      </c>
      <c r="E28">
        <f>Table1[[#This Row],[CFNM]]/Table1[[#This Row],[CAREA]]</f>
        <v>0.28390757035259107</v>
      </c>
      <c r="F28">
        <v>2.9134199999999999</v>
      </c>
      <c r="G28">
        <f>-(Table2[[#This Row],[time]]-2)*2</f>
        <v>-1.8268399999999998</v>
      </c>
      <c r="H28">
        <v>87.340100000000007</v>
      </c>
      <c r="I28">
        <v>4.5269300000000002E-3</v>
      </c>
      <c r="J28">
        <f>Table2[[#This Row],[CFNM]]/Table2[[#This Row],[CAREA]]</f>
        <v>5.1831060417837853E-5</v>
      </c>
      <c r="K28">
        <v>2.9134199999999999</v>
      </c>
      <c r="L28">
        <f>-(Table3[[#This Row],[time]]-2)*2</f>
        <v>-1.8268399999999998</v>
      </c>
      <c r="M28">
        <v>86.227999999999994</v>
      </c>
      <c r="N28">
        <v>30.790099999999999</v>
      </c>
      <c r="O28">
        <f>Table3[[#This Row],[CFNM]]/Table3[[#This Row],[CAREA]]</f>
        <v>0.35707774736744446</v>
      </c>
      <c r="P28">
        <v>2.9134199999999999</v>
      </c>
      <c r="Q28">
        <f>-(Table4[[#This Row],[time]]-2)*2</f>
        <v>-1.8268399999999998</v>
      </c>
      <c r="R28">
        <v>73.0505</v>
      </c>
      <c r="S28">
        <v>4.5499599999999996</v>
      </c>
      <c r="T28">
        <f>Table4[[#This Row],[CFNM]]/Table4[[#This Row],[CAREA]]</f>
        <v>6.2285131518606984E-2</v>
      </c>
      <c r="U28">
        <v>2.9134199999999999</v>
      </c>
      <c r="V28">
        <f>-(Table5[[#This Row],[time]]-2)*2</f>
        <v>-1.8268399999999998</v>
      </c>
      <c r="W28">
        <v>82.904399999999995</v>
      </c>
      <c r="X28">
        <v>40.601799999999997</v>
      </c>
      <c r="Y28">
        <f>Table5[[#This Row],[CFNM]]/Table5[[#This Row],[CAREA]]</f>
        <v>0.48974240209204817</v>
      </c>
      <c r="Z28">
        <v>2.9134199999999999</v>
      </c>
      <c r="AA28">
        <f>-(Table6[[#This Row],[time]]-2)*2</f>
        <v>-1.8268399999999998</v>
      </c>
      <c r="AB28">
        <v>70.281199999999998</v>
      </c>
      <c r="AC28">
        <v>1.04247</v>
      </c>
      <c r="AD28">
        <f>Table6[[#This Row],[CFNM]]/Table6[[#This Row],[CAREA]]</f>
        <v>1.4832842922431604E-2</v>
      </c>
      <c r="AE28">
        <v>2.9134199999999999</v>
      </c>
      <c r="AF28">
        <f>-(Table7[[#This Row],[time]]-2)*2</f>
        <v>-1.8268399999999998</v>
      </c>
      <c r="AG28">
        <v>67.430899999999994</v>
      </c>
      <c r="AH28">
        <v>61.111699999999999</v>
      </c>
      <c r="AI28">
        <f>Table7[[#This Row],[CFNM]]/Table7[[#This Row],[CAREA]]</f>
        <v>0.9062862871472871</v>
      </c>
      <c r="AJ28">
        <v>2.9134199999999999</v>
      </c>
      <c r="AK28">
        <f>-(Table8[[#This Row],[time]]-2)*2</f>
        <v>-1.8268399999999998</v>
      </c>
      <c r="AL28">
        <v>77.368099999999998</v>
      </c>
      <c r="AM28">
        <v>5.4813499999999999</v>
      </c>
      <c r="AN28">
        <f>Table8[[#This Row],[CFNM]]/Table8[[#This Row],[CAREA]]</f>
        <v>7.0847674946134129E-2</v>
      </c>
    </row>
    <row r="29" spans="1:40" x14ac:dyDescent="0.3">
      <c r="A29">
        <v>2.9619599999999999</v>
      </c>
      <c r="B29">
        <f>-(Table1[[#This Row],[time]]-2)*2</f>
        <v>-1.9239199999999999</v>
      </c>
      <c r="C29">
        <v>97.740200000000002</v>
      </c>
      <c r="D29">
        <v>28.933599999999998</v>
      </c>
      <c r="E29">
        <f>Table1[[#This Row],[CFNM]]/Table1[[#This Row],[CAREA]]</f>
        <v>0.29602558619687702</v>
      </c>
      <c r="F29">
        <v>2.9619599999999999</v>
      </c>
      <c r="G29">
        <f>-(Table2[[#This Row],[time]]-2)*2</f>
        <v>-1.9239199999999999</v>
      </c>
      <c r="H29">
        <v>85.627499999999998</v>
      </c>
      <c r="I29">
        <v>4.41085E-3</v>
      </c>
      <c r="J29">
        <f>Table2[[#This Row],[CFNM]]/Table2[[#This Row],[CAREA]]</f>
        <v>5.1512072640214886E-5</v>
      </c>
      <c r="K29">
        <v>2.9619599999999999</v>
      </c>
      <c r="L29">
        <f>-(Table3[[#This Row],[time]]-2)*2</f>
        <v>-1.9239199999999999</v>
      </c>
      <c r="M29">
        <v>85.664000000000001</v>
      </c>
      <c r="N29">
        <v>32.624200000000002</v>
      </c>
      <c r="O29">
        <f>Table3[[#This Row],[CFNM]]/Table3[[#This Row],[CAREA]]</f>
        <v>0.3808390922674636</v>
      </c>
      <c r="P29">
        <v>2.9619599999999999</v>
      </c>
      <c r="Q29">
        <f>-(Table4[[#This Row],[time]]-2)*2</f>
        <v>-1.9239199999999999</v>
      </c>
      <c r="R29">
        <v>72.049499999999995</v>
      </c>
      <c r="S29">
        <v>4.6358300000000003</v>
      </c>
      <c r="T29">
        <f>Table4[[#This Row],[CFNM]]/Table4[[#This Row],[CAREA]]</f>
        <v>6.4342292451717228E-2</v>
      </c>
      <c r="U29">
        <v>2.9619599999999999</v>
      </c>
      <c r="V29">
        <f>-(Table5[[#This Row],[time]]-2)*2</f>
        <v>-1.9239199999999999</v>
      </c>
      <c r="W29">
        <v>82.593900000000005</v>
      </c>
      <c r="X29">
        <v>42.518300000000004</v>
      </c>
      <c r="Y29">
        <f>Table5[[#This Row],[CFNM]]/Table5[[#This Row],[CAREA]]</f>
        <v>0.51478741166115172</v>
      </c>
      <c r="Z29">
        <v>2.9619599999999999</v>
      </c>
      <c r="AA29">
        <f>-(Table6[[#This Row],[time]]-2)*2</f>
        <v>-1.9239199999999999</v>
      </c>
      <c r="AB29">
        <v>69.643799999999999</v>
      </c>
      <c r="AC29">
        <v>0.86969600000000002</v>
      </c>
      <c r="AD29">
        <f>Table6[[#This Row],[CFNM]]/Table6[[#This Row],[CAREA]]</f>
        <v>1.2487773498861349E-2</v>
      </c>
      <c r="AE29">
        <v>2.9619599999999999</v>
      </c>
      <c r="AF29">
        <f>-(Table7[[#This Row],[time]]-2)*2</f>
        <v>-1.9239199999999999</v>
      </c>
      <c r="AG29">
        <v>66.795299999999997</v>
      </c>
      <c r="AH29">
        <v>63.413200000000003</v>
      </c>
      <c r="AI29">
        <f>Table7[[#This Row],[CFNM]]/Table7[[#This Row],[CAREA]]</f>
        <v>0.94936619792111132</v>
      </c>
      <c r="AJ29">
        <v>2.9619599999999999</v>
      </c>
      <c r="AK29">
        <f>-(Table8[[#This Row],[time]]-2)*2</f>
        <v>-1.9239199999999999</v>
      </c>
      <c r="AL29">
        <v>77.397599999999997</v>
      </c>
      <c r="AM29">
        <v>4.8774300000000004</v>
      </c>
      <c r="AN29">
        <f>Table8[[#This Row],[CFNM]]/Table8[[#This Row],[CAREA]]</f>
        <v>6.301784551458961E-2</v>
      </c>
    </row>
    <row r="30" spans="1:40" x14ac:dyDescent="0.3">
      <c r="A30">
        <v>3</v>
      </c>
      <c r="B30">
        <f>-(Table1[[#This Row],[time]]-2)*2</f>
        <v>-2</v>
      </c>
      <c r="C30">
        <v>98.467600000000004</v>
      </c>
      <c r="D30">
        <v>30.4496</v>
      </c>
      <c r="E30">
        <f>Table1[[#This Row],[CFNM]]/Table1[[#This Row],[CAREA]]</f>
        <v>0.30923471273799708</v>
      </c>
      <c r="F30">
        <v>3</v>
      </c>
      <c r="G30">
        <f>-(Table2[[#This Row],[time]]-2)*2</f>
        <v>-2</v>
      </c>
      <c r="H30">
        <v>84.772300000000001</v>
      </c>
      <c r="I30">
        <v>4.28875E-3</v>
      </c>
      <c r="J30">
        <f>Table2[[#This Row],[CFNM]]/Table2[[#This Row],[CAREA]]</f>
        <v>5.0591407806559454E-5</v>
      </c>
      <c r="K30">
        <v>3</v>
      </c>
      <c r="L30">
        <f>-(Table3[[#This Row],[time]]-2)*2</f>
        <v>-2</v>
      </c>
      <c r="M30">
        <v>85.193200000000004</v>
      </c>
      <c r="N30">
        <v>34.695799999999998</v>
      </c>
      <c r="O30">
        <f>Table3[[#This Row],[CFNM]]/Table3[[#This Row],[CAREA]]</f>
        <v>0.40726020386603623</v>
      </c>
      <c r="P30">
        <v>3</v>
      </c>
      <c r="Q30">
        <f>-(Table4[[#This Row],[time]]-2)*2</f>
        <v>-2</v>
      </c>
      <c r="R30">
        <v>71.088200000000001</v>
      </c>
      <c r="S30">
        <v>4.6153599999999999</v>
      </c>
      <c r="T30">
        <f>Table4[[#This Row],[CFNM]]/Table4[[#This Row],[CAREA]]</f>
        <v>6.4924417835871495E-2</v>
      </c>
      <c r="U30">
        <v>3</v>
      </c>
      <c r="V30">
        <f>-(Table5[[#This Row],[time]]-2)*2</f>
        <v>-2</v>
      </c>
      <c r="W30">
        <v>82.221199999999996</v>
      </c>
      <c r="X30">
        <v>44.444699999999997</v>
      </c>
      <c r="Y30">
        <f>Table5[[#This Row],[CFNM]]/Table5[[#This Row],[CAREA]]</f>
        <v>0.54055036900458764</v>
      </c>
      <c r="Z30">
        <v>3</v>
      </c>
      <c r="AA30">
        <f>-(Table6[[#This Row],[time]]-2)*2</f>
        <v>-2</v>
      </c>
      <c r="AB30">
        <v>69.4054</v>
      </c>
      <c r="AC30">
        <v>0.71131900000000003</v>
      </c>
      <c r="AD30">
        <f>Table6[[#This Row],[CFNM]]/Table6[[#This Row],[CAREA]]</f>
        <v>1.0248755860495005E-2</v>
      </c>
      <c r="AE30">
        <v>3</v>
      </c>
      <c r="AF30">
        <f>-(Table7[[#This Row],[time]]-2)*2</f>
        <v>-2</v>
      </c>
      <c r="AG30">
        <v>66.1995</v>
      </c>
      <c r="AH30">
        <v>65.682699999999997</v>
      </c>
      <c r="AI30">
        <f>Table7[[#This Row],[CFNM]]/Table7[[#This Row],[CAREA]]</f>
        <v>0.99219329451128779</v>
      </c>
      <c r="AJ30">
        <v>3</v>
      </c>
      <c r="AK30">
        <f>-(Table8[[#This Row],[time]]-2)*2</f>
        <v>-2</v>
      </c>
      <c r="AL30">
        <v>75.778999999999996</v>
      </c>
      <c r="AM30">
        <v>4.2478899999999999</v>
      </c>
      <c r="AN30">
        <f>Table8[[#This Row],[CFNM]]/Table8[[#This Row],[CAREA]]</f>
        <v>5.6056295279694905E-2</v>
      </c>
    </row>
    <row r="33" spans="1:40" x14ac:dyDescent="0.3">
      <c r="A33" t="s">
        <v>19</v>
      </c>
      <c r="E33" t="s">
        <v>0</v>
      </c>
    </row>
    <row r="34" spans="1:40" x14ac:dyDescent="0.3">
      <c r="A34" t="s">
        <v>18</v>
      </c>
      <c r="E34" t="s">
        <v>1</v>
      </c>
      <c r="F34" t="s">
        <v>2</v>
      </c>
    </row>
    <row r="36" spans="1:40" x14ac:dyDescent="0.3">
      <c r="A36" t="s">
        <v>3</v>
      </c>
      <c r="F36" t="s">
        <v>4</v>
      </c>
      <c r="K36" t="s">
        <v>5</v>
      </c>
      <c r="P36" t="s">
        <v>6</v>
      </c>
      <c r="U36" t="s">
        <v>7</v>
      </c>
      <c r="Z36" t="s">
        <v>8</v>
      </c>
      <c r="AE36" t="s">
        <v>9</v>
      </c>
      <c r="AJ36" t="s">
        <v>10</v>
      </c>
    </row>
    <row r="37" spans="1:40" x14ac:dyDescent="0.3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11</v>
      </c>
      <c r="V37" t="s">
        <v>12</v>
      </c>
      <c r="W37" t="s">
        <v>13</v>
      </c>
      <c r="X37" t="s">
        <v>14</v>
      </c>
      <c r="Y37" t="s">
        <v>15</v>
      </c>
      <c r="Z37" t="s">
        <v>11</v>
      </c>
      <c r="AA37" t="s">
        <v>12</v>
      </c>
      <c r="AB37" t="s">
        <v>13</v>
      </c>
      <c r="AC37" t="s">
        <v>14</v>
      </c>
      <c r="AD37" t="s">
        <v>15</v>
      </c>
      <c r="AE37" t="s">
        <v>11</v>
      </c>
      <c r="AF37" t="s">
        <v>12</v>
      </c>
      <c r="AG37" t="s">
        <v>13</v>
      </c>
      <c r="AH37" t="s">
        <v>14</v>
      </c>
      <c r="AI37" t="s">
        <v>15</v>
      </c>
      <c r="AJ37" t="s">
        <v>11</v>
      </c>
      <c r="AK37" t="s">
        <v>12</v>
      </c>
      <c r="AL37" t="s">
        <v>13</v>
      </c>
      <c r="AM37" t="s">
        <v>14</v>
      </c>
      <c r="AN37" t="s">
        <v>15</v>
      </c>
    </row>
    <row r="38" spans="1:40" x14ac:dyDescent="0.3">
      <c r="A38">
        <v>2</v>
      </c>
      <c r="B38">
        <f>(Table110[[#This Row],[time]]-2)*2</f>
        <v>0</v>
      </c>
      <c r="C38">
        <v>91.105400000000003</v>
      </c>
      <c r="D38">
        <v>10.2014</v>
      </c>
      <c r="E38" s="1">
        <f>Table110[[#This Row],[CFNM]]/Table110[[#This Row],[CAREA]]</f>
        <v>0.11197360419909247</v>
      </c>
      <c r="F38">
        <v>2</v>
      </c>
      <c r="G38">
        <f>(Table211[[#This Row],[time]]-2)*2</f>
        <v>0</v>
      </c>
      <c r="H38">
        <v>95.867800000000003</v>
      </c>
      <c r="I38">
        <v>3.5860500000000002</v>
      </c>
      <c r="J38" s="1">
        <f>Table211[[#This Row],[CFNM]]/Table211[[#This Row],[CAREA]]</f>
        <v>3.740619895314172E-2</v>
      </c>
      <c r="K38">
        <v>2</v>
      </c>
      <c r="L38">
        <f>(Table312[[#This Row],[time]]-2)*2</f>
        <v>0</v>
      </c>
      <c r="M38">
        <v>89.266099999999994</v>
      </c>
      <c r="N38">
        <v>3.6396999999999999</v>
      </c>
      <c r="O38">
        <f>Table312[[#This Row],[CFNM]]/Table312[[#This Row],[CAREA]]</f>
        <v>4.0773597143820554E-2</v>
      </c>
      <c r="P38">
        <v>2</v>
      </c>
      <c r="Q38">
        <f>(Table413[[#This Row],[time]]-2)*2</f>
        <v>0</v>
      </c>
      <c r="R38">
        <v>86.426900000000003</v>
      </c>
      <c r="S38">
        <v>6.4320700000000004</v>
      </c>
      <c r="T38">
        <f>Table413[[#This Row],[CFNM]]/Table413[[#This Row],[CAREA]]</f>
        <v>7.4422083865092928E-2</v>
      </c>
      <c r="U38">
        <v>2</v>
      </c>
      <c r="V38">
        <f>(Table514[[#This Row],[time]]-2)*2</f>
        <v>0</v>
      </c>
      <c r="W38">
        <v>82.680599999999998</v>
      </c>
      <c r="X38">
        <v>9.2786299999999997</v>
      </c>
      <c r="Y38">
        <f>Table514[[#This Row],[CFNM]]/Table514[[#This Row],[CAREA]]</f>
        <v>0.11222257700113449</v>
      </c>
      <c r="Z38">
        <v>2</v>
      </c>
      <c r="AA38">
        <f>(Table615[[#This Row],[time]]-2)*2</f>
        <v>0</v>
      </c>
      <c r="AB38">
        <v>88.9298</v>
      </c>
      <c r="AC38">
        <v>15.8246</v>
      </c>
      <c r="AD38">
        <f>Table615[[#This Row],[CFNM]]/Table615[[#This Row],[CAREA]]</f>
        <v>0.17794485088238138</v>
      </c>
      <c r="AE38">
        <v>2</v>
      </c>
      <c r="AF38">
        <f>(Table716[[#This Row],[time]]-2)*2</f>
        <v>0</v>
      </c>
      <c r="AG38">
        <v>78.958100000000002</v>
      </c>
      <c r="AH38">
        <v>19.616599999999998</v>
      </c>
      <c r="AI38">
        <f>Table716[[#This Row],[CFNM]]/Table716[[#This Row],[CAREA]]</f>
        <v>0.24844316162622959</v>
      </c>
      <c r="AJ38">
        <v>2</v>
      </c>
      <c r="AK38">
        <f>(Table817[[#This Row],[time]]-2)*2</f>
        <v>0</v>
      </c>
      <c r="AL38">
        <v>83.134600000000006</v>
      </c>
      <c r="AM38">
        <v>19.232700000000001</v>
      </c>
      <c r="AN38">
        <f>Table817[[#This Row],[CFNM]]/Table817[[#This Row],[CAREA]]</f>
        <v>0.23134410943217384</v>
      </c>
    </row>
    <row r="39" spans="1:40" x14ac:dyDescent="0.3">
      <c r="A39">
        <v>2.0512600000000001</v>
      </c>
      <c r="B39">
        <f>(Table110[[#This Row],[time]]-2)*2</f>
        <v>0.10252000000000017</v>
      </c>
      <c r="C39">
        <v>91.064599999999999</v>
      </c>
      <c r="D39">
        <v>9.7317300000000007</v>
      </c>
      <c r="E39">
        <f>Table110[[#This Row],[CFNM]]/Table110[[#This Row],[CAREA]]</f>
        <v>0.10686622463613743</v>
      </c>
      <c r="F39">
        <v>2.0512600000000001</v>
      </c>
      <c r="G39">
        <f>(Table211[[#This Row],[time]]-2)*2</f>
        <v>0.10252000000000017</v>
      </c>
      <c r="H39">
        <v>96.030100000000004</v>
      </c>
      <c r="I39">
        <v>4.1713899999999997</v>
      </c>
      <c r="J39">
        <f>Table211[[#This Row],[CFNM]]/Table211[[#This Row],[CAREA]]</f>
        <v>4.3438359431053383E-2</v>
      </c>
      <c r="K39">
        <v>2.0512600000000001</v>
      </c>
      <c r="L39">
        <f>(Table312[[#This Row],[time]]-2)*2</f>
        <v>0.10252000000000017</v>
      </c>
      <c r="M39">
        <v>89.209299999999999</v>
      </c>
      <c r="N39">
        <v>3.0703299999999998</v>
      </c>
      <c r="O39">
        <f>Table312[[#This Row],[CFNM]]/Table312[[#This Row],[CAREA]]</f>
        <v>3.4417151575003947E-2</v>
      </c>
      <c r="P39">
        <v>2.0512600000000001</v>
      </c>
      <c r="Q39">
        <f>(Table413[[#This Row],[time]]-2)*2</f>
        <v>0.10252000000000017</v>
      </c>
      <c r="R39">
        <v>86.563199999999995</v>
      </c>
      <c r="S39">
        <v>7.3817199999999996</v>
      </c>
      <c r="T39">
        <f>Table413[[#This Row],[CFNM]]/Table413[[#This Row],[CAREA]]</f>
        <v>8.5275498133155894E-2</v>
      </c>
      <c r="U39">
        <v>2.0512600000000001</v>
      </c>
      <c r="V39">
        <f>(Table514[[#This Row],[time]]-2)*2</f>
        <v>0.10252000000000017</v>
      </c>
      <c r="W39">
        <v>82.624799999999993</v>
      </c>
      <c r="X39">
        <v>8.4850200000000005</v>
      </c>
      <c r="Y39">
        <f>Table514[[#This Row],[CFNM]]/Table514[[#This Row],[CAREA]]</f>
        <v>0.10269338019577659</v>
      </c>
      <c r="Z39">
        <v>2.0512600000000001</v>
      </c>
      <c r="AA39">
        <f>(Table615[[#This Row],[time]]-2)*2</f>
        <v>0.10252000000000017</v>
      </c>
      <c r="AB39">
        <v>88.944699999999997</v>
      </c>
      <c r="AC39">
        <v>17.099699999999999</v>
      </c>
      <c r="AD39">
        <f>Table615[[#This Row],[CFNM]]/Table615[[#This Row],[CAREA]]</f>
        <v>0.19225091545645775</v>
      </c>
      <c r="AE39">
        <v>2.0512600000000001</v>
      </c>
      <c r="AF39">
        <f>(Table716[[#This Row],[time]]-2)*2</f>
        <v>0.10252000000000017</v>
      </c>
      <c r="AG39">
        <v>78.656499999999994</v>
      </c>
      <c r="AH39">
        <v>19.0397</v>
      </c>
      <c r="AI39">
        <f>Table716[[#This Row],[CFNM]]/Table716[[#This Row],[CAREA]]</f>
        <v>0.24206136810053844</v>
      </c>
      <c r="AJ39">
        <v>2.0512600000000001</v>
      </c>
      <c r="AK39">
        <f>(Table817[[#This Row],[time]]-2)*2</f>
        <v>0.10252000000000017</v>
      </c>
      <c r="AL39">
        <v>83.350300000000004</v>
      </c>
      <c r="AM39">
        <v>20.584</v>
      </c>
      <c r="AN39">
        <f>Table817[[#This Row],[CFNM]]/Table817[[#This Row],[CAREA]]</f>
        <v>0.24695771940832845</v>
      </c>
    </row>
    <row r="40" spans="1:40" x14ac:dyDescent="0.3">
      <c r="A40">
        <v>2.1153300000000002</v>
      </c>
      <c r="B40">
        <f>(Table110[[#This Row],[time]]-2)*2</f>
        <v>0.23066000000000031</v>
      </c>
      <c r="C40">
        <v>90.997399999999999</v>
      </c>
      <c r="D40">
        <v>8.7869200000000003</v>
      </c>
      <c r="E40">
        <f>Table110[[#This Row],[CFNM]]/Table110[[#This Row],[CAREA]]</f>
        <v>9.6562319362970814E-2</v>
      </c>
      <c r="F40">
        <v>2.1153300000000002</v>
      </c>
      <c r="G40">
        <f>(Table211[[#This Row],[time]]-2)*2</f>
        <v>0.23066000000000031</v>
      </c>
      <c r="H40">
        <v>95.793899999999994</v>
      </c>
      <c r="I40">
        <v>5.2051600000000002</v>
      </c>
      <c r="J40">
        <f>Table211[[#This Row],[CFNM]]/Table211[[#This Row],[CAREA]]</f>
        <v>5.4337071567187478E-2</v>
      </c>
      <c r="K40">
        <v>2.1153300000000002</v>
      </c>
      <c r="L40">
        <f>(Table312[[#This Row],[time]]-2)*2</f>
        <v>0.23066000000000031</v>
      </c>
      <c r="M40">
        <v>88.980900000000005</v>
      </c>
      <c r="N40">
        <v>2.2282899999999999</v>
      </c>
      <c r="O40">
        <f>Table312[[#This Row],[CFNM]]/Table312[[#This Row],[CAREA]]</f>
        <v>2.5042340547241033E-2</v>
      </c>
      <c r="P40">
        <v>2.1153300000000002</v>
      </c>
      <c r="Q40">
        <f>(Table413[[#This Row],[time]]-2)*2</f>
        <v>0.23066000000000031</v>
      </c>
      <c r="R40">
        <v>86.932400000000001</v>
      </c>
      <c r="S40">
        <v>8.8998000000000008</v>
      </c>
      <c r="T40">
        <f>Table413[[#This Row],[CFNM]]/Table413[[#This Row],[CAREA]]</f>
        <v>0.10237609912989865</v>
      </c>
      <c r="U40">
        <v>2.1153300000000002</v>
      </c>
      <c r="V40">
        <f>(Table514[[#This Row],[time]]-2)*2</f>
        <v>0.23066000000000031</v>
      </c>
      <c r="W40">
        <v>82.597800000000007</v>
      </c>
      <c r="X40">
        <v>7.3610199999999999</v>
      </c>
      <c r="Y40">
        <f>Table514[[#This Row],[CFNM]]/Table514[[#This Row],[CAREA]]</f>
        <v>8.911883851628008E-2</v>
      </c>
      <c r="Z40">
        <v>2.1153300000000002</v>
      </c>
      <c r="AA40">
        <f>(Table615[[#This Row],[time]]-2)*2</f>
        <v>0.23066000000000031</v>
      </c>
      <c r="AB40">
        <v>89.663700000000006</v>
      </c>
      <c r="AC40">
        <v>19.6815</v>
      </c>
      <c r="AD40">
        <f>Table615[[#This Row],[CFNM]]/Table615[[#This Row],[CAREA]]</f>
        <v>0.21950354491282423</v>
      </c>
      <c r="AE40">
        <v>2.1153300000000002</v>
      </c>
      <c r="AF40">
        <f>(Table716[[#This Row],[time]]-2)*2</f>
        <v>0.23066000000000031</v>
      </c>
      <c r="AG40">
        <v>77.865899999999996</v>
      </c>
      <c r="AH40">
        <v>18.559000000000001</v>
      </c>
      <c r="AI40">
        <f>Table716[[#This Row],[CFNM]]/Table716[[#This Row],[CAREA]]</f>
        <v>0.23834566864314163</v>
      </c>
      <c r="AJ40">
        <v>2.1153300000000002</v>
      </c>
      <c r="AK40">
        <f>(Table817[[#This Row],[time]]-2)*2</f>
        <v>0.23066000000000031</v>
      </c>
      <c r="AL40">
        <v>83.526300000000006</v>
      </c>
      <c r="AM40">
        <v>22.7591</v>
      </c>
      <c r="AN40">
        <f>Table817[[#This Row],[CFNM]]/Table817[[#This Row],[CAREA]]</f>
        <v>0.27247824936576859</v>
      </c>
    </row>
    <row r="41" spans="1:40" x14ac:dyDescent="0.3">
      <c r="A41">
        <v>2.16533</v>
      </c>
      <c r="B41">
        <f>(Table110[[#This Row],[time]]-2)*2</f>
        <v>0.33065999999999995</v>
      </c>
      <c r="C41">
        <v>90.909199999999998</v>
      </c>
      <c r="D41">
        <v>7.88279</v>
      </c>
      <c r="E41">
        <f>Table110[[#This Row],[CFNM]]/Table110[[#This Row],[CAREA]]</f>
        <v>8.6710585947296859E-2</v>
      </c>
      <c r="F41">
        <v>2.16533</v>
      </c>
      <c r="G41">
        <f>(Table211[[#This Row],[time]]-2)*2</f>
        <v>0.33065999999999995</v>
      </c>
      <c r="H41">
        <v>95.536000000000001</v>
      </c>
      <c r="I41">
        <v>6.2707800000000002</v>
      </c>
      <c r="J41">
        <f>Table211[[#This Row],[CFNM]]/Table211[[#This Row],[CAREA]]</f>
        <v>6.5637874727851278E-2</v>
      </c>
      <c r="K41">
        <v>2.16533</v>
      </c>
      <c r="L41">
        <f>(Table312[[#This Row],[time]]-2)*2</f>
        <v>0.33065999999999995</v>
      </c>
      <c r="M41">
        <v>87.749099999999999</v>
      </c>
      <c r="N41">
        <v>1.6043000000000001</v>
      </c>
      <c r="O41">
        <f>Table312[[#This Row],[CFNM]]/Table312[[#This Row],[CAREA]]</f>
        <v>1.828280859860671E-2</v>
      </c>
      <c r="P41">
        <v>2.16533</v>
      </c>
      <c r="Q41">
        <f>(Table413[[#This Row],[time]]-2)*2</f>
        <v>0.33065999999999995</v>
      </c>
      <c r="R41">
        <v>87.636899999999997</v>
      </c>
      <c r="S41">
        <v>10.3842</v>
      </c>
      <c r="T41">
        <f>Table413[[#This Row],[CFNM]]/Table413[[#This Row],[CAREA]]</f>
        <v>0.11849118350831671</v>
      </c>
      <c r="U41">
        <v>2.16533</v>
      </c>
      <c r="V41">
        <f>(Table514[[#This Row],[time]]-2)*2</f>
        <v>0.33065999999999995</v>
      </c>
      <c r="W41">
        <v>82.001000000000005</v>
      </c>
      <c r="X41">
        <v>6.3651299999999997</v>
      </c>
      <c r="Y41">
        <f>Table514[[#This Row],[CFNM]]/Table514[[#This Row],[CAREA]]</f>
        <v>7.7622589968415007E-2</v>
      </c>
      <c r="Z41">
        <v>2.16533</v>
      </c>
      <c r="AA41">
        <f>(Table615[[#This Row],[time]]-2)*2</f>
        <v>0.33065999999999995</v>
      </c>
      <c r="AB41">
        <v>89.572900000000004</v>
      </c>
      <c r="AC41">
        <v>22.453600000000002</v>
      </c>
      <c r="AD41">
        <f>Table615[[#This Row],[CFNM]]/Table615[[#This Row],[CAREA]]</f>
        <v>0.25067403198958615</v>
      </c>
      <c r="AE41">
        <v>2.16533</v>
      </c>
      <c r="AF41">
        <f>(Table716[[#This Row],[time]]-2)*2</f>
        <v>0.33065999999999995</v>
      </c>
      <c r="AG41">
        <v>77.634</v>
      </c>
      <c r="AH41">
        <v>18.168500000000002</v>
      </c>
      <c r="AI41">
        <f>Table716[[#This Row],[CFNM]]/Table716[[#This Row],[CAREA]]</f>
        <v>0.23402761676585004</v>
      </c>
      <c r="AJ41">
        <v>2.16533</v>
      </c>
      <c r="AK41">
        <f>(Table817[[#This Row],[time]]-2)*2</f>
        <v>0.33065999999999995</v>
      </c>
      <c r="AL41">
        <v>83.624600000000001</v>
      </c>
      <c r="AM41">
        <v>25.011399999999998</v>
      </c>
      <c r="AN41">
        <f>Table817[[#This Row],[CFNM]]/Table817[[#This Row],[CAREA]]</f>
        <v>0.29909141568390163</v>
      </c>
    </row>
    <row r="42" spans="1:40" x14ac:dyDescent="0.3">
      <c r="A42">
        <v>2.2246999999999999</v>
      </c>
      <c r="B42">
        <f>(Table110[[#This Row],[time]]-2)*2</f>
        <v>0.4493999999999998</v>
      </c>
      <c r="C42">
        <v>90.825199999999995</v>
      </c>
      <c r="D42">
        <v>7.4440799999999996</v>
      </c>
      <c r="E42">
        <f>Table110[[#This Row],[CFNM]]/Table110[[#This Row],[CAREA]]</f>
        <v>8.196051316154547E-2</v>
      </c>
      <c r="F42">
        <v>2.2246999999999999</v>
      </c>
      <c r="G42">
        <f>(Table211[[#This Row],[time]]-2)*2</f>
        <v>0.4493999999999998</v>
      </c>
      <c r="H42">
        <v>95.385800000000003</v>
      </c>
      <c r="I42">
        <v>6.8017000000000003</v>
      </c>
      <c r="J42">
        <f>Table211[[#This Row],[CFNM]]/Table211[[#This Row],[CAREA]]</f>
        <v>7.130725957113114E-2</v>
      </c>
      <c r="K42">
        <v>2.2246999999999999</v>
      </c>
      <c r="L42">
        <f>(Table312[[#This Row],[time]]-2)*2</f>
        <v>0.4493999999999998</v>
      </c>
      <c r="M42">
        <v>87.591999999999999</v>
      </c>
      <c r="N42">
        <v>1.3647400000000001</v>
      </c>
      <c r="O42">
        <f>Table312[[#This Row],[CFNM]]/Table312[[#This Row],[CAREA]]</f>
        <v>1.5580646634395836E-2</v>
      </c>
      <c r="P42">
        <v>2.2246999999999999</v>
      </c>
      <c r="Q42">
        <f>(Table413[[#This Row],[time]]-2)*2</f>
        <v>0.4493999999999998</v>
      </c>
      <c r="R42">
        <v>87.967200000000005</v>
      </c>
      <c r="S42">
        <v>11.1218</v>
      </c>
      <c r="T42">
        <f>Table413[[#This Row],[CFNM]]/Table413[[#This Row],[CAREA]]</f>
        <v>0.12643121527114651</v>
      </c>
      <c r="U42">
        <v>2.2246999999999999</v>
      </c>
      <c r="V42">
        <f>(Table514[[#This Row],[time]]-2)*2</f>
        <v>0.4493999999999998</v>
      </c>
      <c r="W42">
        <v>81.039100000000005</v>
      </c>
      <c r="X42">
        <v>5.9651300000000003</v>
      </c>
      <c r="Y42">
        <f>Table514[[#This Row],[CFNM]]/Table514[[#This Row],[CAREA]]</f>
        <v>7.3608048460557921E-2</v>
      </c>
      <c r="Z42">
        <v>2.2246999999999999</v>
      </c>
      <c r="AA42">
        <f>(Table615[[#This Row],[time]]-2)*2</f>
        <v>0.4493999999999998</v>
      </c>
      <c r="AB42">
        <v>89.400599999999997</v>
      </c>
      <c r="AC42">
        <v>23.954699999999999</v>
      </c>
      <c r="AD42">
        <f>Table615[[#This Row],[CFNM]]/Table615[[#This Row],[CAREA]]</f>
        <v>0.2679478661217039</v>
      </c>
      <c r="AE42">
        <v>2.2246999999999999</v>
      </c>
      <c r="AF42">
        <f>(Table716[[#This Row],[time]]-2)*2</f>
        <v>0.4493999999999998</v>
      </c>
      <c r="AG42">
        <v>77.516999999999996</v>
      </c>
      <c r="AH42">
        <v>17.988099999999999</v>
      </c>
      <c r="AI42">
        <f>Table716[[#This Row],[CFNM]]/Table716[[#This Row],[CAREA]]</f>
        <v>0.23205361404595121</v>
      </c>
      <c r="AJ42">
        <v>2.2246999999999999</v>
      </c>
      <c r="AK42">
        <f>(Table817[[#This Row],[time]]-2)*2</f>
        <v>0.4493999999999998</v>
      </c>
      <c r="AL42">
        <v>83.438299999999998</v>
      </c>
      <c r="AM42">
        <v>26.2347</v>
      </c>
      <c r="AN42">
        <f>Table817[[#This Row],[CFNM]]/Table817[[#This Row],[CAREA]]</f>
        <v>0.31442035611943198</v>
      </c>
    </row>
    <row r="43" spans="1:40" x14ac:dyDescent="0.3">
      <c r="A43">
        <v>2.2668900000000001</v>
      </c>
      <c r="B43">
        <f>(Table110[[#This Row],[time]]-2)*2</f>
        <v>0.53378000000000014</v>
      </c>
      <c r="C43">
        <v>90.709900000000005</v>
      </c>
      <c r="D43">
        <v>6.6154500000000001</v>
      </c>
      <c r="E43">
        <f>Table110[[#This Row],[CFNM]]/Table110[[#This Row],[CAREA]]</f>
        <v>7.2929746367265305E-2</v>
      </c>
      <c r="F43">
        <v>2.2668900000000001</v>
      </c>
      <c r="G43">
        <f>(Table211[[#This Row],[time]]-2)*2</f>
        <v>0.53378000000000014</v>
      </c>
      <c r="H43">
        <v>95.239699999999999</v>
      </c>
      <c r="I43">
        <v>7.7702200000000001</v>
      </c>
      <c r="J43">
        <f>Table211[[#This Row],[CFNM]]/Table211[[#This Row],[CAREA]]</f>
        <v>8.1585935276990582E-2</v>
      </c>
      <c r="K43">
        <v>2.2668900000000001</v>
      </c>
      <c r="L43">
        <f>(Table312[[#This Row],[time]]-2)*2</f>
        <v>0.53378000000000014</v>
      </c>
      <c r="M43">
        <v>87.218699999999998</v>
      </c>
      <c r="N43">
        <v>0.96885699999999997</v>
      </c>
      <c r="O43">
        <f>Table312[[#This Row],[CFNM]]/Table312[[#This Row],[CAREA]]</f>
        <v>1.1108363229445061E-2</v>
      </c>
      <c r="P43">
        <v>2.2668900000000001</v>
      </c>
      <c r="Q43">
        <f>(Table413[[#This Row],[time]]-2)*2</f>
        <v>0.53378000000000014</v>
      </c>
      <c r="R43">
        <v>88.652000000000001</v>
      </c>
      <c r="S43">
        <v>12.573399999999999</v>
      </c>
      <c r="T43">
        <f>Table413[[#This Row],[CFNM]]/Table413[[#This Row],[CAREA]]</f>
        <v>0.1418287235482561</v>
      </c>
      <c r="U43">
        <v>2.2668900000000001</v>
      </c>
      <c r="V43">
        <f>(Table514[[#This Row],[time]]-2)*2</f>
        <v>0.53378000000000014</v>
      </c>
      <c r="W43">
        <v>81.143799999999999</v>
      </c>
      <c r="X43">
        <v>5.22905</v>
      </c>
      <c r="Y43">
        <f>Table514[[#This Row],[CFNM]]/Table514[[#This Row],[CAREA]]</f>
        <v>6.4441768810432842E-2</v>
      </c>
      <c r="Z43">
        <v>2.2668900000000001</v>
      </c>
      <c r="AA43">
        <f>(Table615[[#This Row],[time]]-2)*2</f>
        <v>0.53378000000000014</v>
      </c>
      <c r="AB43">
        <v>92.529499999999999</v>
      </c>
      <c r="AC43">
        <v>27.000699999999998</v>
      </c>
      <c r="AD43">
        <f>Table615[[#This Row],[CFNM]]/Table615[[#This Row],[CAREA]]</f>
        <v>0.2918063968788332</v>
      </c>
      <c r="AE43">
        <v>2.2668900000000001</v>
      </c>
      <c r="AF43">
        <f>(Table716[[#This Row],[time]]-2)*2</f>
        <v>0.53378000000000014</v>
      </c>
      <c r="AG43">
        <v>77.5321</v>
      </c>
      <c r="AH43">
        <v>17.6465</v>
      </c>
      <c r="AI43">
        <f>Table716[[#This Row],[CFNM]]/Table716[[#This Row],[CAREA]]</f>
        <v>0.22760250270533108</v>
      </c>
      <c r="AJ43">
        <v>2.2668900000000001</v>
      </c>
      <c r="AK43">
        <f>(Table817[[#This Row],[time]]-2)*2</f>
        <v>0.53378000000000014</v>
      </c>
      <c r="AL43">
        <v>82.888900000000007</v>
      </c>
      <c r="AM43">
        <v>28.8843</v>
      </c>
      <c r="AN43">
        <f>Table817[[#This Row],[CFNM]]/Table817[[#This Row],[CAREA]]</f>
        <v>0.34847006052680152</v>
      </c>
    </row>
    <row r="44" spans="1:40" x14ac:dyDescent="0.3">
      <c r="A44">
        <v>2.3262700000000001</v>
      </c>
      <c r="B44">
        <f>(Table110[[#This Row],[time]]-2)*2</f>
        <v>0.65254000000000012</v>
      </c>
      <c r="C44">
        <v>90.592799999999997</v>
      </c>
      <c r="D44">
        <v>5.9980099999999998</v>
      </c>
      <c r="E44">
        <f>Table110[[#This Row],[CFNM]]/Table110[[#This Row],[CAREA]]</f>
        <v>6.6208462482669705E-2</v>
      </c>
      <c r="F44">
        <v>2.3262700000000001</v>
      </c>
      <c r="G44">
        <f>(Table211[[#This Row],[time]]-2)*2</f>
        <v>0.65254000000000012</v>
      </c>
      <c r="H44">
        <v>95.309399999999997</v>
      </c>
      <c r="I44">
        <v>8.4289900000000006</v>
      </c>
      <c r="J44">
        <f>Table211[[#This Row],[CFNM]]/Table211[[#This Row],[CAREA]]</f>
        <v>8.8438181333635513E-2</v>
      </c>
      <c r="K44">
        <v>2.3262700000000001</v>
      </c>
      <c r="L44">
        <f>(Table312[[#This Row],[time]]-2)*2</f>
        <v>0.65254000000000012</v>
      </c>
      <c r="M44">
        <v>85.802899999999994</v>
      </c>
      <c r="N44">
        <v>0.929535</v>
      </c>
      <c r="O44">
        <f>Table312[[#This Row],[CFNM]]/Table312[[#This Row],[CAREA]]</f>
        <v>1.0833375095713549E-2</v>
      </c>
      <c r="P44">
        <v>2.3262700000000001</v>
      </c>
      <c r="Q44">
        <f>(Table413[[#This Row],[time]]-2)*2</f>
        <v>0.65254000000000012</v>
      </c>
      <c r="R44">
        <v>89.253100000000003</v>
      </c>
      <c r="S44">
        <v>13.7189</v>
      </c>
      <c r="T44">
        <f>Table413[[#This Row],[CFNM]]/Table413[[#This Row],[CAREA]]</f>
        <v>0.1537078263948255</v>
      </c>
      <c r="U44">
        <v>2.3262700000000001</v>
      </c>
      <c r="V44">
        <f>(Table514[[#This Row],[time]]-2)*2</f>
        <v>0.65254000000000012</v>
      </c>
      <c r="W44">
        <v>79.753200000000007</v>
      </c>
      <c r="X44">
        <v>4.9177900000000001</v>
      </c>
      <c r="Y44">
        <f>Table514[[#This Row],[CFNM]]/Table514[[#This Row],[CAREA]]</f>
        <v>6.1662604133752623E-2</v>
      </c>
      <c r="Z44">
        <v>2.3262700000000001</v>
      </c>
      <c r="AA44">
        <f>(Table615[[#This Row],[time]]-2)*2</f>
        <v>0.65254000000000012</v>
      </c>
      <c r="AB44">
        <v>92.564800000000005</v>
      </c>
      <c r="AC44">
        <v>29.514299999999999</v>
      </c>
      <c r="AD44">
        <f>Table615[[#This Row],[CFNM]]/Table615[[#This Row],[CAREA]]</f>
        <v>0.3188501460598413</v>
      </c>
      <c r="AE44">
        <v>2.3262700000000001</v>
      </c>
      <c r="AF44">
        <f>(Table716[[#This Row],[time]]-2)*2</f>
        <v>0.65254000000000012</v>
      </c>
      <c r="AG44">
        <v>77.422799999999995</v>
      </c>
      <c r="AH44">
        <v>17.404599999999999</v>
      </c>
      <c r="AI44">
        <f>Table716[[#This Row],[CFNM]]/Table716[[#This Row],[CAREA]]</f>
        <v>0.22479941309278403</v>
      </c>
      <c r="AJ44">
        <v>2.3262700000000001</v>
      </c>
      <c r="AK44">
        <f>(Table817[[#This Row],[time]]-2)*2</f>
        <v>0.65254000000000012</v>
      </c>
      <c r="AL44">
        <v>82.417699999999996</v>
      </c>
      <c r="AM44">
        <v>31.101299999999998</v>
      </c>
      <c r="AN44">
        <f>Table817[[#This Row],[CFNM]]/Table817[[#This Row],[CAREA]]</f>
        <v>0.37736190163035366</v>
      </c>
    </row>
    <row r="45" spans="1:40" x14ac:dyDescent="0.3">
      <c r="A45">
        <v>2.3684599999999998</v>
      </c>
      <c r="B45">
        <f>(Table110[[#This Row],[time]]-2)*2</f>
        <v>0.73691999999999958</v>
      </c>
      <c r="C45">
        <v>90.373000000000005</v>
      </c>
      <c r="D45">
        <v>5.3917599999999997</v>
      </c>
      <c r="E45">
        <f>Table110[[#This Row],[CFNM]]/Table110[[#This Row],[CAREA]]</f>
        <v>5.9661181990196183E-2</v>
      </c>
      <c r="F45">
        <v>2.3684599999999998</v>
      </c>
      <c r="G45">
        <f>(Table211[[#This Row],[time]]-2)*2</f>
        <v>0.73691999999999958</v>
      </c>
      <c r="H45">
        <v>95.344300000000004</v>
      </c>
      <c r="I45">
        <v>9.0389800000000005</v>
      </c>
      <c r="J45">
        <f>Table211[[#This Row],[CFNM]]/Table211[[#This Row],[CAREA]]</f>
        <v>9.4803569799138496E-2</v>
      </c>
      <c r="K45">
        <v>2.3684599999999998</v>
      </c>
      <c r="L45">
        <f>(Table312[[#This Row],[time]]-2)*2</f>
        <v>0.73691999999999958</v>
      </c>
      <c r="M45">
        <v>85.293000000000006</v>
      </c>
      <c r="N45">
        <v>1.10636</v>
      </c>
      <c r="O45">
        <f>Table312[[#This Row],[CFNM]]/Table312[[#This Row],[CAREA]]</f>
        <v>1.2971287209970336E-2</v>
      </c>
      <c r="P45">
        <v>2.3684599999999998</v>
      </c>
      <c r="Q45">
        <f>(Table413[[#This Row],[time]]-2)*2</f>
        <v>0.73691999999999958</v>
      </c>
      <c r="R45">
        <v>89.969200000000001</v>
      </c>
      <c r="S45">
        <v>14.992800000000001</v>
      </c>
      <c r="T45">
        <f>Table413[[#This Row],[CFNM]]/Table413[[#This Row],[CAREA]]</f>
        <v>0.16664369584257724</v>
      </c>
      <c r="U45">
        <v>2.3684599999999998</v>
      </c>
      <c r="V45">
        <f>(Table514[[#This Row],[time]]-2)*2</f>
        <v>0.73691999999999958</v>
      </c>
      <c r="W45">
        <v>78.169799999999995</v>
      </c>
      <c r="X45">
        <v>4.6702300000000001</v>
      </c>
      <c r="Y45">
        <f>Table514[[#This Row],[CFNM]]/Table514[[#This Row],[CAREA]]</f>
        <v>5.974468400840223E-2</v>
      </c>
      <c r="Z45">
        <v>2.3684599999999998</v>
      </c>
      <c r="AA45">
        <f>(Table615[[#This Row],[time]]-2)*2</f>
        <v>0.73691999999999958</v>
      </c>
      <c r="AB45">
        <v>92.514200000000002</v>
      </c>
      <c r="AC45">
        <v>32.069600000000001</v>
      </c>
      <c r="AD45">
        <f>Table615[[#This Row],[CFNM]]/Table615[[#This Row],[CAREA]]</f>
        <v>0.34664516366136228</v>
      </c>
      <c r="AE45">
        <v>2.3684599999999998</v>
      </c>
      <c r="AF45">
        <f>(Table716[[#This Row],[time]]-2)*2</f>
        <v>0.73691999999999958</v>
      </c>
      <c r="AG45">
        <v>77.020899999999997</v>
      </c>
      <c r="AH45">
        <v>17.240200000000002</v>
      </c>
      <c r="AI45">
        <f>Table716[[#This Row],[CFNM]]/Table716[[#This Row],[CAREA]]</f>
        <v>0.2238379452849811</v>
      </c>
      <c r="AJ45">
        <v>2.3684599999999998</v>
      </c>
      <c r="AK45">
        <f>(Table817[[#This Row],[time]]-2)*2</f>
        <v>0.73691999999999958</v>
      </c>
      <c r="AL45">
        <v>82.065299999999993</v>
      </c>
      <c r="AM45">
        <v>33.661000000000001</v>
      </c>
      <c r="AN45">
        <f>Table817[[#This Row],[CFNM]]/Table817[[#This Row],[CAREA]]</f>
        <v>0.41017336194469534</v>
      </c>
    </row>
    <row r="46" spans="1:40" x14ac:dyDescent="0.3">
      <c r="A46">
        <v>2.4278300000000002</v>
      </c>
      <c r="B46">
        <f>(Table110[[#This Row],[time]]-2)*2</f>
        <v>0.85566000000000031</v>
      </c>
      <c r="C46">
        <v>89.902500000000003</v>
      </c>
      <c r="D46">
        <v>4.8937600000000003</v>
      </c>
      <c r="E46">
        <f>Table110[[#This Row],[CFNM]]/Table110[[#This Row],[CAREA]]</f>
        <v>5.4434081365924196E-2</v>
      </c>
      <c r="F46">
        <v>2.4278300000000002</v>
      </c>
      <c r="G46">
        <f>(Table211[[#This Row],[time]]-2)*2</f>
        <v>0.85566000000000031</v>
      </c>
      <c r="H46">
        <v>95.447100000000006</v>
      </c>
      <c r="I46">
        <v>9.6046999999999993</v>
      </c>
      <c r="J46">
        <f>Table211[[#This Row],[CFNM]]/Table211[[#This Row],[CAREA]]</f>
        <v>0.10062851569089054</v>
      </c>
      <c r="K46">
        <v>2.4278300000000002</v>
      </c>
      <c r="L46">
        <f>(Table312[[#This Row],[time]]-2)*2</f>
        <v>0.85566000000000031</v>
      </c>
      <c r="M46">
        <v>84.510900000000007</v>
      </c>
      <c r="N46">
        <v>1.3974200000000001</v>
      </c>
      <c r="O46">
        <f>Table312[[#This Row],[CFNM]]/Table312[[#This Row],[CAREA]]</f>
        <v>1.6535381826486287E-2</v>
      </c>
      <c r="P46">
        <v>2.4278300000000002</v>
      </c>
      <c r="Q46">
        <f>(Table413[[#This Row],[time]]-2)*2</f>
        <v>0.85566000000000031</v>
      </c>
      <c r="R46">
        <v>90.450500000000005</v>
      </c>
      <c r="S46">
        <v>16.592500000000001</v>
      </c>
      <c r="T46">
        <f>Table413[[#This Row],[CFNM]]/Table413[[#This Row],[CAREA]]</f>
        <v>0.1834428775960332</v>
      </c>
      <c r="U46">
        <v>2.4278300000000002</v>
      </c>
      <c r="V46">
        <f>(Table514[[#This Row],[time]]-2)*2</f>
        <v>0.85566000000000031</v>
      </c>
      <c r="W46">
        <v>76.503399999999999</v>
      </c>
      <c r="X46">
        <v>4.6511500000000003</v>
      </c>
      <c r="Y46">
        <f>Table514[[#This Row],[CFNM]]/Table514[[#This Row],[CAREA]]</f>
        <v>6.0796644332147334E-2</v>
      </c>
      <c r="Z46">
        <v>2.4278300000000002</v>
      </c>
      <c r="AA46">
        <f>(Table615[[#This Row],[time]]-2)*2</f>
        <v>0.85566000000000031</v>
      </c>
      <c r="AB46">
        <v>93.690399999999997</v>
      </c>
      <c r="AC46">
        <v>34.912199999999999</v>
      </c>
      <c r="AD46">
        <f>Table615[[#This Row],[CFNM]]/Table615[[#This Row],[CAREA]]</f>
        <v>0.37263369566145516</v>
      </c>
      <c r="AE46">
        <v>2.4278300000000002</v>
      </c>
      <c r="AF46">
        <f>(Table716[[#This Row],[time]]-2)*2</f>
        <v>0.85566000000000031</v>
      </c>
      <c r="AG46">
        <v>76.5792</v>
      </c>
      <c r="AH46">
        <v>17.058299999999999</v>
      </c>
      <c r="AI46">
        <f>Table716[[#This Row],[CFNM]]/Table716[[#This Row],[CAREA]]</f>
        <v>0.22275369813212986</v>
      </c>
      <c r="AJ46">
        <v>2.4278300000000002</v>
      </c>
      <c r="AK46">
        <f>(Table817[[#This Row],[time]]-2)*2</f>
        <v>0.85566000000000031</v>
      </c>
      <c r="AL46">
        <v>81.554299999999998</v>
      </c>
      <c r="AM46">
        <v>36.754899999999999</v>
      </c>
      <c r="AN46">
        <f>Table817[[#This Row],[CFNM]]/Table817[[#This Row],[CAREA]]</f>
        <v>0.45068009902604766</v>
      </c>
    </row>
    <row r="47" spans="1:40" x14ac:dyDescent="0.3">
      <c r="A47">
        <v>2.4542000000000002</v>
      </c>
      <c r="B47">
        <f>(Table110[[#This Row],[time]]-2)*2</f>
        <v>0.90840000000000032</v>
      </c>
      <c r="C47">
        <v>89.498699999999999</v>
      </c>
      <c r="D47">
        <v>4.7710999999999997</v>
      </c>
      <c r="E47">
        <f>Table110[[#This Row],[CFNM]]/Table110[[#This Row],[CAREA]]</f>
        <v>5.3309154211178482E-2</v>
      </c>
      <c r="F47">
        <v>2.4542000000000002</v>
      </c>
      <c r="G47">
        <f>(Table211[[#This Row],[time]]-2)*2</f>
        <v>0.90840000000000032</v>
      </c>
      <c r="H47">
        <v>95.604699999999994</v>
      </c>
      <c r="I47">
        <v>10.0944</v>
      </c>
      <c r="J47">
        <f>Table211[[#This Row],[CFNM]]/Table211[[#This Row],[CAREA]]</f>
        <v>0.1055847672760858</v>
      </c>
      <c r="K47">
        <v>2.4542000000000002</v>
      </c>
      <c r="L47">
        <f>(Table312[[#This Row],[time]]-2)*2</f>
        <v>0.90840000000000032</v>
      </c>
      <c r="M47">
        <v>83.9285</v>
      </c>
      <c r="N47">
        <v>1.6645000000000001</v>
      </c>
      <c r="O47">
        <f>Table312[[#This Row],[CFNM]]/Table312[[#This Row],[CAREA]]</f>
        <v>1.9832357304133876E-2</v>
      </c>
      <c r="P47">
        <v>2.4542000000000002</v>
      </c>
      <c r="Q47">
        <f>(Table413[[#This Row],[time]]-2)*2</f>
        <v>0.90840000000000032</v>
      </c>
      <c r="R47">
        <v>90.682400000000001</v>
      </c>
      <c r="S47">
        <v>18.194700000000001</v>
      </c>
      <c r="T47">
        <f>Table413[[#This Row],[CFNM]]/Table413[[#This Row],[CAREA]]</f>
        <v>0.20064202094342454</v>
      </c>
      <c r="U47">
        <v>2.4542000000000002</v>
      </c>
      <c r="V47">
        <f>(Table514[[#This Row],[time]]-2)*2</f>
        <v>0.90840000000000032</v>
      </c>
      <c r="W47">
        <v>74.145899999999997</v>
      </c>
      <c r="X47">
        <v>4.73306</v>
      </c>
      <c r="Y47">
        <f>Table514[[#This Row],[CFNM]]/Table514[[#This Row],[CAREA]]</f>
        <v>6.3834412961471909E-2</v>
      </c>
      <c r="Z47">
        <v>2.4542000000000002</v>
      </c>
      <c r="AA47">
        <f>(Table615[[#This Row],[time]]-2)*2</f>
        <v>0.90840000000000032</v>
      </c>
      <c r="AB47">
        <v>94.561099999999996</v>
      </c>
      <c r="AC47">
        <v>37.467599999999997</v>
      </c>
      <c r="AD47">
        <f>Table615[[#This Row],[CFNM]]/Table615[[#This Row],[CAREA]]</f>
        <v>0.39622635523486932</v>
      </c>
      <c r="AE47">
        <v>2.4542000000000002</v>
      </c>
      <c r="AF47">
        <f>(Table716[[#This Row],[time]]-2)*2</f>
        <v>0.90840000000000032</v>
      </c>
      <c r="AG47">
        <v>76.4178</v>
      </c>
      <c r="AH47">
        <v>16.8826</v>
      </c>
      <c r="AI47">
        <f>Table716[[#This Row],[CFNM]]/Table716[[#This Row],[CAREA]]</f>
        <v>0.22092496774311746</v>
      </c>
      <c r="AJ47">
        <v>2.4542000000000002</v>
      </c>
      <c r="AK47">
        <f>(Table817[[#This Row],[time]]-2)*2</f>
        <v>0.90840000000000032</v>
      </c>
      <c r="AL47">
        <v>81.011399999999995</v>
      </c>
      <c r="AM47">
        <v>39.744500000000002</v>
      </c>
      <c r="AN47">
        <f>Table817[[#This Row],[CFNM]]/Table817[[#This Row],[CAREA]]</f>
        <v>0.49060379156513778</v>
      </c>
    </row>
    <row r="48" spans="1:40" x14ac:dyDescent="0.3">
      <c r="A48">
        <v>2.5061499999999999</v>
      </c>
      <c r="B48">
        <f>(Table110[[#This Row],[time]]-2)*2</f>
        <v>1.0122999999999998</v>
      </c>
      <c r="C48">
        <v>89.014300000000006</v>
      </c>
      <c r="D48">
        <v>4.7448399999999999</v>
      </c>
      <c r="E48">
        <f>Table110[[#This Row],[CFNM]]/Table110[[#This Row],[CAREA]]</f>
        <v>5.3304244374218518E-2</v>
      </c>
      <c r="F48">
        <v>2.5061499999999999</v>
      </c>
      <c r="G48">
        <f>(Table211[[#This Row],[time]]-2)*2</f>
        <v>1.0122999999999998</v>
      </c>
      <c r="H48">
        <v>96.436800000000005</v>
      </c>
      <c r="I48">
        <v>10.725099999999999</v>
      </c>
      <c r="J48">
        <f>Table211[[#This Row],[CFNM]]/Table211[[#This Row],[CAREA]]</f>
        <v>0.11121376901763641</v>
      </c>
      <c r="K48">
        <v>2.5061499999999999</v>
      </c>
      <c r="L48">
        <f>(Table312[[#This Row],[time]]-2)*2</f>
        <v>1.0122999999999998</v>
      </c>
      <c r="M48">
        <v>83.455399999999997</v>
      </c>
      <c r="N48">
        <v>1.86164</v>
      </c>
      <c r="O48">
        <f>Table312[[#This Row],[CFNM]]/Table312[[#This Row],[CAREA]]</f>
        <v>2.2307004699516148E-2</v>
      </c>
      <c r="P48">
        <v>2.5061499999999999</v>
      </c>
      <c r="Q48">
        <f>(Table413[[#This Row],[time]]-2)*2</f>
        <v>1.0122999999999998</v>
      </c>
      <c r="R48">
        <v>90.662800000000004</v>
      </c>
      <c r="S48">
        <v>19.9983</v>
      </c>
      <c r="T48">
        <f>Table413[[#This Row],[CFNM]]/Table413[[#This Row],[CAREA]]</f>
        <v>0.2205788923351143</v>
      </c>
      <c r="U48">
        <v>2.5061499999999999</v>
      </c>
      <c r="V48">
        <f>(Table514[[#This Row],[time]]-2)*2</f>
        <v>1.0122999999999998</v>
      </c>
      <c r="W48">
        <v>73.262100000000004</v>
      </c>
      <c r="X48">
        <v>4.66866</v>
      </c>
      <c r="Y48">
        <f>Table514[[#This Row],[CFNM]]/Table514[[#This Row],[CAREA]]</f>
        <v>6.3725446035535427E-2</v>
      </c>
      <c r="Z48">
        <v>2.5061499999999999</v>
      </c>
      <c r="AA48">
        <f>(Table615[[#This Row],[time]]-2)*2</f>
        <v>1.0122999999999998</v>
      </c>
      <c r="AB48">
        <v>94.6875</v>
      </c>
      <c r="AC48">
        <v>40.239899999999999</v>
      </c>
      <c r="AD48">
        <f>Table615[[#This Row],[CFNM]]/Table615[[#This Row],[CAREA]]</f>
        <v>0.42497584158415841</v>
      </c>
      <c r="AE48">
        <v>2.5061499999999999</v>
      </c>
      <c r="AF48">
        <f>(Table716[[#This Row],[time]]-2)*2</f>
        <v>1.0122999999999998</v>
      </c>
      <c r="AG48">
        <v>76.315600000000003</v>
      </c>
      <c r="AH48">
        <v>16.591200000000001</v>
      </c>
      <c r="AI48">
        <f>Table716[[#This Row],[CFNM]]/Table716[[#This Row],[CAREA]]</f>
        <v>0.21740247079234126</v>
      </c>
      <c r="AJ48">
        <v>2.5061499999999999</v>
      </c>
      <c r="AK48">
        <f>(Table817[[#This Row],[time]]-2)*2</f>
        <v>1.0122999999999998</v>
      </c>
      <c r="AL48">
        <v>80.445400000000006</v>
      </c>
      <c r="AM48">
        <v>42.934899999999999</v>
      </c>
      <c r="AN48">
        <f>Table817[[#This Row],[CFNM]]/Table817[[#This Row],[CAREA]]</f>
        <v>0.53371479289058166</v>
      </c>
    </row>
    <row r="49" spans="1:40" x14ac:dyDescent="0.3">
      <c r="A49">
        <v>2.5507599999999999</v>
      </c>
      <c r="B49">
        <f>(Table110[[#This Row],[time]]-2)*2</f>
        <v>1.1015199999999998</v>
      </c>
      <c r="C49">
        <v>88.368499999999997</v>
      </c>
      <c r="D49">
        <v>4.8110400000000002</v>
      </c>
      <c r="E49">
        <f>Table110[[#This Row],[CFNM]]/Table110[[#This Row],[CAREA]]</f>
        <v>5.4442929324363322E-2</v>
      </c>
      <c r="F49">
        <v>2.5507599999999999</v>
      </c>
      <c r="G49">
        <f>(Table211[[#This Row],[time]]-2)*2</f>
        <v>1.1015199999999998</v>
      </c>
      <c r="H49">
        <v>96.799499999999995</v>
      </c>
      <c r="I49">
        <v>11.477600000000001</v>
      </c>
      <c r="J49">
        <f>Table211[[#This Row],[CFNM]]/Table211[[#This Row],[CAREA]]</f>
        <v>0.11857086038667557</v>
      </c>
      <c r="K49">
        <v>2.5507599999999999</v>
      </c>
      <c r="L49">
        <f>(Table312[[#This Row],[time]]-2)*2</f>
        <v>1.1015199999999998</v>
      </c>
      <c r="M49">
        <v>82.331199999999995</v>
      </c>
      <c r="N49">
        <v>2.1368200000000002</v>
      </c>
      <c r="O49">
        <f>Table312[[#This Row],[CFNM]]/Table312[[#This Row],[CAREA]]</f>
        <v>2.5953951843286631E-2</v>
      </c>
      <c r="P49">
        <v>2.5507599999999999</v>
      </c>
      <c r="Q49">
        <f>(Table413[[#This Row],[time]]-2)*2</f>
        <v>1.1015199999999998</v>
      </c>
      <c r="R49">
        <v>90.686199999999999</v>
      </c>
      <c r="S49">
        <v>21.892600000000002</v>
      </c>
      <c r="T49">
        <f>Table413[[#This Row],[CFNM]]/Table413[[#This Row],[CAREA]]</f>
        <v>0.24141049023997038</v>
      </c>
      <c r="U49">
        <v>2.5507599999999999</v>
      </c>
      <c r="V49">
        <f>(Table514[[#This Row],[time]]-2)*2</f>
        <v>1.1015199999999998</v>
      </c>
      <c r="W49">
        <v>71.546499999999995</v>
      </c>
      <c r="X49">
        <v>4.5075099999999999</v>
      </c>
      <c r="Y49">
        <f>Table514[[#This Row],[CFNM]]/Table514[[#This Row],[CAREA]]</f>
        <v>6.3001125142389924E-2</v>
      </c>
      <c r="Z49">
        <v>2.5507599999999999</v>
      </c>
      <c r="AA49">
        <f>(Table615[[#This Row],[time]]-2)*2</f>
        <v>1.1015199999999998</v>
      </c>
      <c r="AB49">
        <v>94.401300000000006</v>
      </c>
      <c r="AC49">
        <v>43.031799999999997</v>
      </c>
      <c r="AD49">
        <f>Table615[[#This Row],[CFNM]]/Table615[[#This Row],[CAREA]]</f>
        <v>0.45583906153834741</v>
      </c>
      <c r="AE49">
        <v>2.5507599999999999</v>
      </c>
      <c r="AF49">
        <f>(Table716[[#This Row],[time]]-2)*2</f>
        <v>1.1015199999999998</v>
      </c>
      <c r="AG49">
        <v>75.464600000000004</v>
      </c>
      <c r="AH49">
        <v>16.315300000000001</v>
      </c>
      <c r="AI49">
        <f>Table716[[#This Row],[CFNM]]/Table716[[#This Row],[CAREA]]</f>
        <v>0.21619805842739509</v>
      </c>
      <c r="AJ49">
        <v>2.5507599999999999</v>
      </c>
      <c r="AK49">
        <f>(Table817[[#This Row],[time]]-2)*2</f>
        <v>1.1015199999999998</v>
      </c>
      <c r="AL49">
        <v>80.0946</v>
      </c>
      <c r="AM49">
        <v>46.168900000000001</v>
      </c>
      <c r="AN49">
        <f>Table817[[#This Row],[CFNM]]/Table817[[#This Row],[CAREA]]</f>
        <v>0.57642962197201808</v>
      </c>
    </row>
    <row r="50" spans="1:40" x14ac:dyDescent="0.3">
      <c r="A50">
        <v>2.60453</v>
      </c>
      <c r="B50">
        <f>(Table110[[#This Row],[time]]-2)*2</f>
        <v>1.20906</v>
      </c>
      <c r="C50">
        <v>87.860100000000003</v>
      </c>
      <c r="D50">
        <v>4.9005299999999998</v>
      </c>
      <c r="E50">
        <f>Table110[[#This Row],[CFNM]]/Table110[[#This Row],[CAREA]]</f>
        <v>5.5776512888102786E-2</v>
      </c>
      <c r="F50">
        <v>2.60453</v>
      </c>
      <c r="G50">
        <f>(Table211[[#This Row],[time]]-2)*2</f>
        <v>1.20906</v>
      </c>
      <c r="H50">
        <v>97.086299999999994</v>
      </c>
      <c r="I50">
        <v>12.540900000000001</v>
      </c>
      <c r="J50">
        <f>Table211[[#This Row],[CFNM]]/Table211[[#This Row],[CAREA]]</f>
        <v>0.12917270510875378</v>
      </c>
      <c r="K50">
        <v>2.60453</v>
      </c>
      <c r="L50">
        <f>(Table312[[#This Row],[time]]-2)*2</f>
        <v>1.20906</v>
      </c>
      <c r="M50">
        <v>81.782399999999996</v>
      </c>
      <c r="N50">
        <v>2.3750100000000001</v>
      </c>
      <c r="O50">
        <f>Table312[[#This Row],[CFNM]]/Table312[[#This Row],[CAREA]]</f>
        <v>2.9040600422584814E-2</v>
      </c>
      <c r="P50">
        <v>2.60453</v>
      </c>
      <c r="Q50">
        <f>(Table413[[#This Row],[time]]-2)*2</f>
        <v>1.20906</v>
      </c>
      <c r="R50">
        <v>90.630600000000001</v>
      </c>
      <c r="S50">
        <v>23.771599999999999</v>
      </c>
      <c r="T50">
        <f>Table413[[#This Row],[CFNM]]/Table413[[#This Row],[CAREA]]</f>
        <v>0.26229110256359328</v>
      </c>
      <c r="U50">
        <v>2.60453</v>
      </c>
      <c r="V50">
        <f>(Table514[[#This Row],[time]]-2)*2</f>
        <v>1.20906</v>
      </c>
      <c r="W50">
        <v>70.971400000000003</v>
      </c>
      <c r="X50">
        <v>4.2685500000000003</v>
      </c>
      <c r="Y50">
        <f>Table514[[#This Row],[CFNM]]/Table514[[#This Row],[CAREA]]</f>
        <v>6.0144649816686727E-2</v>
      </c>
      <c r="Z50">
        <v>2.60453</v>
      </c>
      <c r="AA50">
        <f>(Table615[[#This Row],[time]]-2)*2</f>
        <v>1.20906</v>
      </c>
      <c r="AB50">
        <v>94.2119</v>
      </c>
      <c r="AC50">
        <v>45.930100000000003</v>
      </c>
      <c r="AD50">
        <f>Table615[[#This Row],[CFNM]]/Table615[[#This Row],[CAREA]]</f>
        <v>0.48751909259870574</v>
      </c>
      <c r="AE50">
        <v>2.60453</v>
      </c>
      <c r="AF50">
        <f>(Table716[[#This Row],[time]]-2)*2</f>
        <v>1.20906</v>
      </c>
      <c r="AG50">
        <v>75.358900000000006</v>
      </c>
      <c r="AH50">
        <v>16.0154</v>
      </c>
      <c r="AI50">
        <f>Table716[[#This Row],[CFNM]]/Table716[[#This Row],[CAREA]]</f>
        <v>0.21252167958927212</v>
      </c>
      <c r="AJ50">
        <v>2.60453</v>
      </c>
      <c r="AK50">
        <f>(Table817[[#This Row],[time]]-2)*2</f>
        <v>1.20906</v>
      </c>
      <c r="AL50">
        <v>79.508099999999999</v>
      </c>
      <c r="AM50">
        <v>49.4465</v>
      </c>
      <c r="AN50">
        <f>Table817[[#This Row],[CFNM]]/Table817[[#This Row],[CAREA]]</f>
        <v>0.62190518953414808</v>
      </c>
    </row>
    <row r="51" spans="1:40" x14ac:dyDescent="0.3">
      <c r="A51">
        <v>2.65273</v>
      </c>
      <c r="B51">
        <f>(Table110[[#This Row],[time]]-2)*2</f>
        <v>1.3054600000000001</v>
      </c>
      <c r="C51">
        <v>87.258600000000001</v>
      </c>
      <c r="D51">
        <v>5.0027799999999996</v>
      </c>
      <c r="E51">
        <f>Table110[[#This Row],[CFNM]]/Table110[[#This Row],[CAREA]]</f>
        <v>5.7332801580589184E-2</v>
      </c>
      <c r="F51">
        <v>2.65273</v>
      </c>
      <c r="G51">
        <f>(Table211[[#This Row],[time]]-2)*2</f>
        <v>1.3054600000000001</v>
      </c>
      <c r="H51">
        <v>97.478499999999997</v>
      </c>
      <c r="I51">
        <v>13.6973</v>
      </c>
      <c r="J51">
        <f>Table211[[#This Row],[CFNM]]/Table211[[#This Row],[CAREA]]</f>
        <v>0.14051611380971188</v>
      </c>
      <c r="K51">
        <v>2.65273</v>
      </c>
      <c r="L51">
        <f>(Table312[[#This Row],[time]]-2)*2</f>
        <v>1.3054600000000001</v>
      </c>
      <c r="M51">
        <v>81.715999999999994</v>
      </c>
      <c r="N51">
        <v>2.59029</v>
      </c>
      <c r="O51">
        <f>Table312[[#This Row],[CFNM]]/Table312[[#This Row],[CAREA]]</f>
        <v>3.1698688139409667E-2</v>
      </c>
      <c r="P51">
        <v>2.65273</v>
      </c>
      <c r="Q51">
        <f>(Table413[[#This Row],[time]]-2)*2</f>
        <v>1.3054600000000001</v>
      </c>
      <c r="R51">
        <v>90.281000000000006</v>
      </c>
      <c r="S51">
        <v>25.561299999999999</v>
      </c>
      <c r="T51">
        <f>Table413[[#This Row],[CFNM]]/Table413[[#This Row],[CAREA]]</f>
        <v>0.28313044826707723</v>
      </c>
      <c r="U51">
        <v>2.65273</v>
      </c>
      <c r="V51">
        <f>(Table514[[#This Row],[time]]-2)*2</f>
        <v>1.3054600000000001</v>
      </c>
      <c r="W51">
        <v>69.497</v>
      </c>
      <c r="X51">
        <v>4.0555000000000003</v>
      </c>
      <c r="Y51">
        <f>Table514[[#This Row],[CFNM]]/Table514[[#This Row],[CAREA]]</f>
        <v>5.8355036908067981E-2</v>
      </c>
      <c r="Z51">
        <v>2.65273</v>
      </c>
      <c r="AA51">
        <f>(Table615[[#This Row],[time]]-2)*2</f>
        <v>1.3054600000000001</v>
      </c>
      <c r="AB51">
        <v>94.482900000000001</v>
      </c>
      <c r="AC51">
        <v>48.6815</v>
      </c>
      <c r="AD51">
        <f>Table615[[#This Row],[CFNM]]/Table615[[#This Row],[CAREA]]</f>
        <v>0.51524138230304106</v>
      </c>
      <c r="AE51">
        <v>2.65273</v>
      </c>
      <c r="AF51">
        <f>(Table716[[#This Row],[time]]-2)*2</f>
        <v>1.3054600000000001</v>
      </c>
      <c r="AG51">
        <v>75.127499999999998</v>
      </c>
      <c r="AH51">
        <v>15.657999999999999</v>
      </c>
      <c r="AI51">
        <f>Table716[[#This Row],[CFNM]]/Table716[[#This Row],[CAREA]]</f>
        <v>0.20841902099763734</v>
      </c>
      <c r="AJ51">
        <v>2.65273</v>
      </c>
      <c r="AK51">
        <f>(Table817[[#This Row],[time]]-2)*2</f>
        <v>1.3054600000000001</v>
      </c>
      <c r="AL51">
        <v>78.963999999999999</v>
      </c>
      <c r="AM51">
        <v>52.492800000000003</v>
      </c>
      <c r="AN51">
        <f>Table817[[#This Row],[CFNM]]/Table817[[#This Row],[CAREA]]</f>
        <v>0.66476875538219948</v>
      </c>
    </row>
    <row r="52" spans="1:40" x14ac:dyDescent="0.3">
      <c r="A52">
        <v>2.7006199999999998</v>
      </c>
      <c r="B52">
        <f>(Table110[[#This Row],[time]]-2)*2</f>
        <v>1.4012399999999996</v>
      </c>
      <c r="C52">
        <v>85.6828</v>
      </c>
      <c r="D52">
        <v>5.10588</v>
      </c>
      <c r="E52">
        <f>Table110[[#This Row],[CFNM]]/Table110[[#This Row],[CAREA]]</f>
        <v>5.9590489573169876E-2</v>
      </c>
      <c r="F52">
        <v>2.7006199999999998</v>
      </c>
      <c r="G52">
        <f>(Table211[[#This Row],[time]]-2)*2</f>
        <v>1.4012399999999996</v>
      </c>
      <c r="H52">
        <v>97.871899999999997</v>
      </c>
      <c r="I52">
        <v>15.0105</v>
      </c>
      <c r="J52">
        <f>Table211[[#This Row],[CFNM]]/Table211[[#This Row],[CAREA]]</f>
        <v>0.15336884233370354</v>
      </c>
      <c r="K52">
        <v>2.7006199999999998</v>
      </c>
      <c r="L52">
        <f>(Table312[[#This Row],[time]]-2)*2</f>
        <v>1.4012399999999996</v>
      </c>
      <c r="M52">
        <v>81.0745</v>
      </c>
      <c r="N52">
        <v>2.7581099999999998</v>
      </c>
      <c r="O52">
        <f>Table312[[#This Row],[CFNM]]/Table312[[#This Row],[CAREA]]</f>
        <v>3.4019451245459423E-2</v>
      </c>
      <c r="P52">
        <v>2.7006199999999998</v>
      </c>
      <c r="Q52">
        <f>(Table413[[#This Row],[time]]-2)*2</f>
        <v>1.4012399999999996</v>
      </c>
      <c r="R52">
        <v>90.252899999999997</v>
      </c>
      <c r="S52">
        <v>27.4375</v>
      </c>
      <c r="T52">
        <f>Table413[[#This Row],[CFNM]]/Table413[[#This Row],[CAREA]]</f>
        <v>0.30400685185739185</v>
      </c>
      <c r="U52">
        <v>2.7006199999999998</v>
      </c>
      <c r="V52">
        <f>(Table514[[#This Row],[time]]-2)*2</f>
        <v>1.4012399999999996</v>
      </c>
      <c r="W52">
        <v>68.990700000000004</v>
      </c>
      <c r="X52">
        <v>3.77434</v>
      </c>
      <c r="Y52">
        <f>Table514[[#This Row],[CFNM]]/Table514[[#This Row],[CAREA]]</f>
        <v>5.4707953390819339E-2</v>
      </c>
      <c r="Z52">
        <v>2.7006199999999998</v>
      </c>
      <c r="AA52">
        <f>(Table615[[#This Row],[time]]-2)*2</f>
        <v>1.4012399999999996</v>
      </c>
      <c r="AB52">
        <v>94.174999999999997</v>
      </c>
      <c r="AC52">
        <v>51.463500000000003</v>
      </c>
      <c r="AD52">
        <f>Table615[[#This Row],[CFNM]]/Table615[[#This Row],[CAREA]]</f>
        <v>0.54646668436421564</v>
      </c>
      <c r="AE52">
        <v>2.7006199999999998</v>
      </c>
      <c r="AF52">
        <f>(Table716[[#This Row],[time]]-2)*2</f>
        <v>1.4012399999999996</v>
      </c>
      <c r="AG52">
        <v>74.296800000000005</v>
      </c>
      <c r="AH52">
        <v>15.253500000000001</v>
      </c>
      <c r="AI52">
        <f>Table716[[#This Row],[CFNM]]/Table716[[#This Row],[CAREA]]</f>
        <v>0.20530493910908679</v>
      </c>
      <c r="AJ52">
        <v>2.7006199999999998</v>
      </c>
      <c r="AK52">
        <f>(Table817[[#This Row],[time]]-2)*2</f>
        <v>1.4012399999999996</v>
      </c>
      <c r="AL52">
        <v>78.55</v>
      </c>
      <c r="AM52">
        <v>55.6038</v>
      </c>
      <c r="AN52">
        <f>Table817[[#This Row],[CFNM]]/Table817[[#This Row],[CAREA]]</f>
        <v>0.70787778485041375</v>
      </c>
    </row>
    <row r="53" spans="1:40" x14ac:dyDescent="0.3">
      <c r="A53">
        <v>2.75176</v>
      </c>
      <c r="B53">
        <f>(Table110[[#This Row],[time]]-2)*2</f>
        <v>1.50352</v>
      </c>
      <c r="C53">
        <v>84.8279</v>
      </c>
      <c r="D53">
        <v>5.2342199999999997</v>
      </c>
      <c r="E53">
        <f>Table110[[#This Row],[CFNM]]/Table110[[#This Row],[CAREA]]</f>
        <v>6.1703991257593314E-2</v>
      </c>
      <c r="F53">
        <v>2.75176</v>
      </c>
      <c r="G53">
        <f>(Table211[[#This Row],[time]]-2)*2</f>
        <v>1.50352</v>
      </c>
      <c r="H53">
        <v>98.695899999999995</v>
      </c>
      <c r="I53">
        <v>16.754999999999999</v>
      </c>
      <c r="J53">
        <f>Table211[[#This Row],[CFNM]]/Table211[[#This Row],[CAREA]]</f>
        <v>0.16976389090124311</v>
      </c>
      <c r="K53">
        <v>2.75176</v>
      </c>
      <c r="L53">
        <f>(Table312[[#This Row],[time]]-2)*2</f>
        <v>1.50352</v>
      </c>
      <c r="M53">
        <v>79.521100000000004</v>
      </c>
      <c r="N53">
        <v>2.9117899999999999</v>
      </c>
      <c r="O53">
        <f>Table312[[#This Row],[CFNM]]/Table312[[#This Row],[CAREA]]</f>
        <v>3.6616570947836484E-2</v>
      </c>
      <c r="P53">
        <v>2.75176</v>
      </c>
      <c r="Q53">
        <f>(Table413[[#This Row],[time]]-2)*2</f>
        <v>1.50352</v>
      </c>
      <c r="R53">
        <v>89.945899999999995</v>
      </c>
      <c r="S53">
        <v>29.795100000000001</v>
      </c>
      <c r="T53">
        <f>Table413[[#This Row],[CFNM]]/Table413[[#This Row],[CAREA]]</f>
        <v>0.33125578820157453</v>
      </c>
      <c r="U53">
        <v>2.75176</v>
      </c>
      <c r="V53">
        <f>(Table514[[#This Row],[time]]-2)*2</f>
        <v>1.50352</v>
      </c>
      <c r="W53">
        <v>67.887799999999999</v>
      </c>
      <c r="X53">
        <v>3.3722699999999999</v>
      </c>
      <c r="Y53">
        <f>Table514[[#This Row],[CFNM]]/Table514[[#This Row],[CAREA]]</f>
        <v>4.9674168259981909E-2</v>
      </c>
      <c r="Z53">
        <v>2.75176</v>
      </c>
      <c r="AA53">
        <f>(Table615[[#This Row],[time]]-2)*2</f>
        <v>1.50352</v>
      </c>
      <c r="AB53">
        <v>94.197000000000003</v>
      </c>
      <c r="AC53">
        <v>54.794699999999999</v>
      </c>
      <c r="AD53">
        <f>Table615[[#This Row],[CFNM]]/Table615[[#This Row],[CAREA]]</f>
        <v>0.58170323895665466</v>
      </c>
      <c r="AE53">
        <v>2.75176</v>
      </c>
      <c r="AF53">
        <f>(Table716[[#This Row],[time]]-2)*2</f>
        <v>1.50352</v>
      </c>
      <c r="AG53">
        <v>73.538200000000003</v>
      </c>
      <c r="AH53">
        <v>14.672800000000001</v>
      </c>
      <c r="AI53">
        <f>Table716[[#This Row],[CFNM]]/Table716[[#This Row],[CAREA]]</f>
        <v>0.1995262326246767</v>
      </c>
      <c r="AJ53">
        <v>2.75176</v>
      </c>
      <c r="AK53">
        <f>(Table817[[#This Row],[time]]-2)*2</f>
        <v>1.50352</v>
      </c>
      <c r="AL53">
        <v>77.616</v>
      </c>
      <c r="AM53">
        <v>59.251800000000003</v>
      </c>
      <c r="AN53">
        <f>Table817[[#This Row],[CFNM]]/Table817[[#This Row],[CAREA]]</f>
        <v>0.76339672232529376</v>
      </c>
    </row>
    <row r="54" spans="1:40" x14ac:dyDescent="0.3">
      <c r="A54">
        <v>2.80444</v>
      </c>
      <c r="B54">
        <f>(Table110[[#This Row],[time]]-2)*2</f>
        <v>1.6088800000000001</v>
      </c>
      <c r="C54">
        <v>84.042299999999997</v>
      </c>
      <c r="D54">
        <v>5.4231299999999996</v>
      </c>
      <c r="E54">
        <f>Table110[[#This Row],[CFNM]]/Table110[[#This Row],[CAREA]]</f>
        <v>6.4528576681028474E-2</v>
      </c>
      <c r="F54">
        <v>2.80444</v>
      </c>
      <c r="G54">
        <f>(Table211[[#This Row],[time]]-2)*2</f>
        <v>1.6088800000000001</v>
      </c>
      <c r="H54">
        <v>99.231800000000007</v>
      </c>
      <c r="I54">
        <v>18.276</v>
      </c>
      <c r="J54">
        <f>Table211[[#This Row],[CFNM]]/Table211[[#This Row],[CAREA]]</f>
        <v>0.18417483105214255</v>
      </c>
      <c r="K54">
        <v>2.80444</v>
      </c>
      <c r="L54">
        <f>(Table312[[#This Row],[time]]-2)*2</f>
        <v>1.6088800000000001</v>
      </c>
      <c r="M54">
        <v>79.466200000000001</v>
      </c>
      <c r="N54">
        <v>2.8764799999999999</v>
      </c>
      <c r="O54">
        <f>Table312[[#This Row],[CFNM]]/Table312[[#This Row],[CAREA]]</f>
        <v>3.6197528005617478E-2</v>
      </c>
      <c r="P54">
        <v>2.80444</v>
      </c>
      <c r="Q54">
        <f>(Table413[[#This Row],[time]]-2)*2</f>
        <v>1.6088800000000001</v>
      </c>
      <c r="R54">
        <v>89.831100000000006</v>
      </c>
      <c r="S54">
        <v>32.128300000000003</v>
      </c>
      <c r="T54">
        <f>Table413[[#This Row],[CFNM]]/Table413[[#This Row],[CAREA]]</f>
        <v>0.3576523052706691</v>
      </c>
      <c r="U54">
        <v>2.80444</v>
      </c>
      <c r="V54">
        <f>(Table514[[#This Row],[time]]-2)*2</f>
        <v>1.6088800000000001</v>
      </c>
      <c r="W54">
        <v>67.132000000000005</v>
      </c>
      <c r="X54">
        <v>3.0015000000000001</v>
      </c>
      <c r="Y54">
        <f>Table514[[#This Row],[CFNM]]/Table514[[#This Row],[CAREA]]</f>
        <v>4.4710421259607933E-2</v>
      </c>
      <c r="Z54">
        <v>2.80444</v>
      </c>
      <c r="AA54">
        <f>(Table615[[#This Row],[time]]-2)*2</f>
        <v>1.6088800000000001</v>
      </c>
      <c r="AB54">
        <v>93.815100000000001</v>
      </c>
      <c r="AC54">
        <v>57.526600000000002</v>
      </c>
      <c r="AD54">
        <f>Table615[[#This Row],[CFNM]]/Table615[[#This Row],[CAREA]]</f>
        <v>0.61319126665110413</v>
      </c>
      <c r="AE54">
        <v>2.80444</v>
      </c>
      <c r="AF54">
        <f>(Table716[[#This Row],[time]]-2)*2</f>
        <v>1.6088800000000001</v>
      </c>
      <c r="AG54">
        <v>73.075199999999995</v>
      </c>
      <c r="AH54">
        <v>14.1477</v>
      </c>
      <c r="AI54">
        <f>Table716[[#This Row],[CFNM]]/Table716[[#This Row],[CAREA]]</f>
        <v>0.1936046702574882</v>
      </c>
      <c r="AJ54">
        <v>2.80444</v>
      </c>
      <c r="AK54">
        <f>(Table817[[#This Row],[time]]-2)*2</f>
        <v>1.6088800000000001</v>
      </c>
      <c r="AL54">
        <v>76.946600000000004</v>
      </c>
      <c r="AM54">
        <v>62.179099999999998</v>
      </c>
      <c r="AN54">
        <f>Table817[[#This Row],[CFNM]]/Table817[[#This Row],[CAREA]]</f>
        <v>0.80808118877247337</v>
      </c>
    </row>
    <row r="55" spans="1:40" x14ac:dyDescent="0.3">
      <c r="A55">
        <v>2.8583699999999999</v>
      </c>
      <c r="B55">
        <f>(Table110[[#This Row],[time]]-2)*2</f>
        <v>1.7167399999999997</v>
      </c>
      <c r="C55">
        <v>82.672300000000007</v>
      </c>
      <c r="D55">
        <v>5.5267400000000002</v>
      </c>
      <c r="E55">
        <f>Table110[[#This Row],[CFNM]]/Table110[[#This Row],[CAREA]]</f>
        <v>6.6851170222674339E-2</v>
      </c>
      <c r="F55">
        <v>2.8583699999999999</v>
      </c>
      <c r="G55">
        <f>(Table211[[#This Row],[time]]-2)*2</f>
        <v>1.7167399999999997</v>
      </c>
      <c r="H55">
        <v>99.309799999999996</v>
      </c>
      <c r="I55">
        <v>19.897500000000001</v>
      </c>
      <c r="J55">
        <f>Table211[[#This Row],[CFNM]]/Table211[[#This Row],[CAREA]]</f>
        <v>0.20035787001887026</v>
      </c>
      <c r="K55">
        <v>2.8583699999999999</v>
      </c>
      <c r="L55">
        <f>(Table312[[#This Row],[time]]-2)*2</f>
        <v>1.7167399999999997</v>
      </c>
      <c r="M55">
        <v>79.362700000000004</v>
      </c>
      <c r="N55">
        <v>2.6955399999999998</v>
      </c>
      <c r="O55">
        <f>Table312[[#This Row],[CFNM]]/Table312[[#This Row],[CAREA]]</f>
        <v>3.3964822265371515E-2</v>
      </c>
      <c r="P55">
        <v>2.8583699999999999</v>
      </c>
      <c r="Q55">
        <f>(Table413[[#This Row],[time]]-2)*2</f>
        <v>1.7167399999999997</v>
      </c>
      <c r="R55">
        <v>89.703199999999995</v>
      </c>
      <c r="S55">
        <v>34.490400000000001</v>
      </c>
      <c r="T55">
        <f>Table413[[#This Row],[CFNM]]/Table413[[#This Row],[CAREA]]</f>
        <v>0.3844946445611751</v>
      </c>
      <c r="U55">
        <v>2.8583699999999999</v>
      </c>
      <c r="V55">
        <f>(Table514[[#This Row],[time]]-2)*2</f>
        <v>1.7167399999999997</v>
      </c>
      <c r="W55">
        <v>66.187600000000003</v>
      </c>
      <c r="X55">
        <v>2.5491600000000001</v>
      </c>
      <c r="Y55">
        <f>Table514[[#This Row],[CFNM]]/Table514[[#This Row],[CAREA]]</f>
        <v>3.8514162773691747E-2</v>
      </c>
      <c r="Z55">
        <v>2.8583699999999999</v>
      </c>
      <c r="AA55">
        <f>(Table615[[#This Row],[time]]-2)*2</f>
        <v>1.7167399999999997</v>
      </c>
      <c r="AB55">
        <v>93.381</v>
      </c>
      <c r="AC55">
        <v>60.330300000000001</v>
      </c>
      <c r="AD55">
        <f>Table615[[#This Row],[CFNM]]/Table615[[#This Row],[CAREA]]</f>
        <v>0.64606611623349508</v>
      </c>
      <c r="AE55">
        <v>2.8583699999999999</v>
      </c>
      <c r="AF55">
        <f>(Table716[[#This Row],[time]]-2)*2</f>
        <v>1.7167399999999997</v>
      </c>
      <c r="AG55">
        <v>72.702799999999996</v>
      </c>
      <c r="AH55">
        <v>13.6195</v>
      </c>
      <c r="AI55">
        <f>Table716[[#This Row],[CFNM]]/Table716[[#This Row],[CAREA]]</f>
        <v>0.18733116193599147</v>
      </c>
      <c r="AJ55">
        <v>2.8583699999999999</v>
      </c>
      <c r="AK55">
        <f>(Table817[[#This Row],[time]]-2)*2</f>
        <v>1.7167399999999997</v>
      </c>
      <c r="AL55">
        <v>76.199399999999997</v>
      </c>
      <c r="AM55">
        <v>65.165599999999998</v>
      </c>
      <c r="AN55">
        <f>Table817[[#This Row],[CFNM]]/Table817[[#This Row],[CAREA]]</f>
        <v>0.85519833489502539</v>
      </c>
    </row>
    <row r="56" spans="1:40" x14ac:dyDescent="0.3">
      <c r="A56">
        <v>2.9134199999999999</v>
      </c>
      <c r="B56">
        <f>(Table110[[#This Row],[time]]-2)*2</f>
        <v>1.8268399999999998</v>
      </c>
      <c r="C56">
        <v>80.533699999999996</v>
      </c>
      <c r="D56">
        <v>5.5057600000000004</v>
      </c>
      <c r="E56">
        <f>Table110[[#This Row],[CFNM]]/Table110[[#This Row],[CAREA]]</f>
        <v>6.8365913896915209E-2</v>
      </c>
      <c r="F56">
        <v>2.9134199999999999</v>
      </c>
      <c r="G56">
        <f>(Table211[[#This Row],[time]]-2)*2</f>
        <v>1.8268399999999998</v>
      </c>
      <c r="H56">
        <v>101.351</v>
      </c>
      <c r="I56">
        <v>22.3962</v>
      </c>
      <c r="J56">
        <f>Table211[[#This Row],[CFNM]]/Table211[[#This Row],[CAREA]]</f>
        <v>0.22097660605223432</v>
      </c>
      <c r="K56">
        <v>2.9134199999999999</v>
      </c>
      <c r="L56">
        <f>(Table312[[#This Row],[time]]-2)*2</f>
        <v>1.8268399999999998</v>
      </c>
      <c r="M56">
        <v>77.620500000000007</v>
      </c>
      <c r="N56">
        <v>2.3465600000000002</v>
      </c>
      <c r="O56">
        <f>Table312[[#This Row],[CFNM]]/Table312[[#This Row],[CAREA]]</f>
        <v>3.0231188925605994E-2</v>
      </c>
      <c r="P56">
        <v>2.9134199999999999</v>
      </c>
      <c r="Q56">
        <f>(Table413[[#This Row],[time]]-2)*2</f>
        <v>1.8268399999999998</v>
      </c>
      <c r="R56">
        <v>89.171300000000002</v>
      </c>
      <c r="S56">
        <v>37.991</v>
      </c>
      <c r="T56">
        <f>Table413[[#This Row],[CFNM]]/Table413[[#This Row],[CAREA]]</f>
        <v>0.42604515129868015</v>
      </c>
      <c r="U56">
        <v>2.9134199999999999</v>
      </c>
      <c r="V56">
        <f>(Table514[[#This Row],[time]]-2)*2</f>
        <v>1.8268399999999998</v>
      </c>
      <c r="W56">
        <v>64.869399999999999</v>
      </c>
      <c r="X56">
        <v>1.8188500000000001</v>
      </c>
      <c r="Y56">
        <f>Table514[[#This Row],[CFNM]]/Table514[[#This Row],[CAREA]]</f>
        <v>2.8038643798154447E-2</v>
      </c>
      <c r="Z56">
        <v>2.9134199999999999</v>
      </c>
      <c r="AA56">
        <f>(Table615[[#This Row],[time]]-2)*2</f>
        <v>1.8268399999999998</v>
      </c>
      <c r="AB56">
        <v>92.854399999999998</v>
      </c>
      <c r="AC56">
        <v>64.482799999999997</v>
      </c>
      <c r="AD56">
        <f>Table615[[#This Row],[CFNM]]/Table615[[#This Row],[CAREA]]</f>
        <v>0.69445066685046697</v>
      </c>
      <c r="AE56">
        <v>2.9134199999999999</v>
      </c>
      <c r="AF56">
        <f>(Table716[[#This Row],[time]]-2)*2</f>
        <v>1.8268399999999998</v>
      </c>
      <c r="AG56">
        <v>70.918800000000005</v>
      </c>
      <c r="AH56">
        <v>12.826700000000001</v>
      </c>
      <c r="AI56">
        <f>Table716[[#This Row],[CFNM]]/Table716[[#This Row],[CAREA]]</f>
        <v>0.18086459443758213</v>
      </c>
      <c r="AJ56">
        <v>2.9134199999999999</v>
      </c>
      <c r="AK56">
        <f>(Table817[[#This Row],[time]]-2)*2</f>
        <v>1.8268399999999998</v>
      </c>
      <c r="AL56">
        <v>75.197999999999993</v>
      </c>
      <c r="AM56">
        <v>69.588899999999995</v>
      </c>
      <c r="AN56">
        <f>Table817[[#This Row],[CFNM]]/Table817[[#This Row],[CAREA]]</f>
        <v>0.925408920450012</v>
      </c>
    </row>
    <row r="57" spans="1:40" x14ac:dyDescent="0.3">
      <c r="A57">
        <v>2.9619599999999999</v>
      </c>
      <c r="B57">
        <f>(Table110[[#This Row],[time]]-2)*2</f>
        <v>1.9239199999999999</v>
      </c>
      <c r="C57">
        <v>80.08</v>
      </c>
      <c r="D57">
        <v>5.4808500000000002</v>
      </c>
      <c r="E57">
        <f>Table110[[#This Row],[CFNM]]/Table110[[#This Row],[CAREA]]</f>
        <v>6.8442182817182826E-2</v>
      </c>
      <c r="F57">
        <v>2.9619599999999999</v>
      </c>
      <c r="G57">
        <f>(Table211[[#This Row],[time]]-2)*2</f>
        <v>1.9239199999999999</v>
      </c>
      <c r="H57">
        <v>101.794</v>
      </c>
      <c r="I57">
        <v>23.3142</v>
      </c>
      <c r="J57">
        <f>Table211[[#This Row],[CFNM]]/Table211[[#This Row],[CAREA]]</f>
        <v>0.22903314537202585</v>
      </c>
      <c r="K57">
        <v>2.9619599999999999</v>
      </c>
      <c r="L57">
        <f>(Table312[[#This Row],[time]]-2)*2</f>
        <v>1.9239199999999999</v>
      </c>
      <c r="M57">
        <v>76.941999999999993</v>
      </c>
      <c r="N57">
        <v>2.2206800000000002</v>
      </c>
      <c r="O57">
        <f>Table312[[#This Row],[CFNM]]/Table312[[#This Row],[CAREA]]</f>
        <v>2.8861740011957064E-2</v>
      </c>
      <c r="P57">
        <v>2.9619599999999999</v>
      </c>
      <c r="Q57">
        <f>(Table413[[#This Row],[time]]-2)*2</f>
        <v>1.9239199999999999</v>
      </c>
      <c r="R57">
        <v>88.941400000000002</v>
      </c>
      <c r="S57">
        <v>39.264099999999999</v>
      </c>
      <c r="T57">
        <f>Table413[[#This Row],[CFNM]]/Table413[[#This Row],[CAREA]]</f>
        <v>0.44146033230868864</v>
      </c>
      <c r="U57">
        <v>2.9619599999999999</v>
      </c>
      <c r="V57">
        <f>(Table514[[#This Row],[time]]-2)*2</f>
        <v>1.9239199999999999</v>
      </c>
      <c r="W57">
        <v>64.428399999999996</v>
      </c>
      <c r="X57">
        <v>1.56368</v>
      </c>
      <c r="Y57">
        <f>Table514[[#This Row],[CFNM]]/Table514[[#This Row],[CAREA]]</f>
        <v>2.4270042403660499E-2</v>
      </c>
      <c r="Z57">
        <v>2.9619599999999999</v>
      </c>
      <c r="AA57">
        <f>(Table615[[#This Row],[time]]-2)*2</f>
        <v>1.9239199999999999</v>
      </c>
      <c r="AB57">
        <v>92.609200000000001</v>
      </c>
      <c r="AC57">
        <v>65.965100000000007</v>
      </c>
      <c r="AD57">
        <f>Table615[[#This Row],[CFNM]]/Table615[[#This Row],[CAREA]]</f>
        <v>0.71229532271091867</v>
      </c>
      <c r="AE57">
        <v>2.9619599999999999</v>
      </c>
      <c r="AF57">
        <f>(Table716[[#This Row],[time]]-2)*2</f>
        <v>1.9239199999999999</v>
      </c>
      <c r="AG57">
        <v>70.760400000000004</v>
      </c>
      <c r="AH57">
        <v>12.523</v>
      </c>
      <c r="AI57">
        <f>Table716[[#This Row],[CFNM]]/Table716[[#This Row],[CAREA]]</f>
        <v>0.17697751849904747</v>
      </c>
      <c r="AJ57">
        <v>2.9619599999999999</v>
      </c>
      <c r="AK57">
        <f>(Table817[[#This Row],[time]]-2)*2</f>
        <v>1.9239199999999999</v>
      </c>
      <c r="AL57">
        <v>74.870199999999997</v>
      </c>
      <c r="AM57">
        <v>71.1678</v>
      </c>
      <c r="AN57">
        <f>Table817[[#This Row],[CFNM]]/Table817[[#This Row],[CAREA]]</f>
        <v>0.95054908361404145</v>
      </c>
    </row>
    <row r="58" spans="1:40" x14ac:dyDescent="0.3">
      <c r="A58">
        <v>3</v>
      </c>
      <c r="B58">
        <f>(Table110[[#This Row],[time]]-2)*2</f>
        <v>2</v>
      </c>
      <c r="C58">
        <v>77.757099999999994</v>
      </c>
      <c r="D58">
        <v>5.3757700000000002</v>
      </c>
      <c r="E58">
        <f>Table110[[#This Row],[CFNM]]/Table110[[#This Row],[CAREA]]</f>
        <v>6.9135423003172713E-2</v>
      </c>
      <c r="F58">
        <v>3</v>
      </c>
      <c r="G58">
        <f>(Table211[[#This Row],[time]]-2)*2</f>
        <v>2</v>
      </c>
      <c r="H58">
        <v>103.16</v>
      </c>
      <c r="I58">
        <v>25.148399999999999</v>
      </c>
      <c r="J58">
        <f>Table211[[#This Row],[CFNM]]/Table211[[#This Row],[CAREA]]</f>
        <v>0.24378053509112058</v>
      </c>
      <c r="K58">
        <v>3</v>
      </c>
      <c r="L58">
        <f>(Table312[[#This Row],[time]]-2)*2</f>
        <v>2</v>
      </c>
      <c r="M58">
        <v>76.869200000000006</v>
      </c>
      <c r="N58">
        <v>1.96905</v>
      </c>
      <c r="O58">
        <f>Table312[[#This Row],[CFNM]]/Table312[[#This Row],[CAREA]]</f>
        <v>2.5615591160048495E-2</v>
      </c>
      <c r="P58">
        <v>3</v>
      </c>
      <c r="Q58">
        <f>(Table413[[#This Row],[time]]-2)*2</f>
        <v>2</v>
      </c>
      <c r="R58">
        <v>88.470299999999995</v>
      </c>
      <c r="S58">
        <v>41.749000000000002</v>
      </c>
      <c r="T58">
        <f>Table413[[#This Row],[CFNM]]/Table413[[#This Row],[CAREA]]</f>
        <v>0.47189847892456571</v>
      </c>
      <c r="U58">
        <v>3</v>
      </c>
      <c r="V58">
        <f>(Table514[[#This Row],[time]]-2)*2</f>
        <v>2</v>
      </c>
      <c r="W58">
        <v>63.771299999999997</v>
      </c>
      <c r="X58">
        <v>1.05457</v>
      </c>
      <c r="Y58">
        <f>Table514[[#This Row],[CFNM]]/Table514[[#This Row],[CAREA]]</f>
        <v>1.6536749290041133E-2</v>
      </c>
      <c r="Z58">
        <v>3</v>
      </c>
      <c r="AA58">
        <f>(Table615[[#This Row],[time]]-2)*2</f>
        <v>2</v>
      </c>
      <c r="AB58">
        <v>92.175399999999996</v>
      </c>
      <c r="AC58">
        <v>68.835899999999995</v>
      </c>
      <c r="AD58">
        <f>Table615[[#This Row],[CFNM]]/Table615[[#This Row],[CAREA]]</f>
        <v>0.74679252815827213</v>
      </c>
      <c r="AE58">
        <v>3</v>
      </c>
      <c r="AF58">
        <f>(Table716[[#This Row],[time]]-2)*2</f>
        <v>2</v>
      </c>
      <c r="AG58">
        <v>70.458399999999997</v>
      </c>
      <c r="AH58">
        <v>11.9328</v>
      </c>
      <c r="AI58">
        <f>Table716[[#This Row],[CFNM]]/Table716[[#This Row],[CAREA]]</f>
        <v>0.16935950858946558</v>
      </c>
      <c r="AJ58">
        <v>3</v>
      </c>
      <c r="AK58">
        <f>(Table817[[#This Row],[time]]-2)*2</f>
        <v>2</v>
      </c>
      <c r="AL58">
        <v>74.280199999999994</v>
      </c>
      <c r="AM58">
        <v>74.152900000000002</v>
      </c>
      <c r="AN58">
        <f>Table817[[#This Row],[CFNM]]/Table817[[#This Row],[CAREA]]</f>
        <v>0.99828621893855984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3E5089-A0FE-4FA5-94D6-7ABCBF1AD5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3A6A04-7996-4FA9-8CFF-F3352239E0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76517F-8D76-41DB-97BC-85362DB076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2020-12-13T22:20:45Z</dcterms:created>
  <dcterms:modified xsi:type="dcterms:W3CDTF">2020-12-13T22:47:07Z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