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turner.FORTLEWIS\OneDrive - Fort Lewis College\Disc\FCMS results\SlideSlideTether\"/>
    </mc:Choice>
  </mc:AlternateContent>
  <xr:revisionPtr revIDLastSave="61" documentId="8_{026621AD-46C0-4502-A1FA-0273387083EC}" xr6:coauthVersionLast="45" xr6:coauthVersionMax="45" xr10:uidLastSave="{A6960ECE-ACB1-4EDE-A273-717C8BDDEC0A}"/>
  <bookViews>
    <workbookView xWindow="3276" yWindow="3276" windowWidth="17280" windowHeight="9036" xr2:uid="{1A127C6E-B27E-449E-96BD-8B447329B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10" i="1" l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AN58" i="1" l="1"/>
  <c r="AK58" i="1"/>
  <c r="AI58" i="1"/>
  <c r="AF58" i="1"/>
  <c r="AD58" i="1"/>
  <c r="AA58" i="1"/>
  <c r="Y58" i="1"/>
  <c r="V58" i="1"/>
  <c r="T58" i="1"/>
  <c r="Q58" i="1"/>
  <c r="O58" i="1"/>
  <c r="L58" i="1"/>
  <c r="J58" i="1"/>
  <c r="G58" i="1"/>
  <c r="E58" i="1"/>
  <c r="B58" i="1"/>
  <c r="AN57" i="1"/>
  <c r="AK57" i="1"/>
  <c r="AI57" i="1"/>
  <c r="AF57" i="1"/>
  <c r="AD57" i="1"/>
  <c r="AA57" i="1"/>
  <c r="Y57" i="1"/>
  <c r="V57" i="1"/>
  <c r="T57" i="1"/>
  <c r="Q57" i="1"/>
  <c r="O57" i="1"/>
  <c r="L57" i="1"/>
  <c r="J57" i="1"/>
  <c r="G57" i="1"/>
  <c r="E57" i="1"/>
  <c r="B57" i="1"/>
  <c r="AN56" i="1"/>
  <c r="AK56" i="1"/>
  <c r="AI56" i="1"/>
  <c r="AF56" i="1"/>
  <c r="AD56" i="1"/>
  <c r="AA56" i="1"/>
  <c r="Y56" i="1"/>
  <c r="V56" i="1"/>
  <c r="T56" i="1"/>
  <c r="Q56" i="1"/>
  <c r="O56" i="1"/>
  <c r="L56" i="1"/>
  <c r="J56" i="1"/>
  <c r="G56" i="1"/>
  <c r="E56" i="1"/>
  <c r="B56" i="1"/>
  <c r="AN55" i="1"/>
  <c r="AK55" i="1"/>
  <c r="AI55" i="1"/>
  <c r="AF55" i="1"/>
  <c r="AD55" i="1"/>
  <c r="AA55" i="1"/>
  <c r="Y55" i="1"/>
  <c r="V55" i="1"/>
  <c r="T55" i="1"/>
  <c r="Q55" i="1"/>
  <c r="O55" i="1"/>
  <c r="L55" i="1"/>
  <c r="J55" i="1"/>
  <c r="G55" i="1"/>
  <c r="E55" i="1"/>
  <c r="B55" i="1"/>
  <c r="AN54" i="1"/>
  <c r="AK54" i="1"/>
  <c r="AI54" i="1"/>
  <c r="AF54" i="1"/>
  <c r="AD54" i="1"/>
  <c r="AA54" i="1"/>
  <c r="Y54" i="1"/>
  <c r="V54" i="1"/>
  <c r="T54" i="1"/>
  <c r="Q54" i="1"/>
  <c r="O54" i="1"/>
  <c r="L54" i="1"/>
  <c r="J54" i="1"/>
  <c r="G54" i="1"/>
  <c r="E54" i="1"/>
  <c r="B54" i="1"/>
  <c r="AN53" i="1"/>
  <c r="AK53" i="1"/>
  <c r="AI53" i="1"/>
  <c r="AF53" i="1"/>
  <c r="AD53" i="1"/>
  <c r="AA53" i="1"/>
  <c r="Y53" i="1"/>
  <c r="V53" i="1"/>
  <c r="T53" i="1"/>
  <c r="Q53" i="1"/>
  <c r="O53" i="1"/>
  <c r="L53" i="1"/>
  <c r="J53" i="1"/>
  <c r="G53" i="1"/>
  <c r="E53" i="1"/>
  <c r="B53" i="1"/>
  <c r="AN52" i="1"/>
  <c r="AK52" i="1"/>
  <c r="AI52" i="1"/>
  <c r="AF52" i="1"/>
  <c r="AD52" i="1"/>
  <c r="AA52" i="1"/>
  <c r="Y52" i="1"/>
  <c r="V52" i="1"/>
  <c r="T52" i="1"/>
  <c r="Q52" i="1"/>
  <c r="O52" i="1"/>
  <c r="L52" i="1"/>
  <c r="J52" i="1"/>
  <c r="G52" i="1"/>
  <c r="E52" i="1"/>
  <c r="B52" i="1"/>
  <c r="AN51" i="1"/>
  <c r="AK51" i="1"/>
  <c r="AI51" i="1"/>
  <c r="AF51" i="1"/>
  <c r="AD51" i="1"/>
  <c r="AA51" i="1"/>
  <c r="Y51" i="1"/>
  <c r="V51" i="1"/>
  <c r="T51" i="1"/>
  <c r="Q51" i="1"/>
  <c r="O51" i="1"/>
  <c r="L51" i="1"/>
  <c r="J51" i="1"/>
  <c r="G51" i="1"/>
  <c r="E51" i="1"/>
  <c r="B51" i="1"/>
  <c r="AN50" i="1"/>
  <c r="AK50" i="1"/>
  <c r="AI50" i="1"/>
  <c r="AF50" i="1"/>
  <c r="AD50" i="1"/>
  <c r="AA50" i="1"/>
  <c r="Y50" i="1"/>
  <c r="V50" i="1"/>
  <c r="T50" i="1"/>
  <c r="Q50" i="1"/>
  <c r="O50" i="1"/>
  <c r="L50" i="1"/>
  <c r="J50" i="1"/>
  <c r="G50" i="1"/>
  <c r="E50" i="1"/>
  <c r="B50" i="1"/>
  <c r="AN49" i="1"/>
  <c r="AK49" i="1"/>
  <c r="AI49" i="1"/>
  <c r="AF49" i="1"/>
  <c r="AD49" i="1"/>
  <c r="AA49" i="1"/>
  <c r="Y49" i="1"/>
  <c r="V49" i="1"/>
  <c r="T49" i="1"/>
  <c r="Q49" i="1"/>
  <c r="O49" i="1"/>
  <c r="L49" i="1"/>
  <c r="J49" i="1"/>
  <c r="G49" i="1"/>
  <c r="E49" i="1"/>
  <c r="B49" i="1"/>
  <c r="AN48" i="1"/>
  <c r="AK48" i="1"/>
  <c r="AI48" i="1"/>
  <c r="AF48" i="1"/>
  <c r="AD48" i="1"/>
  <c r="AA48" i="1"/>
  <c r="Y48" i="1"/>
  <c r="V48" i="1"/>
  <c r="T48" i="1"/>
  <c r="Q48" i="1"/>
  <c r="O48" i="1"/>
  <c r="L48" i="1"/>
  <c r="J48" i="1"/>
  <c r="G48" i="1"/>
  <c r="E48" i="1"/>
  <c r="B48" i="1"/>
  <c r="AN47" i="1"/>
  <c r="AK47" i="1"/>
  <c r="AI47" i="1"/>
  <c r="AF47" i="1"/>
  <c r="AD47" i="1"/>
  <c r="AA47" i="1"/>
  <c r="Y47" i="1"/>
  <c r="V47" i="1"/>
  <c r="T47" i="1"/>
  <c r="Q47" i="1"/>
  <c r="O47" i="1"/>
  <c r="L47" i="1"/>
  <c r="J47" i="1"/>
  <c r="G47" i="1"/>
  <c r="E47" i="1"/>
  <c r="B47" i="1"/>
  <c r="AN46" i="1"/>
  <c r="AK46" i="1"/>
  <c r="AI46" i="1"/>
  <c r="AF46" i="1"/>
  <c r="AD46" i="1"/>
  <c r="AA46" i="1"/>
  <c r="Y46" i="1"/>
  <c r="V46" i="1"/>
  <c r="T46" i="1"/>
  <c r="Q46" i="1"/>
  <c r="O46" i="1"/>
  <c r="L46" i="1"/>
  <c r="J46" i="1"/>
  <c r="G46" i="1"/>
  <c r="E46" i="1"/>
  <c r="B46" i="1"/>
  <c r="AN45" i="1"/>
  <c r="AK45" i="1"/>
  <c r="AI45" i="1"/>
  <c r="AF45" i="1"/>
  <c r="AD45" i="1"/>
  <c r="AA45" i="1"/>
  <c r="Y45" i="1"/>
  <c r="V45" i="1"/>
  <c r="T45" i="1"/>
  <c r="Q45" i="1"/>
  <c r="O45" i="1"/>
  <c r="L45" i="1"/>
  <c r="J45" i="1"/>
  <c r="G45" i="1"/>
  <c r="E45" i="1"/>
  <c r="B45" i="1"/>
  <c r="AN44" i="1"/>
  <c r="AK44" i="1"/>
  <c r="AI44" i="1"/>
  <c r="AF44" i="1"/>
  <c r="AD44" i="1"/>
  <c r="AA44" i="1"/>
  <c r="Y44" i="1"/>
  <c r="V44" i="1"/>
  <c r="T44" i="1"/>
  <c r="Q44" i="1"/>
  <c r="O44" i="1"/>
  <c r="L44" i="1"/>
  <c r="J44" i="1"/>
  <c r="G44" i="1"/>
  <c r="E44" i="1"/>
  <c r="B44" i="1"/>
  <c r="AN43" i="1"/>
  <c r="AK43" i="1"/>
  <c r="AI43" i="1"/>
  <c r="AF43" i="1"/>
  <c r="AD43" i="1"/>
  <c r="AA43" i="1"/>
  <c r="Y43" i="1"/>
  <c r="V43" i="1"/>
  <c r="T43" i="1"/>
  <c r="Q43" i="1"/>
  <c r="O43" i="1"/>
  <c r="L43" i="1"/>
  <c r="J43" i="1"/>
  <c r="G43" i="1"/>
  <c r="E43" i="1"/>
  <c r="B43" i="1"/>
  <c r="AN42" i="1"/>
  <c r="AK42" i="1"/>
  <c r="AI42" i="1"/>
  <c r="AF42" i="1"/>
  <c r="AD42" i="1"/>
  <c r="AA42" i="1"/>
  <c r="Y42" i="1"/>
  <c r="V42" i="1"/>
  <c r="T42" i="1"/>
  <c r="Q42" i="1"/>
  <c r="O42" i="1"/>
  <c r="L42" i="1"/>
  <c r="J42" i="1"/>
  <c r="G42" i="1"/>
  <c r="E42" i="1"/>
  <c r="B42" i="1"/>
  <c r="AN41" i="1"/>
  <c r="AK41" i="1"/>
  <c r="AI41" i="1"/>
  <c r="AF41" i="1"/>
  <c r="AD41" i="1"/>
  <c r="AA41" i="1"/>
  <c r="Y41" i="1"/>
  <c r="V41" i="1"/>
  <c r="T41" i="1"/>
  <c r="Q41" i="1"/>
  <c r="O41" i="1"/>
  <c r="L41" i="1"/>
  <c r="J41" i="1"/>
  <c r="G41" i="1"/>
  <c r="E41" i="1"/>
  <c r="B41" i="1"/>
  <c r="AN40" i="1"/>
  <c r="AK40" i="1"/>
  <c r="AI40" i="1"/>
  <c r="AF40" i="1"/>
  <c r="AD40" i="1"/>
  <c r="AA40" i="1"/>
  <c r="Y40" i="1"/>
  <c r="V40" i="1"/>
  <c r="T40" i="1"/>
  <c r="Q40" i="1"/>
  <c r="O40" i="1"/>
  <c r="L40" i="1"/>
  <c r="J40" i="1"/>
  <c r="G40" i="1"/>
  <c r="E40" i="1"/>
  <c r="B40" i="1"/>
  <c r="AN39" i="1"/>
  <c r="AK39" i="1"/>
  <c r="AI39" i="1"/>
  <c r="AF39" i="1"/>
  <c r="AD39" i="1"/>
  <c r="AA39" i="1"/>
  <c r="Y39" i="1"/>
  <c r="V39" i="1"/>
  <c r="T39" i="1"/>
  <c r="Q39" i="1"/>
  <c r="O39" i="1"/>
  <c r="L39" i="1"/>
  <c r="J39" i="1"/>
  <c r="G39" i="1"/>
  <c r="E39" i="1"/>
  <c r="B39" i="1"/>
  <c r="AN38" i="1"/>
  <c r="AK38" i="1"/>
  <c r="AI38" i="1"/>
  <c r="AF38" i="1"/>
  <c r="AD38" i="1"/>
  <c r="AA38" i="1"/>
  <c r="Y38" i="1"/>
  <c r="V38" i="1"/>
  <c r="T38" i="1"/>
  <c r="Q38" i="1"/>
  <c r="O38" i="1"/>
  <c r="L38" i="1"/>
  <c r="J38" i="1"/>
  <c r="G38" i="1"/>
  <c r="E38" i="1"/>
  <c r="B38" i="1"/>
  <c r="AI10" i="1"/>
  <c r="AN30" i="1" l="1"/>
  <c r="AI30" i="1"/>
  <c r="AD30" i="1"/>
  <c r="Y30" i="1"/>
  <c r="T30" i="1"/>
  <c r="O30" i="1"/>
  <c r="J30" i="1"/>
  <c r="E30" i="1"/>
  <c r="AN29" i="1"/>
  <c r="AI29" i="1"/>
  <c r="AD29" i="1"/>
  <c r="Y29" i="1"/>
  <c r="T29" i="1"/>
  <c r="O29" i="1"/>
  <c r="J29" i="1"/>
  <c r="E29" i="1"/>
  <c r="AN28" i="1"/>
  <c r="AI28" i="1"/>
  <c r="AD28" i="1"/>
  <c r="Y28" i="1"/>
  <c r="T28" i="1"/>
  <c r="O28" i="1"/>
  <c r="J28" i="1"/>
  <c r="E28" i="1"/>
  <c r="AN27" i="1"/>
  <c r="AI27" i="1"/>
  <c r="AD27" i="1"/>
  <c r="Y27" i="1"/>
  <c r="T27" i="1"/>
  <c r="O27" i="1"/>
  <c r="J27" i="1"/>
  <c r="E27" i="1"/>
  <c r="AN26" i="1"/>
  <c r="AI26" i="1"/>
  <c r="AD26" i="1"/>
  <c r="Y26" i="1"/>
  <c r="T26" i="1"/>
  <c r="O26" i="1"/>
  <c r="J26" i="1"/>
  <c r="E26" i="1"/>
  <c r="AN25" i="1"/>
  <c r="AI25" i="1"/>
  <c r="AD25" i="1"/>
  <c r="Y25" i="1"/>
  <c r="T25" i="1"/>
  <c r="O25" i="1"/>
  <c r="J25" i="1"/>
  <c r="E25" i="1"/>
  <c r="AN24" i="1"/>
  <c r="AI24" i="1"/>
  <c r="AD24" i="1"/>
  <c r="Y24" i="1"/>
  <c r="T24" i="1"/>
  <c r="O24" i="1"/>
  <c r="J24" i="1"/>
  <c r="E24" i="1"/>
  <c r="AN23" i="1"/>
  <c r="AI23" i="1"/>
  <c r="AD23" i="1"/>
  <c r="Y23" i="1"/>
  <c r="T23" i="1"/>
  <c r="O23" i="1"/>
  <c r="J23" i="1"/>
  <c r="E23" i="1"/>
  <c r="AN22" i="1"/>
  <c r="AI22" i="1"/>
  <c r="AD22" i="1"/>
  <c r="Y22" i="1"/>
  <c r="T22" i="1"/>
  <c r="O22" i="1"/>
  <c r="J22" i="1"/>
  <c r="E22" i="1"/>
  <c r="AN21" i="1"/>
  <c r="AI21" i="1"/>
  <c r="AD21" i="1"/>
  <c r="Y21" i="1"/>
  <c r="T21" i="1"/>
  <c r="O21" i="1"/>
  <c r="J21" i="1"/>
  <c r="E21" i="1"/>
  <c r="AN20" i="1"/>
  <c r="AI20" i="1"/>
  <c r="AD20" i="1"/>
  <c r="Y20" i="1"/>
  <c r="T20" i="1"/>
  <c r="O20" i="1"/>
  <c r="J20" i="1"/>
  <c r="E20" i="1"/>
  <c r="AN19" i="1"/>
  <c r="AI19" i="1"/>
  <c r="AD19" i="1"/>
  <c r="Y19" i="1"/>
  <c r="T19" i="1"/>
  <c r="O19" i="1"/>
  <c r="J19" i="1"/>
  <c r="E19" i="1"/>
  <c r="AN18" i="1"/>
  <c r="AI18" i="1"/>
  <c r="AD18" i="1"/>
  <c r="Y18" i="1"/>
  <c r="T18" i="1"/>
  <c r="O18" i="1"/>
  <c r="J18" i="1"/>
  <c r="E18" i="1"/>
  <c r="AN17" i="1"/>
  <c r="AI17" i="1"/>
  <c r="AD17" i="1"/>
  <c r="Y17" i="1"/>
  <c r="T17" i="1"/>
  <c r="O17" i="1"/>
  <c r="J17" i="1"/>
  <c r="E17" i="1"/>
  <c r="AN16" i="1"/>
  <c r="AI16" i="1"/>
  <c r="AD16" i="1"/>
  <c r="Y16" i="1"/>
  <c r="T16" i="1"/>
  <c r="O16" i="1"/>
  <c r="J16" i="1"/>
  <c r="E16" i="1"/>
  <c r="AN15" i="1"/>
  <c r="AI15" i="1"/>
  <c r="AD15" i="1"/>
  <c r="Y15" i="1"/>
  <c r="T15" i="1"/>
  <c r="O15" i="1"/>
  <c r="J15" i="1"/>
  <c r="E15" i="1"/>
  <c r="AN14" i="1"/>
  <c r="AI14" i="1"/>
  <c r="AD14" i="1"/>
  <c r="Y14" i="1"/>
  <c r="T14" i="1"/>
  <c r="O14" i="1"/>
  <c r="J14" i="1"/>
  <c r="E14" i="1"/>
  <c r="AN13" i="1"/>
  <c r="AI13" i="1"/>
  <c r="AD13" i="1"/>
  <c r="Y13" i="1"/>
  <c r="T13" i="1"/>
  <c r="O13" i="1"/>
  <c r="J13" i="1"/>
  <c r="E13" i="1"/>
  <c r="AN12" i="1"/>
  <c r="AI12" i="1"/>
  <c r="AD12" i="1"/>
  <c r="Y12" i="1"/>
  <c r="T12" i="1"/>
  <c r="O12" i="1"/>
  <c r="J12" i="1"/>
  <c r="E12" i="1"/>
  <c r="AN11" i="1"/>
  <c r="AI11" i="1"/>
  <c r="AD11" i="1"/>
  <c r="Y11" i="1"/>
  <c r="T11" i="1"/>
  <c r="O11" i="1"/>
  <c r="J11" i="1"/>
  <c r="E11" i="1"/>
  <c r="AN10" i="1"/>
  <c r="AD10" i="1"/>
  <c r="Y10" i="1"/>
  <c r="T10" i="1"/>
  <c r="O10" i="1"/>
  <c r="J10" i="1"/>
  <c r="E10" i="1"/>
</calcChain>
</file>

<file path=xl/sharedStrings.xml><?xml version="1.0" encoding="utf-8"?>
<sst xmlns="http://schemas.openxmlformats.org/spreadsheetml/2006/main" count="106" uniqueCount="20">
  <si>
    <t>6LR_7UR</t>
  </si>
  <si>
    <t>6LL_7UL</t>
  </si>
  <si>
    <t>5LR_6UR</t>
  </si>
  <si>
    <t>4LR_5UR</t>
  </si>
  <si>
    <t>4LL_5UL</t>
  </si>
  <si>
    <t>3LR_4UR</t>
  </si>
  <si>
    <t>3LL_4UL</t>
  </si>
  <si>
    <t>time</t>
  </si>
  <si>
    <t>moment</t>
  </si>
  <si>
    <t>CAREA</t>
  </si>
  <si>
    <t>CFNM</t>
  </si>
  <si>
    <t>CFNM/Total area contact</t>
  </si>
  <si>
    <t xml:space="preserve">S2_5N_SlideSlide_Tether.odb </t>
  </si>
  <si>
    <t>facet stress = facet contact force magnitude/facet contact area</t>
  </si>
  <si>
    <t>units=</t>
  </si>
  <si>
    <t>(N/mm^2)=MPa</t>
  </si>
  <si>
    <t>S2_5P_SlideSlide_Tether.odb</t>
  </si>
  <si>
    <t>5LL_6UL</t>
  </si>
  <si>
    <t xml:space="preserve">5PN Slide Slide Tether </t>
  </si>
  <si>
    <t xml:space="preserve">5P Slide Slide Tether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</si>
</sst>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035DC-CA3E-4BB9-84F0-301A0A7F44A9}" name="Table1" displayName="Table1" ref="A9:E30" totalsRowShown="0">
  <autoFilter ref="A9:E30" xr:uid="{D093507D-2E31-4E40-8FBC-4C2475EC29A6}"/>
  <tableColumns count="5">
    <tableColumn id="1" xr3:uid="{2D0CF478-C0E4-4109-B7F2-C750D9BE1ECA}" name="time"/>
    <tableColumn id="2" xr3:uid="{239623D3-B69A-493A-BC88-178C580C7AB0}" name="moment" dataDxfId="31">
      <calculatedColumnFormula>-(Table1[[#This Row],[time]]-2)*2</calculatedColumnFormula>
    </tableColumn>
    <tableColumn id="3" xr3:uid="{E5D8F703-BC85-4445-9B6C-8669E8FD25A9}" name="CAREA"/>
    <tableColumn id="4" xr3:uid="{C22DB86C-C5F7-49FB-B5DB-37702FAAF739}" name="CFNM"/>
    <tableColumn id="5" xr3:uid="{D7CF5939-DADC-4BC2-BF06-8B59A53FED8D}" name="CFNM/Total area contact" dataDxfId="30">
      <calculatedColumnFormula>Table1[[#This Row],[CFNM]]/Table1[[#This Row],[CAREA]]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C2EB4E-43D3-4DFC-B853-5E0CB6A0E5D1}" name="Table2" displayName="Table2" ref="F9:J30" totalsRowShown="0">
  <autoFilter ref="F9:J30" xr:uid="{676B7F43-CD08-456B-A142-5444009BE59E}"/>
  <tableColumns count="5">
    <tableColumn id="1" xr3:uid="{CAFFC81B-5333-4B83-8888-7039376CBD0B}" name="time"/>
    <tableColumn id="2" xr3:uid="{BA2CA682-90C8-4354-AF55-031710776907}" name="moment" dataDxfId="29">
      <calculatedColumnFormula>-(Table2[[#This Row],[time]]-2)*2</calculatedColumnFormula>
    </tableColumn>
    <tableColumn id="3" xr3:uid="{99F80B7D-6E51-4A7C-8A5F-7DF52F8911E3}" name="CAREA"/>
    <tableColumn id="4" xr3:uid="{F44163A6-8F6B-447F-82CE-654CBDBEFE4C}" name="CFNM"/>
    <tableColumn id="5" xr3:uid="{C53F6168-28DD-4FC0-9327-7CB22DA5F8F7}" name="CFNM/Total area contact" dataDxfId="28">
      <calculatedColumnFormula>Table2[[#This Row],[CFNM]]/Table2[[#This Row],[CAREA]]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45BF3D-5085-4B4E-A268-44E4E381C811}" name="Table3" displayName="Table3" ref="K9:O30" totalsRowShown="0">
  <autoFilter ref="K9:O30" xr:uid="{68089DA6-E6B3-40C6-A062-294EABCAC983}"/>
  <tableColumns count="5">
    <tableColumn id="1" xr3:uid="{352853EC-D57D-4C5F-A07F-D145D2F8DF09}" name="time"/>
    <tableColumn id="2" xr3:uid="{8B5E2F5B-61C1-414C-B5EF-74F708208BF6}" name="moment" dataDxfId="27">
      <calculatedColumnFormula>-(Table3[[#This Row],[time]]-2)*2</calculatedColumnFormula>
    </tableColumn>
    <tableColumn id="3" xr3:uid="{D8368869-142A-48B4-A115-B644232578EE}" name="CAREA"/>
    <tableColumn id="4" xr3:uid="{4942FE8B-9050-4FD9-9769-02F4CF9101C7}" name="CFNM"/>
    <tableColumn id="5" xr3:uid="{BF739851-CDF4-415A-A1A4-36C294CE23BC}" name="CFNM/Total area contact" dataDxfId="26">
      <calculatedColumnFormula>Table3[[#This Row],[CFNM]]/Table3[[#This Row],[CAREA]]</calculatedColumnFormula>
    </tableColumn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308232-92CA-4FB4-854F-DB51D35AFFD3}" name="Table4" displayName="Table4" ref="P9:T30" totalsRowShown="0">
  <autoFilter ref="P9:T30" xr:uid="{89A2609A-9F88-4E01-BC83-060119FD6245}"/>
  <tableColumns count="5">
    <tableColumn id="1" xr3:uid="{22D69460-2D48-4874-8A8D-C90576C53495}" name="time"/>
    <tableColumn id="2" xr3:uid="{68C3AF8F-2238-44B7-9475-3046B89F3305}" name="moment" dataDxfId="25">
      <calculatedColumnFormula>-(Table4[[#This Row],[time]]-2)*2</calculatedColumnFormula>
    </tableColumn>
    <tableColumn id="3" xr3:uid="{9AE3A38A-54A2-4F27-8C45-783C605375BB}" name="CAREA"/>
    <tableColumn id="4" xr3:uid="{A1301DD7-1DBA-45C4-AEB4-5C39274F5D70}" name="CFNM"/>
    <tableColumn id="5" xr3:uid="{ABAB0D86-5175-4F8C-8DB6-D796F4F9386D}" name="CFNM/Total area contact" dataDxfId="24">
      <calculatedColumnFormula>Table4[[#This Row],[CFNM]]/Table4[[#This Row],[CAREA]]</calculatedColumnFormula>
    </tableColumn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018F26-B529-4F9E-AC46-C43949FB5F13}" name="Table5" displayName="Table5" ref="U9:Y30" totalsRowShown="0">
  <autoFilter ref="U9:Y30" xr:uid="{F391694C-887A-4DCB-98FA-6DCA4F7AAFEA}"/>
  <tableColumns count="5">
    <tableColumn id="1" xr3:uid="{51B46CAB-1A21-4467-AD96-B861ACA95187}" name="time"/>
    <tableColumn id="2" xr3:uid="{842A2C0D-E958-495B-9B10-42CC74C8B244}" name="moment" dataDxfId="23">
      <calculatedColumnFormula>-(Table5[[#This Row],[time]]-2)*2</calculatedColumnFormula>
    </tableColumn>
    <tableColumn id="3" xr3:uid="{89306F47-EA81-45B9-ADB7-32D970D8173A}" name="CAREA"/>
    <tableColumn id="4" xr3:uid="{20A16A88-2BC4-4EF1-A5AD-2CAD6539F3A2}" name="CFNM"/>
    <tableColumn id="5" xr3:uid="{D1AB673B-9DD8-428C-B093-DB85CED2CBB4}" name="CFNM/Total area contact" dataDxfId="22">
      <calculatedColumnFormula>Table5[[#This Row],[CFNM]]/Table5[[#This Row],[CAREA]]</calculatedColumnFormula>
    </tableColumn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D74DC8-84B3-452D-BD07-1D128F8B104D}" name="Table6" displayName="Table6" ref="Z9:AD30" totalsRowShown="0">
  <autoFilter ref="Z9:AD30" xr:uid="{53585F70-E5D3-42BC-86FD-2D4858193C85}"/>
  <tableColumns count="5">
    <tableColumn id="1" xr3:uid="{9F78243B-EA31-4551-AF5F-52E3506E523C}" name="time"/>
    <tableColumn id="2" xr3:uid="{F4B45246-E3B8-40A3-810C-E48F8C749BD2}" name="moment" dataDxfId="21">
      <calculatedColumnFormula>-(Table6[[#This Row],[time]]-2)*2</calculatedColumnFormula>
    </tableColumn>
    <tableColumn id="3" xr3:uid="{026329C4-723A-4399-8710-50EF8A1458D8}" name="CAREA"/>
    <tableColumn id="4" xr3:uid="{C5A3A9F1-FE56-4C94-B8A7-63C1EBFB5AEA}" name="CFNM"/>
    <tableColumn id="5" xr3:uid="{59DB9B94-C701-41D5-B5C1-45CCB8389BE9}" name="CFNM/Total area contact" dataDxfId="20">
      <calculatedColumnFormula>Table6[[#This Row],[CFNM]]/Table6[[#This Row],[CAREA]]</calculatedColumnFormula>
    </tableColumn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918BFB-EE7B-417F-A979-AF28488CBF4C}" name="Table7" displayName="Table7" ref="AE9:AI30" totalsRowShown="0">
  <autoFilter ref="AE9:AI30" xr:uid="{7A958607-4920-49C5-B194-523921966DF2}"/>
  <tableColumns count="5">
    <tableColumn id="1" xr3:uid="{E76BF965-AA94-4315-BE04-9913EDD18748}" name="time"/>
    <tableColumn id="2" xr3:uid="{805FBA25-BD4B-4E72-91DD-610529EE21AC}" name="moment" dataDxfId="19">
      <calculatedColumnFormula>-(Table7[[#This Row],[time]]-2)*2</calculatedColumnFormula>
    </tableColumn>
    <tableColumn id="3" xr3:uid="{A86E9284-1152-4715-B077-391793793C88}" name="CAREA"/>
    <tableColumn id="4" xr3:uid="{780D9026-6B88-4ADC-B430-3489F50E905C}" name="CFNM"/>
    <tableColumn id="5" xr3:uid="{024F467E-9B73-49D0-81AA-14473D52700C}" name="CFNM/Total area contact" dataDxfId="18">
      <calculatedColumnFormula>Table7[[#This Row],[CFNM]]/Table7[[#This Row],[CAREA]]</calculatedColumnFormula>
    </tableColumn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5ADDAC-DBBE-4A3D-AAFA-DC2FC39B48CF}" name="Table8" displayName="Table8" ref="AJ9:AN30" totalsRowShown="0">
  <autoFilter ref="AJ9:AN30" xr:uid="{215E5FDE-0EA7-48FF-A4FA-D9275D210AAE}"/>
  <tableColumns count="5">
    <tableColumn id="1" xr3:uid="{BCD72440-263A-4A76-8C61-313E51E36A5B}" name="time"/>
    <tableColumn id="2" xr3:uid="{808B5665-620B-400B-91E5-0631A5EC151A}" name="moment" dataDxfId="17">
      <calculatedColumnFormula>-(Table8[[#This Row],[time]]-2)*2</calculatedColumnFormula>
    </tableColumn>
    <tableColumn id="3" xr3:uid="{DBF5FB95-900E-4DB7-B39A-5E3C90580BED}" name="CAREA"/>
    <tableColumn id="4" xr3:uid="{A9EDD90D-89F5-4342-8B12-46171D4FFF5E}" name="CFNM"/>
    <tableColumn id="5" xr3:uid="{05CB2541-BC7B-4AE9-837A-9C78EE75EB43}" name="CFNM/Total area contact" dataDxfId="16">
      <calculatedColumnFormula>Table8[[#This Row],[CFNM]]/Table8[[#This Row],[CAREA]]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27487E-ECE4-4B57-B05A-4DC16A9ECB82}" name="Table110" displayName="Table110" ref="A37:E58" totalsRowShown="0">
  <autoFilter ref="A37:E58" xr:uid="{4D709A4A-B0B1-44BF-879F-E6A107122AAD}"/>
  <tableColumns count="5">
    <tableColumn id="1" xr3:uid="{A5B572FB-CA92-4E99-AC50-A98DCBEA17C6}" name="time"/>
    <tableColumn id="2" xr3:uid="{B5D3762A-BDEC-4636-9044-A4078E06AD33}" name="moment" dataDxfId="15">
      <calculatedColumnFormula>(Table110[[#This Row],[time]]-2)*2</calculatedColumnFormula>
    </tableColumn>
    <tableColumn id="3" xr3:uid="{293A785E-6EE4-4F62-837C-1034395AF0AF}" name="CAREA"/>
    <tableColumn id="4" xr3:uid="{5D806A2A-EA1A-47FD-963D-C7EEE5F3001A}" name="CFNM"/>
    <tableColumn id="5" xr3:uid="{78DD137E-892B-4CD4-959C-0335CD0B44E8}" name="CFNM/Total area contact" dataDxfId="14">
      <calculatedColumnFormula>Table110[[#This Row],[CFNM]]/Table110[[#This Row],[CAREA]]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253CFF-9814-49F9-857A-6D6F578A2FF4}" name="Table211" displayName="Table211" ref="F37:J58" totalsRowShown="0">
  <autoFilter ref="F37:J58" xr:uid="{D7858108-B7A0-436F-AFF5-30C9378AA477}"/>
  <tableColumns count="5">
    <tableColumn id="1" xr3:uid="{3756D088-FA77-4001-999C-9FF10B5757F3}" name="time"/>
    <tableColumn id="2" xr3:uid="{9C662E42-7EE3-43A8-BA62-8A45807D4E5D}" name="moment" dataDxfId="13">
      <calculatedColumnFormula>(Table211[[#This Row],[time]]-2)*2</calculatedColumnFormula>
    </tableColumn>
    <tableColumn id="3" xr3:uid="{6563860C-824A-4DEB-9CF0-2F04B522807D}" name="CAREA"/>
    <tableColumn id="4" xr3:uid="{35EB0A28-AEC2-4785-A70B-EFB444E1EC5B}" name="CFNM"/>
    <tableColumn id="5" xr3:uid="{92BDCF5B-F720-4D67-B794-F0C6CC6A253A}" name="CFNM/Total area contact" dataDxfId="12">
      <calculatedColumnFormula>Table211[[#This Row],[CFNM]]/Table211[[#This Row],[CAREA]]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DCB6581-F831-4017-A6BF-2902F9D7CA9F}" name="Table312" displayName="Table312" ref="K37:O58" totalsRowShown="0">
  <autoFilter ref="K37:O58" xr:uid="{AEE3A1F1-8CE6-40F2-8C0A-490CE5EF65EA}"/>
  <tableColumns count="5">
    <tableColumn id="1" xr3:uid="{C3819B2F-987B-422F-8464-8B8F1BD3B981}" name="time"/>
    <tableColumn id="2" xr3:uid="{F55DD4E2-39DA-42B7-9FA0-CDE355A95579}" name="moment" dataDxfId="11">
      <calculatedColumnFormula>(Table312[[#This Row],[time]]-2)*2</calculatedColumnFormula>
    </tableColumn>
    <tableColumn id="3" xr3:uid="{642953CA-6502-4BA1-AFA7-3F84CA58BE4C}" name="CAREA"/>
    <tableColumn id="4" xr3:uid="{5ED599CB-9DED-4D4A-8C11-9ECACE71F022}" name="CFNM"/>
    <tableColumn id="5" xr3:uid="{531FBE30-35C6-488F-AEAF-E6D09DFFBBB5}" name="CFNM/Total area contact" dataDxfId="10">
      <calculatedColumnFormula>Table312[[#This Row],[CFNM]]/Table312[[#This Row],[CAREA]]</calculatedColumnFormula>
    </tableColumn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4ED4F6-D40C-49A9-BEFC-300F0500C2FE}" name="Table413" displayName="Table413" ref="P37:T58" totalsRowShown="0">
  <autoFilter ref="P37:T58" xr:uid="{A7DC0EA7-9C07-448E-AB52-AD611C22AA0D}"/>
  <tableColumns count="5">
    <tableColumn id="1" xr3:uid="{59612A71-F7B6-4C54-96AB-63CC1E28A7AA}" name="time"/>
    <tableColumn id="2" xr3:uid="{64FC767B-8CD1-41AE-8F80-2DDE854F62AF}" name="moment" dataDxfId="9">
      <calculatedColumnFormula>(Table413[[#This Row],[time]]-2)*2</calculatedColumnFormula>
    </tableColumn>
    <tableColumn id="3" xr3:uid="{7CCDAD54-DC40-411B-AFD1-E6727E7C9188}" name="CAREA"/>
    <tableColumn id="4" xr3:uid="{85B5C4A0-68E2-4198-969C-7F34164046C1}" name="CFNM"/>
    <tableColumn id="5" xr3:uid="{007DDC77-A13B-48CC-995A-BF06DF66A7CD}" name="CFNM/Total area contact" dataDxfId="8">
      <calculatedColumnFormula>Table413[[#This Row],[CFNM]]/Table413[[#This Row],[CAREA]]</calculatedColumnFormula>
    </tableColumn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869321-1824-4E83-B4DD-8FDBF134EB3D}" name="Table514" displayName="Table514" ref="U37:Y58" totalsRowShown="0">
  <autoFilter ref="U37:Y58" xr:uid="{33B3C15F-7468-40BF-87DA-52E103EF8909}"/>
  <tableColumns count="5">
    <tableColumn id="1" xr3:uid="{DE2D789B-314B-42E7-9265-9AB8FF70EBBF}" name="time"/>
    <tableColumn id="2" xr3:uid="{09CA9919-7BB1-49D9-89E9-03DE0EA7017A}" name="moment" dataDxfId="7">
      <calculatedColumnFormula>(Table514[[#This Row],[time]]-2)*2</calculatedColumnFormula>
    </tableColumn>
    <tableColumn id="3" xr3:uid="{3B8ABEF6-159E-4790-BC8D-6F4EAFA9EEA2}" name="CAREA"/>
    <tableColumn id="4" xr3:uid="{3CBF81E1-7485-4FBE-A644-AD1B6096947B}" name="CFNM"/>
    <tableColumn id="5" xr3:uid="{33B2949B-4DF6-4CA4-BE99-E77987BD2507}" name="CFNM/Total area contact" dataDxfId="6">
      <calculatedColumnFormula>Table514[[#This Row],[CFNM]]/Table514[[#This Row],[CAREA]]</calculatedColumnFormula>
    </tableColumn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843498-EB7D-4C2D-8FC0-572A219800CB}" name="Table615" displayName="Table615" ref="Z37:AD58" totalsRowShown="0">
  <autoFilter ref="Z37:AD58" xr:uid="{49E6ABD5-E61F-48D3-ACEE-A22750A96956}"/>
  <tableColumns count="5">
    <tableColumn id="1" xr3:uid="{7C079819-1841-4AD3-9D73-F6D47774A104}" name="time"/>
    <tableColumn id="2" xr3:uid="{0193E093-B95F-4E67-A5A7-AD300D96E01D}" name="moment" dataDxfId="5">
      <calculatedColumnFormula>(Table615[[#This Row],[time]]-2)*2</calculatedColumnFormula>
    </tableColumn>
    <tableColumn id="3" xr3:uid="{30738FCB-99FE-4F34-9584-174884956C3A}" name="CAREA"/>
    <tableColumn id="4" xr3:uid="{82475615-95B2-48FE-836C-DE5FCDAC067D}" name="CFNM"/>
    <tableColumn id="5" xr3:uid="{E07F3FF7-7266-4D27-8DBF-AEC10C1D84A4}" name="CFNM/Total area contact" dataDxfId="4">
      <calculatedColumnFormula>Table615[[#This Row],[CFNM]]/Table615[[#This Row],[CAREA]]</calculatedColumnFormula>
    </tableColumn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E41BAFE-DDC7-4BB0-8C89-44EA8481955E}" name="Table716" displayName="Table716" ref="AE37:AI58" totalsRowShown="0">
  <autoFilter ref="AE37:AI58" xr:uid="{D01CC50B-EDFD-4246-839A-A80D0F3EFB53}"/>
  <tableColumns count="5">
    <tableColumn id="1" xr3:uid="{9F93F6C8-4660-4481-AEDB-740C789E24D0}" name="time"/>
    <tableColumn id="2" xr3:uid="{55FCD5A1-30B7-4589-9056-53B8DC389131}" name="moment" dataDxfId="3">
      <calculatedColumnFormula>(Table716[[#This Row],[time]]-2)*2</calculatedColumnFormula>
    </tableColumn>
    <tableColumn id="3" xr3:uid="{26F80F2E-FC76-470D-921F-EA66733B98FE}" name="CAREA"/>
    <tableColumn id="4" xr3:uid="{EBA60570-02C3-4914-A578-B0A697F9590C}" name="CFNM"/>
    <tableColumn id="5" xr3:uid="{B05ECBCC-5863-4B50-AFC6-9458817DAF3B}" name="CFNM/Total area contact" dataDxfId="2">
      <calculatedColumnFormula>Table716[[#This Row],[CFNM]]/Table716[[#This Row],[CAREA]]</calculatedColumnFormula>
    </tableColumn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F887412-8C8E-45CD-93AC-EFC3BBBECA7A}" name="Table817" displayName="Table817" ref="AJ37:AN58" totalsRowShown="0">
  <autoFilter ref="AJ37:AN58" xr:uid="{7E6BE6ED-E122-4AFA-80C5-3B9E66ECBF38}"/>
  <tableColumns count="5">
    <tableColumn id="1" xr3:uid="{425A526D-6F34-4F45-ADF8-51B0FC5DE40C}" name="time"/>
    <tableColumn id="2" xr3:uid="{A496754D-BBE3-4E75-9113-6F9141990DDA}" name="moment" dataDxfId="1">
      <calculatedColumnFormula>(Table817[[#This Row],[time]]-2)*2</calculatedColumnFormula>
    </tableColumn>
    <tableColumn id="3" xr3:uid="{6EF9993C-EF7C-4161-91BF-57C647F3F27B}" name="CAREA"/>
    <tableColumn id="4" xr3:uid="{35379063-AC9E-4893-99B2-45382D4AEE01}" name="CFNM"/>
    <tableColumn id="5" xr3:uid="{15A7FE1B-90E3-4ABF-8E55-585B302C19A4}" name="CFNM/Total area contact" dataDxfId="0">
      <calculatedColumnFormula>Table817[[#This Row],[CFNM]]/Table817[[#This Row],[CAREA]]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32DD-CDC3-4987-BC55-DB226BDF12EC}">
  <dimension ref="A1:AN58"/>
  <sheetViews>
    <sheetView tabSelected="1" topLeftCell="AC31" workbookViewId="0">
      <selection activeCell="AH38" sqref="AH38:AH58"/>
    </sheetView>
  </sheetViews>
  <sheetFormatPr defaultRowHeight="14.4" x14ac:dyDescent="0.3"/>
  <sheetData>
    <row r="1" spans="1:40" x14ac:dyDescent="0.3">
      <c r="A1" t="s">
        <v>18</v>
      </c>
    </row>
    <row r="4" spans="1:40" x14ac:dyDescent="0.3">
      <c r="A4" t="s">
        <v>12</v>
      </c>
      <c r="F4" t="s">
        <v>13</v>
      </c>
    </row>
    <row r="5" spans="1:40" x14ac:dyDescent="0.3">
      <c r="F5" t="s">
        <v>14</v>
      </c>
      <c r="G5" t="s">
        <v>15</v>
      </c>
    </row>
    <row r="8" spans="1:40" x14ac:dyDescent="0.3">
      <c r="A8" t="s">
        <v>0</v>
      </c>
      <c r="F8" t="s">
        <v>1</v>
      </c>
      <c r="K8" t="s">
        <v>2</v>
      </c>
      <c r="P8" t="s">
        <v>17</v>
      </c>
      <c r="U8" t="s">
        <v>3</v>
      </c>
      <c r="Z8" t="s">
        <v>4</v>
      </c>
      <c r="AE8" t="s">
        <v>5</v>
      </c>
      <c r="AJ8" t="s">
        <v>6</v>
      </c>
    </row>
    <row r="9" spans="1:40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P9" t="s">
        <v>7</v>
      </c>
      <c r="Q9" t="s">
        <v>8</v>
      </c>
      <c r="R9" t="s">
        <v>9</v>
      </c>
      <c r="S9" t="s">
        <v>10</v>
      </c>
      <c r="T9" t="s">
        <v>11</v>
      </c>
      <c r="U9" t="s">
        <v>7</v>
      </c>
      <c r="V9" t="s">
        <v>8</v>
      </c>
      <c r="W9" t="s">
        <v>9</v>
      </c>
      <c r="X9" t="s">
        <v>10</v>
      </c>
      <c r="Y9" t="s">
        <v>11</v>
      </c>
      <c r="Z9" t="s">
        <v>7</v>
      </c>
      <c r="AA9" t="s">
        <v>8</v>
      </c>
      <c r="AB9" t="s">
        <v>9</v>
      </c>
      <c r="AC9" t="s">
        <v>10</v>
      </c>
      <c r="AD9" t="s">
        <v>11</v>
      </c>
      <c r="AE9" t="s">
        <v>7</v>
      </c>
      <c r="AF9" t="s">
        <v>8</v>
      </c>
      <c r="AG9" t="s">
        <v>9</v>
      </c>
      <c r="AH9" t="s">
        <v>10</v>
      </c>
      <c r="AI9" t="s">
        <v>11</v>
      </c>
      <c r="AJ9" t="s">
        <v>7</v>
      </c>
      <c r="AK9" t="s">
        <v>8</v>
      </c>
      <c r="AL9" t="s">
        <v>9</v>
      </c>
      <c r="AM9" t="s">
        <v>10</v>
      </c>
      <c r="AN9" t="s">
        <v>11</v>
      </c>
    </row>
    <row r="10" spans="1:40" x14ac:dyDescent="0.3">
      <c r="A10">
        <v>2</v>
      </c>
      <c r="B10">
        <f>-(Table1[[#This Row],[time]]-2)*2</f>
        <v>0</v>
      </c>
      <c r="C10">
        <v>91.723799999999997</v>
      </c>
      <c r="D10">
        <v>8.3138100000000001</v>
      </c>
      <c r="E10" s="1">
        <f>Table1[[#This Row],[CFNM]]/Table1[[#This Row],[CAREA]]</f>
        <v>9.063961589031419E-2</v>
      </c>
      <c r="F10">
        <v>2</v>
      </c>
      <c r="G10">
        <f>-(Table2[[#This Row],[time]]-2)*2</f>
        <v>0</v>
      </c>
      <c r="H10">
        <v>94.410399999999996</v>
      </c>
      <c r="I10">
        <v>1.4588099999999999</v>
      </c>
      <c r="J10" s="1">
        <f>Table2[[#This Row],[CFNM]]/Table2[[#This Row],[CAREA]]</f>
        <v>1.5451793446484709E-2</v>
      </c>
      <c r="K10">
        <v>2</v>
      </c>
      <c r="L10">
        <f>-(Table3[[#This Row],[time]]-2)*2</f>
        <v>0</v>
      </c>
      <c r="M10">
        <v>89.358400000000003</v>
      </c>
      <c r="N10">
        <v>1.7889999999999999</v>
      </c>
      <c r="O10">
        <f>Table3[[#This Row],[CFNM]]/Table3[[#This Row],[CAREA]]</f>
        <v>2.0020501709967949E-2</v>
      </c>
      <c r="P10">
        <v>2</v>
      </c>
      <c r="Q10">
        <f>-(Table4[[#This Row],[time]]-2)*2</f>
        <v>0</v>
      </c>
      <c r="R10">
        <v>83.810500000000005</v>
      </c>
      <c r="S10">
        <v>2.8507699999999998</v>
      </c>
      <c r="T10">
        <f>Table4[[#This Row],[CFNM]]/Table4[[#This Row],[CAREA]]</f>
        <v>3.4014473126875507E-2</v>
      </c>
      <c r="U10">
        <v>2</v>
      </c>
      <c r="V10">
        <f>-(Table5[[#This Row],[time]]-2)*2</f>
        <v>0</v>
      </c>
      <c r="W10">
        <v>83.264200000000002</v>
      </c>
      <c r="X10">
        <v>6.3959700000000002</v>
      </c>
      <c r="Y10">
        <f>Table5[[#This Row],[CFNM]]/Table5[[#This Row],[CAREA]]</f>
        <v>7.681536602765654E-2</v>
      </c>
      <c r="Z10">
        <v>2</v>
      </c>
      <c r="AA10">
        <f>-(Table6[[#This Row],[time]]-2)*2</f>
        <v>0</v>
      </c>
      <c r="AB10">
        <v>87.737899999999996</v>
      </c>
      <c r="AC10">
        <v>10.3024</v>
      </c>
      <c r="AD10">
        <f>Table6[[#This Row],[CFNM]]/Table6[[#This Row],[CAREA]]</f>
        <v>0.11742245939326107</v>
      </c>
      <c r="AE10">
        <v>2</v>
      </c>
      <c r="AF10">
        <f>-(Table7[[#This Row],[time]]-2)*2</f>
        <v>0</v>
      </c>
      <c r="AG10">
        <v>78.824299999999994</v>
      </c>
      <c r="AH10">
        <v>18.997399999999999</v>
      </c>
      <c r="AI10">
        <f>Table7[[#This Row],[CFNM]]/Table7[[#This Row],[CAREA]]</f>
        <v>0.24100943490776322</v>
      </c>
      <c r="AJ10">
        <v>2</v>
      </c>
      <c r="AK10">
        <f>-(Table8[[#This Row],[time]]-2)*2</f>
        <v>0</v>
      </c>
      <c r="AL10">
        <v>83.280900000000003</v>
      </c>
      <c r="AM10">
        <v>18.324100000000001</v>
      </c>
      <c r="AN10">
        <f>Table8[[#This Row],[CFNM]]/Table8[[#This Row],[CAREA]]</f>
        <v>0.22002764139196385</v>
      </c>
    </row>
    <row r="11" spans="1:40" x14ac:dyDescent="0.3">
      <c r="A11">
        <v>2.0512600000000001</v>
      </c>
      <c r="B11">
        <f>-(Table1[[#This Row],[time]]-2)*2</f>
        <v>-0.10252000000000017</v>
      </c>
      <c r="C11">
        <v>91.859099999999998</v>
      </c>
      <c r="D11">
        <v>11.2247</v>
      </c>
      <c r="E11">
        <f>Table1[[#This Row],[CFNM]]/Table1[[#This Row],[CAREA]]</f>
        <v>0.12219475261569078</v>
      </c>
      <c r="F11">
        <v>2.0512600000000001</v>
      </c>
      <c r="G11">
        <f>-(Table2[[#This Row],[time]]-2)*2</f>
        <v>-0.10252000000000017</v>
      </c>
      <c r="H11">
        <v>94.772599999999997</v>
      </c>
      <c r="I11">
        <v>2.7078700000000002</v>
      </c>
      <c r="J11">
        <f>Table2[[#This Row],[CFNM]]/Table2[[#This Row],[CAREA]]</f>
        <v>2.8572287770938017E-2</v>
      </c>
      <c r="K11">
        <v>2.0512600000000001</v>
      </c>
      <c r="L11">
        <f>-(Table3[[#This Row],[time]]-2)*2</f>
        <v>-0.10252000000000017</v>
      </c>
      <c r="M11">
        <v>90.113699999999994</v>
      </c>
      <c r="N11">
        <v>4.6346499999999997</v>
      </c>
      <c r="O11">
        <f>Table3[[#This Row],[CFNM]]/Table3[[#This Row],[CAREA]]</f>
        <v>5.1431136442072624E-2</v>
      </c>
      <c r="P11">
        <v>2.0512600000000001</v>
      </c>
      <c r="Q11">
        <f>-(Table4[[#This Row],[time]]-2)*2</f>
        <v>-0.10252000000000017</v>
      </c>
      <c r="R11">
        <v>84.834400000000002</v>
      </c>
      <c r="S11">
        <v>4.7673800000000002</v>
      </c>
      <c r="T11">
        <f>Table4[[#This Row],[CFNM]]/Table4[[#This Row],[CAREA]]</f>
        <v>5.6196307158416871E-2</v>
      </c>
      <c r="U11">
        <v>2.0512600000000001</v>
      </c>
      <c r="V11">
        <f>-(Table5[[#This Row],[time]]-2)*2</f>
        <v>-0.10252000000000017</v>
      </c>
      <c r="W11">
        <v>82.725899999999996</v>
      </c>
      <c r="X11">
        <v>10.7827</v>
      </c>
      <c r="Y11">
        <f>Table5[[#This Row],[CFNM]]/Table5[[#This Row],[CAREA]]</f>
        <v>0.13034249249630406</v>
      </c>
      <c r="Z11">
        <v>2.0512600000000001</v>
      </c>
      <c r="AA11">
        <f>-(Table6[[#This Row],[time]]-2)*2</f>
        <v>-0.10252000000000017</v>
      </c>
      <c r="AB11">
        <v>88.017799999999994</v>
      </c>
      <c r="AC11">
        <v>13.3949</v>
      </c>
      <c r="AD11">
        <f>Table6[[#This Row],[CFNM]]/Table6[[#This Row],[CAREA]]</f>
        <v>0.15218399005655675</v>
      </c>
      <c r="AE11">
        <v>2.0512600000000001</v>
      </c>
      <c r="AF11">
        <f>-(Table7[[#This Row],[time]]-2)*2</f>
        <v>-0.10252000000000017</v>
      </c>
      <c r="AG11">
        <v>79.548400000000001</v>
      </c>
      <c r="AH11">
        <v>20.448799999999999</v>
      </c>
      <c r="AI11">
        <f>Table7[[#This Row],[CFNM]]/Table7[[#This Row],[CAREA]]</f>
        <v>0.25706110996575665</v>
      </c>
      <c r="AJ11">
        <v>2.0512600000000001</v>
      </c>
      <c r="AK11">
        <f>-(Table8[[#This Row],[time]]-2)*2</f>
        <v>-0.10252000000000017</v>
      </c>
      <c r="AL11">
        <v>83.053399999999996</v>
      </c>
      <c r="AM11">
        <v>18.143699999999999</v>
      </c>
      <c r="AN11">
        <f>Table8[[#This Row],[CFNM]]/Table8[[#This Row],[CAREA]]</f>
        <v>0.21845824493639032</v>
      </c>
    </row>
    <row r="12" spans="1:40" x14ac:dyDescent="0.3">
      <c r="A12">
        <v>2.1153300000000002</v>
      </c>
      <c r="B12">
        <f>-(Table1[[#This Row],[time]]-2)*2</f>
        <v>-0.23066000000000031</v>
      </c>
      <c r="C12">
        <v>91.636200000000002</v>
      </c>
      <c r="D12">
        <v>12.0901</v>
      </c>
      <c r="E12">
        <f>Table1[[#This Row],[CFNM]]/Table1[[#This Row],[CAREA]]</f>
        <v>0.13193585067909844</v>
      </c>
      <c r="F12">
        <v>2.1153300000000002</v>
      </c>
      <c r="G12">
        <f>-(Table2[[#This Row],[time]]-2)*2</f>
        <v>-0.23066000000000031</v>
      </c>
      <c r="H12">
        <v>94.593800000000002</v>
      </c>
      <c r="I12">
        <v>2.0877699999999999</v>
      </c>
      <c r="J12">
        <f>Table2[[#This Row],[CFNM]]/Table2[[#This Row],[CAREA]]</f>
        <v>2.2070896824104749E-2</v>
      </c>
      <c r="K12">
        <v>2.1153300000000002</v>
      </c>
      <c r="L12">
        <f>-(Table3[[#This Row],[time]]-2)*2</f>
        <v>-0.23066000000000031</v>
      </c>
      <c r="M12">
        <v>90.382599999999996</v>
      </c>
      <c r="N12">
        <v>6.0335299999999998</v>
      </c>
      <c r="O12">
        <f>Table3[[#This Row],[CFNM]]/Table3[[#This Row],[CAREA]]</f>
        <v>6.6755437440392293E-2</v>
      </c>
      <c r="P12">
        <v>2.1153300000000002</v>
      </c>
      <c r="Q12">
        <f>-(Table4[[#This Row],[time]]-2)*2</f>
        <v>-0.23066000000000031</v>
      </c>
      <c r="R12">
        <v>83.533799999999999</v>
      </c>
      <c r="S12">
        <v>4.6263899999999998</v>
      </c>
      <c r="T12">
        <f>Table4[[#This Row],[CFNM]]/Table4[[#This Row],[CAREA]]</f>
        <v>5.5383449573705494E-2</v>
      </c>
      <c r="U12">
        <v>2.1153300000000002</v>
      </c>
      <c r="V12">
        <f>-(Table5[[#This Row],[time]]-2)*2</f>
        <v>-0.23066000000000031</v>
      </c>
      <c r="W12">
        <v>83.735900000000001</v>
      </c>
      <c r="X12">
        <v>12.4343</v>
      </c>
      <c r="Y12">
        <f>Table5[[#This Row],[CFNM]]/Table5[[#This Row],[CAREA]]</f>
        <v>0.1484942539579798</v>
      </c>
      <c r="Z12">
        <v>2.1153300000000002</v>
      </c>
      <c r="AA12">
        <f>-(Table6[[#This Row],[time]]-2)*2</f>
        <v>-0.23066000000000031</v>
      </c>
      <c r="AB12">
        <v>85.482500000000002</v>
      </c>
      <c r="AC12">
        <v>10.8917</v>
      </c>
      <c r="AD12">
        <f>Table6[[#This Row],[CFNM]]/Table6[[#This Row],[CAREA]]</f>
        <v>0.12741438306086042</v>
      </c>
      <c r="AE12">
        <v>2.1153300000000002</v>
      </c>
      <c r="AF12">
        <f>-(Table7[[#This Row],[time]]-2)*2</f>
        <v>-0.23066000000000031</v>
      </c>
      <c r="AG12">
        <v>80.220299999999995</v>
      </c>
      <c r="AH12">
        <v>21.781700000000001</v>
      </c>
      <c r="AI12">
        <f>Table7[[#This Row],[CFNM]]/Table7[[#This Row],[CAREA]]</f>
        <v>0.27152354204609058</v>
      </c>
      <c r="AJ12">
        <v>2.1153300000000002</v>
      </c>
      <c r="AK12">
        <f>-(Table8[[#This Row],[time]]-2)*2</f>
        <v>-0.23066000000000031</v>
      </c>
      <c r="AL12">
        <v>82.747299999999996</v>
      </c>
      <c r="AM12">
        <v>17.0608</v>
      </c>
      <c r="AN12">
        <f>Table8[[#This Row],[CFNM]]/Table8[[#This Row],[CAREA]]</f>
        <v>0.20617953697582883</v>
      </c>
    </row>
    <row r="13" spans="1:40" x14ac:dyDescent="0.3">
      <c r="A13">
        <v>2.16533</v>
      </c>
      <c r="B13">
        <f>-(Table1[[#This Row],[time]]-2)*2</f>
        <v>-0.33065999999999995</v>
      </c>
      <c r="C13">
        <v>91.728999999999999</v>
      </c>
      <c r="D13">
        <v>12.7422</v>
      </c>
      <c r="E13">
        <f>Table1[[#This Row],[CFNM]]/Table1[[#This Row],[CAREA]]</f>
        <v>0.13891135845806671</v>
      </c>
      <c r="F13">
        <v>2.16533</v>
      </c>
      <c r="G13">
        <f>-(Table2[[#This Row],[time]]-2)*2</f>
        <v>-0.33065999999999995</v>
      </c>
      <c r="H13">
        <v>94.244699999999995</v>
      </c>
      <c r="I13">
        <v>1.6430199999999999</v>
      </c>
      <c r="J13">
        <f>Table2[[#This Row],[CFNM]]/Table2[[#This Row],[CAREA]]</f>
        <v>1.7433553292652001E-2</v>
      </c>
      <c r="K13">
        <v>2.16533</v>
      </c>
      <c r="L13">
        <f>-(Table3[[#This Row],[time]]-2)*2</f>
        <v>-0.33065999999999995</v>
      </c>
      <c r="M13">
        <v>90.498800000000003</v>
      </c>
      <c r="N13">
        <v>7.25725</v>
      </c>
      <c r="O13">
        <f>Table3[[#This Row],[CFNM]]/Table3[[#This Row],[CAREA]]</f>
        <v>8.0191671049781879E-2</v>
      </c>
      <c r="P13">
        <v>2.16533</v>
      </c>
      <c r="Q13">
        <f>-(Table4[[#This Row],[time]]-2)*2</f>
        <v>-0.33065999999999995</v>
      </c>
      <c r="R13">
        <v>82.115300000000005</v>
      </c>
      <c r="S13">
        <v>4.3826799999999997</v>
      </c>
      <c r="T13">
        <f>Table4[[#This Row],[CFNM]]/Table4[[#This Row],[CAREA]]</f>
        <v>5.3372270453861816E-2</v>
      </c>
      <c r="U13">
        <v>2.16533</v>
      </c>
      <c r="V13">
        <f>-(Table5[[#This Row],[time]]-2)*2</f>
        <v>-0.33065999999999995</v>
      </c>
      <c r="W13">
        <v>83.4589</v>
      </c>
      <c r="X13">
        <v>13.599299999999999</v>
      </c>
      <c r="Y13">
        <f>Table5[[#This Row],[CFNM]]/Table5[[#This Row],[CAREA]]</f>
        <v>0.16294607285741844</v>
      </c>
      <c r="Z13">
        <v>2.16533</v>
      </c>
      <c r="AA13">
        <f>-(Table6[[#This Row],[time]]-2)*2</f>
        <v>-0.33065999999999995</v>
      </c>
      <c r="AB13">
        <v>83.958100000000002</v>
      </c>
      <c r="AC13">
        <v>8.6876099999999994</v>
      </c>
      <c r="AD13">
        <f>Table6[[#This Row],[CFNM]]/Table6[[#This Row],[CAREA]]</f>
        <v>0.10347554315783705</v>
      </c>
      <c r="AE13">
        <v>2.16533</v>
      </c>
      <c r="AF13">
        <f>-(Table7[[#This Row],[time]]-2)*2</f>
        <v>-0.33065999999999995</v>
      </c>
      <c r="AG13">
        <v>80.532399999999996</v>
      </c>
      <c r="AH13">
        <v>23.234100000000002</v>
      </c>
      <c r="AI13">
        <f>Table7[[#This Row],[CFNM]]/Table7[[#This Row],[CAREA]]</f>
        <v>0.28850624096636884</v>
      </c>
      <c r="AJ13">
        <v>2.16533</v>
      </c>
      <c r="AK13">
        <f>-(Table8[[#This Row],[time]]-2)*2</f>
        <v>-0.33065999999999995</v>
      </c>
      <c r="AL13">
        <v>82.619900000000001</v>
      </c>
      <c r="AM13">
        <v>16.2761</v>
      </c>
      <c r="AN13">
        <f>Table8[[#This Row],[CFNM]]/Table8[[#This Row],[CAREA]]</f>
        <v>0.19699975429648303</v>
      </c>
    </row>
    <row r="14" spans="1:40" x14ac:dyDescent="0.3">
      <c r="A14">
        <v>2.2246999999999999</v>
      </c>
      <c r="B14">
        <f>-(Table1[[#This Row],[time]]-2)*2</f>
        <v>-0.4493999999999998</v>
      </c>
      <c r="C14">
        <v>92.167299999999997</v>
      </c>
      <c r="D14">
        <v>13.614800000000001</v>
      </c>
      <c r="E14">
        <f>Table1[[#This Row],[CFNM]]/Table1[[#This Row],[CAREA]]</f>
        <v>0.1477183339427324</v>
      </c>
      <c r="F14">
        <v>2.2246999999999999</v>
      </c>
      <c r="G14">
        <f>-(Table2[[#This Row],[time]]-2)*2</f>
        <v>-0.4493999999999998</v>
      </c>
      <c r="H14">
        <v>92.624700000000004</v>
      </c>
      <c r="I14">
        <v>1.19407</v>
      </c>
      <c r="J14">
        <f>Table2[[#This Row],[CFNM]]/Table2[[#This Row],[CAREA]]</f>
        <v>1.2891485748401883E-2</v>
      </c>
      <c r="K14">
        <v>2.2246999999999999</v>
      </c>
      <c r="L14">
        <f>-(Table3[[#This Row],[time]]-2)*2</f>
        <v>-0.4493999999999998</v>
      </c>
      <c r="M14">
        <v>90.391000000000005</v>
      </c>
      <c r="N14">
        <v>8.8395399999999995</v>
      </c>
      <c r="O14">
        <f>Table3[[#This Row],[CFNM]]/Table3[[#This Row],[CAREA]]</f>
        <v>9.7792258078791022E-2</v>
      </c>
      <c r="P14">
        <v>2.2246999999999999</v>
      </c>
      <c r="Q14">
        <f>-(Table4[[#This Row],[time]]-2)*2</f>
        <v>-0.4493999999999998</v>
      </c>
      <c r="R14">
        <v>80.937399999999997</v>
      </c>
      <c r="S14">
        <v>4.61191</v>
      </c>
      <c r="T14">
        <f>Table4[[#This Row],[CFNM]]/Table4[[#This Row],[CAREA]]</f>
        <v>5.6981197814607337E-2</v>
      </c>
      <c r="U14">
        <v>2.2246999999999999</v>
      </c>
      <c r="V14">
        <f>-(Table5[[#This Row],[time]]-2)*2</f>
        <v>-0.4493999999999998</v>
      </c>
      <c r="W14">
        <v>84.237899999999996</v>
      </c>
      <c r="X14">
        <v>15.0916</v>
      </c>
      <c r="Y14">
        <f>Table5[[#This Row],[CFNM]]/Table5[[#This Row],[CAREA]]</f>
        <v>0.17915451358592749</v>
      </c>
      <c r="Z14">
        <v>2.2246999999999999</v>
      </c>
      <c r="AA14">
        <f>-(Table6[[#This Row],[time]]-2)*2</f>
        <v>-0.4493999999999998</v>
      </c>
      <c r="AB14">
        <v>83.604900000000001</v>
      </c>
      <c r="AC14">
        <v>6.4</v>
      </c>
      <c r="AD14">
        <f>Table6[[#This Row],[CFNM]]/Table6[[#This Row],[CAREA]]</f>
        <v>7.6550537109667027E-2</v>
      </c>
      <c r="AE14">
        <v>2.2246999999999999</v>
      </c>
      <c r="AF14">
        <f>-(Table7[[#This Row],[time]]-2)*2</f>
        <v>-0.4493999999999998</v>
      </c>
      <c r="AG14">
        <v>80.112300000000005</v>
      </c>
      <c r="AH14">
        <v>25.276599999999998</v>
      </c>
      <c r="AI14">
        <f>Table7[[#This Row],[CFNM]]/Table7[[#This Row],[CAREA]]</f>
        <v>0.31551459638532409</v>
      </c>
      <c r="AJ14">
        <v>2.2246999999999999</v>
      </c>
      <c r="AK14">
        <f>-(Table8[[#This Row],[time]]-2)*2</f>
        <v>-0.4493999999999998</v>
      </c>
      <c r="AL14">
        <v>82.490899999999996</v>
      </c>
      <c r="AM14">
        <v>15.3355</v>
      </c>
      <c r="AN14">
        <f>Table8[[#This Row],[CFNM]]/Table8[[#This Row],[CAREA]]</f>
        <v>0.18590535440878933</v>
      </c>
    </row>
    <row r="15" spans="1:40" x14ac:dyDescent="0.3">
      <c r="A15">
        <v>2.2668900000000001</v>
      </c>
      <c r="B15">
        <f>-(Table1[[#This Row],[time]]-2)*2</f>
        <v>-0.53378000000000014</v>
      </c>
      <c r="C15">
        <v>92.4435</v>
      </c>
      <c r="D15">
        <v>14.197699999999999</v>
      </c>
      <c r="E15">
        <f>Table1[[#This Row],[CFNM]]/Table1[[#This Row],[CAREA]]</f>
        <v>0.15358245847463586</v>
      </c>
      <c r="F15">
        <v>2.2668900000000001</v>
      </c>
      <c r="G15">
        <f>-(Table2[[#This Row],[time]]-2)*2</f>
        <v>-0.53378000000000014</v>
      </c>
      <c r="H15">
        <v>91.889399999999995</v>
      </c>
      <c r="I15">
        <v>1.2331799999999999</v>
      </c>
      <c r="J15">
        <f>Table2[[#This Row],[CFNM]]/Table2[[#This Row],[CAREA]]</f>
        <v>1.342026392598058E-2</v>
      </c>
      <c r="K15">
        <v>2.2668900000000001</v>
      </c>
      <c r="L15">
        <f>-(Table3[[#This Row],[time]]-2)*2</f>
        <v>-0.53378000000000014</v>
      </c>
      <c r="M15">
        <v>90.317800000000005</v>
      </c>
      <c r="N15">
        <v>9.6669199999999993</v>
      </c>
      <c r="O15">
        <f>Table3[[#This Row],[CFNM]]/Table3[[#This Row],[CAREA]]</f>
        <v>0.10703227935135708</v>
      </c>
      <c r="P15">
        <v>2.2668900000000001</v>
      </c>
      <c r="Q15">
        <f>-(Table4[[#This Row],[time]]-2)*2</f>
        <v>-0.53378000000000014</v>
      </c>
      <c r="R15">
        <v>80.724599999999995</v>
      </c>
      <c r="S15">
        <v>4.75779</v>
      </c>
      <c r="T15">
        <f>Table4[[#This Row],[CFNM]]/Table4[[#This Row],[CAREA]]</f>
        <v>5.8938539181364789E-2</v>
      </c>
      <c r="U15">
        <v>2.2668900000000001</v>
      </c>
      <c r="V15">
        <f>-(Table5[[#This Row],[time]]-2)*2</f>
        <v>-0.53378000000000014</v>
      </c>
      <c r="W15">
        <v>84.197699999999998</v>
      </c>
      <c r="X15">
        <v>15.8485</v>
      </c>
      <c r="Y15">
        <f>Table5[[#This Row],[CFNM]]/Table5[[#This Row],[CAREA]]</f>
        <v>0.18822960722205001</v>
      </c>
      <c r="Z15">
        <v>2.2668900000000001</v>
      </c>
      <c r="AA15">
        <f>-(Table6[[#This Row],[time]]-2)*2</f>
        <v>-0.53378000000000014</v>
      </c>
      <c r="AB15">
        <v>82.515699999999995</v>
      </c>
      <c r="AC15">
        <v>5.6045699999999998</v>
      </c>
      <c r="AD15">
        <f>Table6[[#This Row],[CFNM]]/Table6[[#This Row],[CAREA]]</f>
        <v>6.7921256197305491E-2</v>
      </c>
      <c r="AE15">
        <v>2.2668900000000001</v>
      </c>
      <c r="AF15">
        <f>-(Table7[[#This Row],[time]]-2)*2</f>
        <v>-0.53378000000000014</v>
      </c>
      <c r="AG15">
        <v>79.752200000000002</v>
      </c>
      <c r="AH15">
        <v>26.375499999999999</v>
      </c>
      <c r="AI15">
        <f>Table7[[#This Row],[CFNM]]/Table7[[#This Row],[CAREA]]</f>
        <v>0.33071814946797706</v>
      </c>
      <c r="AJ15">
        <v>2.2668900000000001</v>
      </c>
      <c r="AK15">
        <f>-(Table8[[#This Row],[time]]-2)*2</f>
        <v>-0.53378000000000014</v>
      </c>
      <c r="AL15">
        <v>82.452799999999996</v>
      </c>
      <c r="AM15">
        <v>14.9374</v>
      </c>
      <c r="AN15">
        <f>Table8[[#This Row],[CFNM]]/Table8[[#This Row],[CAREA]]</f>
        <v>0.1811630411580929</v>
      </c>
    </row>
    <row r="16" spans="1:40" x14ac:dyDescent="0.3">
      <c r="A16">
        <v>2.3262700000000001</v>
      </c>
      <c r="B16">
        <f>-(Table1[[#This Row],[time]]-2)*2</f>
        <v>-0.65254000000000012</v>
      </c>
      <c r="C16">
        <v>94.213999999999999</v>
      </c>
      <c r="D16">
        <v>15.633100000000001</v>
      </c>
      <c r="E16">
        <f>Table1[[#This Row],[CFNM]]/Table1[[#This Row],[CAREA]]</f>
        <v>0.16593181480459382</v>
      </c>
      <c r="F16">
        <v>2.3262700000000001</v>
      </c>
      <c r="G16">
        <f>-(Table2[[#This Row],[time]]-2)*2</f>
        <v>-0.65254000000000012</v>
      </c>
      <c r="H16">
        <v>90.499099999999999</v>
      </c>
      <c r="I16">
        <v>1.1712100000000001</v>
      </c>
      <c r="J16">
        <f>Table2[[#This Row],[CFNM]]/Table2[[#This Row],[CAREA]]</f>
        <v>1.2941675663072893E-2</v>
      </c>
      <c r="K16">
        <v>2.3262700000000001</v>
      </c>
      <c r="L16">
        <f>-(Table3[[#This Row],[time]]-2)*2</f>
        <v>-0.65254000000000012</v>
      </c>
      <c r="M16">
        <v>89.938400000000001</v>
      </c>
      <c r="N16">
        <v>11.510300000000001</v>
      </c>
      <c r="O16">
        <f>Table3[[#This Row],[CFNM]]/Table3[[#This Row],[CAREA]]</f>
        <v>0.12797981729717228</v>
      </c>
      <c r="P16">
        <v>2.3262700000000001</v>
      </c>
      <c r="Q16">
        <f>-(Table4[[#This Row],[time]]-2)*2</f>
        <v>-0.65254000000000012</v>
      </c>
      <c r="R16">
        <v>78.999899999999997</v>
      </c>
      <c r="S16">
        <v>4.9218000000000002</v>
      </c>
      <c r="T16">
        <f>Table4[[#This Row],[CFNM]]/Table4[[#This Row],[CAREA]]</f>
        <v>6.2301344685246444E-2</v>
      </c>
      <c r="U16">
        <v>2.3262700000000001</v>
      </c>
      <c r="V16">
        <f>-(Table5[[#This Row],[time]]-2)*2</f>
        <v>-0.65254000000000012</v>
      </c>
      <c r="W16">
        <v>84.651399999999995</v>
      </c>
      <c r="X16">
        <v>17.541699999999999</v>
      </c>
      <c r="Y16">
        <f>Table5[[#This Row],[CFNM]]/Table5[[#This Row],[CAREA]]</f>
        <v>0.20722279844160876</v>
      </c>
      <c r="Z16">
        <v>2.3262700000000001</v>
      </c>
      <c r="AA16">
        <f>-(Table6[[#This Row],[time]]-2)*2</f>
        <v>-0.65254000000000012</v>
      </c>
      <c r="AB16">
        <v>81.582099999999997</v>
      </c>
      <c r="AC16">
        <v>4.3206100000000003</v>
      </c>
      <c r="AD16">
        <f>Table6[[#This Row],[CFNM]]/Table6[[#This Row],[CAREA]]</f>
        <v>5.2960269470876585E-2</v>
      </c>
      <c r="AE16">
        <v>2.3262700000000001</v>
      </c>
      <c r="AF16">
        <f>-(Table7[[#This Row],[time]]-2)*2</f>
        <v>-0.65254000000000012</v>
      </c>
      <c r="AG16">
        <v>78.3994</v>
      </c>
      <c r="AH16">
        <v>29.148599999999998</v>
      </c>
      <c r="AI16">
        <f>Table7[[#This Row],[CFNM]]/Table7[[#This Row],[CAREA]]</f>
        <v>0.37179621272611779</v>
      </c>
      <c r="AJ16">
        <v>2.3262700000000001</v>
      </c>
      <c r="AK16">
        <f>-(Table8[[#This Row],[time]]-2)*2</f>
        <v>-0.65254000000000012</v>
      </c>
      <c r="AL16">
        <v>82.246099999999998</v>
      </c>
      <c r="AM16">
        <v>14.237500000000001</v>
      </c>
      <c r="AN16">
        <f>Table8[[#This Row],[CFNM]]/Table8[[#This Row],[CAREA]]</f>
        <v>0.17310851213613779</v>
      </c>
    </row>
    <row r="17" spans="1:40" x14ac:dyDescent="0.3">
      <c r="A17">
        <v>2.3684599999999998</v>
      </c>
      <c r="B17">
        <f>-(Table1[[#This Row],[time]]-2)*2</f>
        <v>-0.73691999999999958</v>
      </c>
      <c r="C17">
        <v>95.625100000000003</v>
      </c>
      <c r="D17">
        <v>17.158100000000001</v>
      </c>
      <c r="E17">
        <f>Table1[[#This Row],[CFNM]]/Table1[[#This Row],[CAREA]]</f>
        <v>0.1794309234709297</v>
      </c>
      <c r="F17">
        <v>2.3684599999999998</v>
      </c>
      <c r="G17">
        <f>-(Table2[[#This Row],[time]]-2)*2</f>
        <v>-0.73691999999999958</v>
      </c>
      <c r="H17">
        <v>89.474800000000002</v>
      </c>
      <c r="I17">
        <v>1.00854</v>
      </c>
      <c r="J17">
        <f>Table2[[#This Row],[CFNM]]/Table2[[#This Row],[CAREA]]</f>
        <v>1.1271777081368161E-2</v>
      </c>
      <c r="K17">
        <v>2.3684599999999998</v>
      </c>
      <c r="L17">
        <f>-(Table3[[#This Row],[time]]-2)*2</f>
        <v>-0.73691999999999958</v>
      </c>
      <c r="M17">
        <v>89.479600000000005</v>
      </c>
      <c r="N17">
        <v>13.264200000000001</v>
      </c>
      <c r="O17">
        <f>Table3[[#This Row],[CFNM]]/Table3[[#This Row],[CAREA]]</f>
        <v>0.14823714008556141</v>
      </c>
      <c r="P17">
        <v>2.3684599999999998</v>
      </c>
      <c r="Q17">
        <f>-(Table4[[#This Row],[time]]-2)*2</f>
        <v>-0.73691999999999958</v>
      </c>
      <c r="R17">
        <v>78.460599999999999</v>
      </c>
      <c r="S17">
        <v>4.9829999999999997</v>
      </c>
      <c r="T17">
        <f>Table4[[#This Row],[CFNM]]/Table4[[#This Row],[CAREA]]</f>
        <v>6.3509583153837715E-2</v>
      </c>
      <c r="U17">
        <v>2.3684599999999998</v>
      </c>
      <c r="V17">
        <f>-(Table5[[#This Row],[time]]-2)*2</f>
        <v>-0.73691999999999958</v>
      </c>
      <c r="W17">
        <v>84.574100000000001</v>
      </c>
      <c r="X17">
        <v>19.3735</v>
      </c>
      <c r="Y17">
        <f>Table5[[#This Row],[CFNM]]/Table5[[#This Row],[CAREA]]</f>
        <v>0.22907131142985854</v>
      </c>
      <c r="Z17">
        <v>2.3684599999999998</v>
      </c>
      <c r="AA17">
        <f>-(Table6[[#This Row],[time]]-2)*2</f>
        <v>-0.73691999999999958</v>
      </c>
      <c r="AB17">
        <v>79.974900000000005</v>
      </c>
      <c r="AC17">
        <v>3.5017100000000001</v>
      </c>
      <c r="AD17">
        <f>Table6[[#This Row],[CFNM]]/Table6[[#This Row],[CAREA]]</f>
        <v>4.3785112579071681E-2</v>
      </c>
      <c r="AE17">
        <v>2.3684599999999998</v>
      </c>
      <c r="AF17">
        <f>-(Table7[[#This Row],[time]]-2)*2</f>
        <v>-0.73691999999999958</v>
      </c>
      <c r="AG17">
        <v>77.144499999999994</v>
      </c>
      <c r="AH17">
        <v>31.832599999999999</v>
      </c>
      <c r="AI17">
        <f>Table7[[#This Row],[CFNM]]/Table7[[#This Row],[CAREA]]</f>
        <v>0.41263602719571718</v>
      </c>
      <c r="AJ17">
        <v>2.3684599999999998</v>
      </c>
      <c r="AK17">
        <f>-(Table8[[#This Row],[time]]-2)*2</f>
        <v>-0.73691999999999958</v>
      </c>
      <c r="AL17">
        <v>82.416200000000003</v>
      </c>
      <c r="AM17">
        <v>13.6172</v>
      </c>
      <c r="AN17">
        <f>Table8[[#This Row],[CFNM]]/Table8[[#This Row],[CAREA]]</f>
        <v>0.16522479803727907</v>
      </c>
    </row>
    <row r="18" spans="1:40" x14ac:dyDescent="0.3">
      <c r="A18">
        <v>2.4278300000000002</v>
      </c>
      <c r="B18">
        <f>-(Table1[[#This Row],[time]]-2)*2</f>
        <v>-0.85566000000000031</v>
      </c>
      <c r="C18">
        <v>97.233900000000006</v>
      </c>
      <c r="D18">
        <v>19.1297</v>
      </c>
      <c r="E18">
        <f>Table1[[#This Row],[CFNM]]/Table1[[#This Row],[CAREA]]</f>
        <v>0.19673899740728285</v>
      </c>
      <c r="F18">
        <v>2.4278300000000002</v>
      </c>
      <c r="G18">
        <f>-(Table2[[#This Row],[time]]-2)*2</f>
        <v>-0.85566000000000031</v>
      </c>
      <c r="H18">
        <v>87.930700000000002</v>
      </c>
      <c r="I18">
        <v>0.72007399999999999</v>
      </c>
      <c r="J18">
        <f>Table2[[#This Row],[CFNM]]/Table2[[#This Row],[CAREA]]</f>
        <v>8.1891080134696981E-3</v>
      </c>
      <c r="K18">
        <v>2.4278300000000002</v>
      </c>
      <c r="L18">
        <f>-(Table3[[#This Row],[time]]-2)*2</f>
        <v>-0.85566000000000031</v>
      </c>
      <c r="M18">
        <v>89.078299999999999</v>
      </c>
      <c r="N18">
        <v>15.301600000000001</v>
      </c>
      <c r="O18">
        <f>Table3[[#This Row],[CFNM]]/Table3[[#This Row],[CAREA]]</f>
        <v>0.17177696476021659</v>
      </c>
      <c r="P18">
        <v>2.4278300000000002</v>
      </c>
      <c r="Q18">
        <f>-(Table4[[#This Row],[time]]-2)*2</f>
        <v>-0.85566000000000031</v>
      </c>
      <c r="R18">
        <v>77.522599999999997</v>
      </c>
      <c r="S18">
        <v>4.9941300000000002</v>
      </c>
      <c r="T18">
        <f>Table4[[#This Row],[CFNM]]/Table4[[#This Row],[CAREA]]</f>
        <v>6.4421600926697506E-2</v>
      </c>
      <c r="U18">
        <v>2.4278300000000002</v>
      </c>
      <c r="V18">
        <f>-(Table5[[#This Row],[time]]-2)*2</f>
        <v>-0.85566000000000031</v>
      </c>
      <c r="W18">
        <v>84.686899999999994</v>
      </c>
      <c r="X18">
        <v>21.615500000000001</v>
      </c>
      <c r="Y18">
        <f>Table5[[#This Row],[CFNM]]/Table5[[#This Row],[CAREA]]</f>
        <v>0.25524018472750803</v>
      </c>
      <c r="Z18">
        <v>2.4278300000000002</v>
      </c>
      <c r="AA18">
        <f>-(Table6[[#This Row],[time]]-2)*2</f>
        <v>-0.85566000000000031</v>
      </c>
      <c r="AB18">
        <v>78.372</v>
      </c>
      <c r="AC18">
        <v>2.8183500000000001</v>
      </c>
      <c r="AD18">
        <f>Table6[[#This Row],[CFNM]]/Table6[[#This Row],[CAREA]]</f>
        <v>3.596118511713367E-2</v>
      </c>
      <c r="AE18">
        <v>2.4278300000000002</v>
      </c>
      <c r="AF18">
        <f>-(Table7[[#This Row],[time]]-2)*2</f>
        <v>-0.85566000000000031</v>
      </c>
      <c r="AG18">
        <v>75.8934</v>
      </c>
      <c r="AH18">
        <v>34.786499999999997</v>
      </c>
      <c r="AI18">
        <f>Table7[[#This Row],[CFNM]]/Table7[[#This Row],[CAREA]]</f>
        <v>0.45836001549541855</v>
      </c>
      <c r="AJ18">
        <v>2.4278300000000002</v>
      </c>
      <c r="AK18">
        <f>-(Table8[[#This Row],[time]]-2)*2</f>
        <v>-0.85566000000000031</v>
      </c>
      <c r="AL18">
        <v>82.506900000000002</v>
      </c>
      <c r="AM18">
        <v>12.861700000000001</v>
      </c>
      <c r="AN18">
        <f>Table8[[#This Row],[CFNM]]/Table8[[#This Row],[CAREA]]</f>
        <v>0.15588635617142324</v>
      </c>
    </row>
    <row r="19" spans="1:40" x14ac:dyDescent="0.3">
      <c r="A19">
        <v>2.4542000000000002</v>
      </c>
      <c r="B19">
        <f>-(Table1[[#This Row],[time]]-2)*2</f>
        <v>-0.90840000000000032</v>
      </c>
      <c r="C19">
        <v>98.193399999999997</v>
      </c>
      <c r="D19">
        <v>21.2821</v>
      </c>
      <c r="E19">
        <f>Table1[[#This Row],[CFNM]]/Table1[[#This Row],[CAREA]]</f>
        <v>0.21673656274250613</v>
      </c>
      <c r="F19">
        <v>2.4542000000000002</v>
      </c>
      <c r="G19">
        <f>-(Table2[[#This Row],[time]]-2)*2</f>
        <v>-0.90840000000000032</v>
      </c>
      <c r="H19">
        <v>86.509900000000002</v>
      </c>
      <c r="I19">
        <v>0.43397999999999998</v>
      </c>
      <c r="J19">
        <f>Table2[[#This Row],[CFNM]]/Table2[[#This Row],[CAREA]]</f>
        <v>5.0165356797314525E-3</v>
      </c>
      <c r="K19">
        <v>2.4542000000000002</v>
      </c>
      <c r="L19">
        <f>-(Table3[[#This Row],[time]]-2)*2</f>
        <v>-0.90840000000000032</v>
      </c>
      <c r="M19">
        <v>88.639399999999995</v>
      </c>
      <c r="N19">
        <v>17.354700000000001</v>
      </c>
      <c r="O19">
        <f>Table3[[#This Row],[CFNM]]/Table3[[#This Row],[CAREA]]</f>
        <v>0.19578990832519175</v>
      </c>
      <c r="P19">
        <v>2.4542000000000002</v>
      </c>
      <c r="Q19">
        <f>-(Table4[[#This Row],[time]]-2)*2</f>
        <v>-0.90840000000000032</v>
      </c>
      <c r="R19">
        <v>76.628799999999998</v>
      </c>
      <c r="S19">
        <v>4.9241299999999999</v>
      </c>
      <c r="T19">
        <f>Table4[[#This Row],[CFNM]]/Table4[[#This Row],[CAREA]]</f>
        <v>6.4259521224396043E-2</v>
      </c>
      <c r="U19">
        <v>2.4542000000000002</v>
      </c>
      <c r="V19">
        <f>-(Table5[[#This Row],[time]]-2)*2</f>
        <v>-0.90840000000000032</v>
      </c>
      <c r="W19">
        <v>84.680400000000006</v>
      </c>
      <c r="X19">
        <v>23.787299999999998</v>
      </c>
      <c r="Y19">
        <f>Table5[[#This Row],[CFNM]]/Table5[[#This Row],[CAREA]]</f>
        <v>0.28090679779500327</v>
      </c>
      <c r="Z19">
        <v>2.4542000000000002</v>
      </c>
      <c r="AA19">
        <f>-(Table6[[#This Row],[time]]-2)*2</f>
        <v>-0.90840000000000032</v>
      </c>
      <c r="AB19">
        <v>77.903400000000005</v>
      </c>
      <c r="AC19">
        <v>2.53078</v>
      </c>
      <c r="AD19">
        <f>Table6[[#This Row],[CFNM]]/Table6[[#This Row],[CAREA]]</f>
        <v>3.2486130258756359E-2</v>
      </c>
      <c r="AE19">
        <v>2.4542000000000002</v>
      </c>
      <c r="AF19">
        <f>-(Table7[[#This Row],[time]]-2)*2</f>
        <v>-0.90840000000000032</v>
      </c>
      <c r="AG19">
        <v>74.640199999999993</v>
      </c>
      <c r="AH19">
        <v>37.571100000000001</v>
      </c>
      <c r="AI19">
        <f>Table7[[#This Row],[CFNM]]/Table7[[#This Row],[CAREA]]</f>
        <v>0.50336279913505066</v>
      </c>
      <c r="AJ19">
        <v>2.4542000000000002</v>
      </c>
      <c r="AK19">
        <f>-(Table8[[#This Row],[time]]-2)*2</f>
        <v>-0.90840000000000032</v>
      </c>
      <c r="AL19">
        <v>81.992000000000004</v>
      </c>
      <c r="AM19">
        <v>12.0755</v>
      </c>
      <c r="AN19">
        <f>Table8[[#This Row],[CFNM]]/Table8[[#This Row],[CAREA]]</f>
        <v>0.14727656356717728</v>
      </c>
    </row>
    <row r="20" spans="1:40" x14ac:dyDescent="0.3">
      <c r="A20">
        <v>2.5061499999999999</v>
      </c>
      <c r="B20">
        <f>-(Table1[[#This Row],[time]]-2)*2</f>
        <v>-1.0122999999999998</v>
      </c>
      <c r="C20">
        <v>99.116200000000006</v>
      </c>
      <c r="D20">
        <v>23.3902</v>
      </c>
      <c r="E20">
        <f>Table1[[#This Row],[CFNM]]/Table1[[#This Row],[CAREA]]</f>
        <v>0.23598765892961998</v>
      </c>
      <c r="F20">
        <v>2.5061499999999999</v>
      </c>
      <c r="G20">
        <f>-(Table2[[#This Row],[time]]-2)*2</f>
        <v>-1.0122999999999998</v>
      </c>
      <c r="H20">
        <v>85.345399999999998</v>
      </c>
      <c r="I20">
        <v>0.30577199999999999</v>
      </c>
      <c r="J20">
        <f>Table2[[#This Row],[CFNM]]/Table2[[#This Row],[CAREA]]</f>
        <v>3.5827590004850877E-3</v>
      </c>
      <c r="K20">
        <v>2.5061499999999999</v>
      </c>
      <c r="L20">
        <f>-(Table3[[#This Row],[time]]-2)*2</f>
        <v>-1.0122999999999998</v>
      </c>
      <c r="M20">
        <v>87.893900000000002</v>
      </c>
      <c r="N20">
        <v>19.529299999999999</v>
      </c>
      <c r="O20">
        <f>Table3[[#This Row],[CFNM]]/Table3[[#This Row],[CAREA]]</f>
        <v>0.22219175619696019</v>
      </c>
      <c r="P20">
        <v>2.5061499999999999</v>
      </c>
      <c r="Q20">
        <f>-(Table4[[#This Row],[time]]-2)*2</f>
        <v>-1.0122999999999998</v>
      </c>
      <c r="R20">
        <v>74.705500000000001</v>
      </c>
      <c r="S20">
        <v>4.8206300000000004</v>
      </c>
      <c r="T20">
        <f>Table4[[#This Row],[CFNM]]/Table4[[#This Row],[CAREA]]</f>
        <v>6.4528448373948374E-2</v>
      </c>
      <c r="U20">
        <v>2.5061499999999999</v>
      </c>
      <c r="V20">
        <f>-(Table5[[#This Row],[time]]-2)*2</f>
        <v>-1.0122999999999998</v>
      </c>
      <c r="W20">
        <v>85.028499999999994</v>
      </c>
      <c r="X20">
        <v>25.9023</v>
      </c>
      <c r="Y20">
        <f>Table5[[#This Row],[CFNM]]/Table5[[#This Row],[CAREA]]</f>
        <v>0.30463080026108896</v>
      </c>
      <c r="Z20">
        <v>2.5061499999999999</v>
      </c>
      <c r="AA20">
        <f>-(Table6[[#This Row],[time]]-2)*2</f>
        <v>-1.0122999999999998</v>
      </c>
      <c r="AB20">
        <v>76.096800000000002</v>
      </c>
      <c r="AC20">
        <v>2.2674400000000001</v>
      </c>
      <c r="AD20">
        <f>Table6[[#This Row],[CFNM]]/Table6[[#This Row],[CAREA]]</f>
        <v>2.9796785147338654E-2</v>
      </c>
      <c r="AE20">
        <v>2.5061499999999999</v>
      </c>
      <c r="AF20">
        <f>-(Table7[[#This Row],[time]]-2)*2</f>
        <v>-1.0122999999999998</v>
      </c>
      <c r="AG20">
        <v>73.675399999999996</v>
      </c>
      <c r="AH20">
        <v>40.1205</v>
      </c>
      <c r="AI20">
        <f>Table7[[#This Row],[CFNM]]/Table7[[#This Row],[CAREA]]</f>
        <v>0.54455761353178944</v>
      </c>
      <c r="AJ20">
        <v>2.5061499999999999</v>
      </c>
      <c r="AK20">
        <f>-(Table8[[#This Row],[time]]-2)*2</f>
        <v>-1.0122999999999998</v>
      </c>
      <c r="AL20">
        <v>81.435599999999994</v>
      </c>
      <c r="AM20">
        <v>11.341100000000001</v>
      </c>
      <c r="AN20">
        <f>Table8[[#This Row],[CFNM]]/Table8[[#This Row],[CAREA]]</f>
        <v>0.13926464592880758</v>
      </c>
    </row>
    <row r="21" spans="1:40" x14ac:dyDescent="0.3">
      <c r="A21">
        <v>2.5507599999999999</v>
      </c>
      <c r="B21">
        <f>-(Table1[[#This Row],[time]]-2)*2</f>
        <v>-1.1015199999999998</v>
      </c>
      <c r="C21">
        <v>99.581100000000006</v>
      </c>
      <c r="D21">
        <v>25.588999999999999</v>
      </c>
      <c r="E21">
        <f>Table1[[#This Row],[CFNM]]/Table1[[#This Row],[CAREA]]</f>
        <v>0.25696643238526184</v>
      </c>
      <c r="F21">
        <v>2.5507599999999999</v>
      </c>
      <c r="G21">
        <f>-(Table2[[#This Row],[time]]-2)*2</f>
        <v>-1.1015199999999998</v>
      </c>
      <c r="H21">
        <v>84.230699999999999</v>
      </c>
      <c r="I21">
        <v>0.229632</v>
      </c>
      <c r="J21">
        <f>Table2[[#This Row],[CFNM]]/Table2[[#This Row],[CAREA]]</f>
        <v>2.7262268982686834E-3</v>
      </c>
      <c r="K21">
        <v>2.5507599999999999</v>
      </c>
      <c r="L21">
        <f>-(Table3[[#This Row],[time]]-2)*2</f>
        <v>-1.1015199999999998</v>
      </c>
      <c r="M21">
        <v>87.175299999999993</v>
      </c>
      <c r="N21">
        <v>21.952200000000001</v>
      </c>
      <c r="O21">
        <f>Table3[[#This Row],[CFNM]]/Table3[[#This Row],[CAREA]]</f>
        <v>0.25181674166879842</v>
      </c>
      <c r="P21">
        <v>2.5507599999999999</v>
      </c>
      <c r="Q21">
        <f>-(Table4[[#This Row],[time]]-2)*2</f>
        <v>-1.1015199999999998</v>
      </c>
      <c r="R21">
        <v>74.016400000000004</v>
      </c>
      <c r="S21">
        <v>4.6638599999999997</v>
      </c>
      <c r="T21">
        <f>Table4[[#This Row],[CFNM]]/Table4[[#This Row],[CAREA]]</f>
        <v>6.3011170497349223E-2</v>
      </c>
      <c r="U21">
        <v>2.5507599999999999</v>
      </c>
      <c r="V21">
        <f>-(Table5[[#This Row],[time]]-2)*2</f>
        <v>-1.1015199999999998</v>
      </c>
      <c r="W21">
        <v>84.624300000000005</v>
      </c>
      <c r="X21">
        <v>28.0596</v>
      </c>
      <c r="Y21">
        <f>Table5[[#This Row],[CFNM]]/Table5[[#This Row],[CAREA]]</f>
        <v>0.33157851822703405</v>
      </c>
      <c r="Z21">
        <v>2.5507599999999999</v>
      </c>
      <c r="AA21">
        <f>-(Table6[[#This Row],[time]]-2)*2</f>
        <v>-1.1015199999999998</v>
      </c>
      <c r="AB21">
        <v>74.608900000000006</v>
      </c>
      <c r="AC21">
        <v>1.9619899999999999</v>
      </c>
      <c r="AD21">
        <f>Table6[[#This Row],[CFNM]]/Table6[[#This Row],[CAREA]]</f>
        <v>2.6296996738994941E-2</v>
      </c>
      <c r="AE21">
        <v>2.5507599999999999</v>
      </c>
      <c r="AF21">
        <f>-(Table7[[#This Row],[time]]-2)*2</f>
        <v>-1.1015199999999998</v>
      </c>
      <c r="AG21">
        <v>72.865099999999998</v>
      </c>
      <c r="AH21">
        <v>42.566000000000003</v>
      </c>
      <c r="AI21">
        <f>Table7[[#This Row],[CFNM]]/Table7[[#This Row],[CAREA]]</f>
        <v>0.58417541456746791</v>
      </c>
      <c r="AJ21">
        <v>2.5507599999999999</v>
      </c>
      <c r="AK21">
        <f>-(Table8[[#This Row],[time]]-2)*2</f>
        <v>-1.1015199999999998</v>
      </c>
      <c r="AL21">
        <v>81.430700000000002</v>
      </c>
      <c r="AM21">
        <v>10.6501</v>
      </c>
      <c r="AN21">
        <f>Table8[[#This Row],[CFNM]]/Table8[[#This Row],[CAREA]]</f>
        <v>0.13078728292891992</v>
      </c>
    </row>
    <row r="22" spans="1:40" x14ac:dyDescent="0.3">
      <c r="A22">
        <v>2.60453</v>
      </c>
      <c r="B22">
        <f>-(Table1[[#This Row],[time]]-2)*2</f>
        <v>-1.20906</v>
      </c>
      <c r="C22">
        <v>100.45099999999999</v>
      </c>
      <c r="D22">
        <v>28.276399999999999</v>
      </c>
      <c r="E22">
        <f>Table1[[#This Row],[CFNM]]/Table1[[#This Row],[CAREA]]</f>
        <v>0.28149445998546557</v>
      </c>
      <c r="F22">
        <v>2.60453</v>
      </c>
      <c r="G22">
        <f>-(Table2[[#This Row],[time]]-2)*2</f>
        <v>-1.20906</v>
      </c>
      <c r="H22">
        <v>83.102000000000004</v>
      </c>
      <c r="I22">
        <v>0.15814800000000001</v>
      </c>
      <c r="J22">
        <f>Table2[[#This Row],[CFNM]]/Table2[[#This Row],[CAREA]]</f>
        <v>1.9030588914827561E-3</v>
      </c>
      <c r="K22">
        <v>2.60453</v>
      </c>
      <c r="L22">
        <f>-(Table3[[#This Row],[time]]-2)*2</f>
        <v>-1.20906</v>
      </c>
      <c r="M22">
        <v>86.3292</v>
      </c>
      <c r="N22">
        <v>24.849799999999998</v>
      </c>
      <c r="O22">
        <f>Table3[[#This Row],[CFNM]]/Table3[[#This Row],[CAREA]]</f>
        <v>0.28784930243764567</v>
      </c>
      <c r="P22">
        <v>2.60453</v>
      </c>
      <c r="Q22">
        <f>-(Table4[[#This Row],[time]]-2)*2</f>
        <v>-1.20906</v>
      </c>
      <c r="R22">
        <v>73.03</v>
      </c>
      <c r="S22">
        <v>4.4553599999999998</v>
      </c>
      <c r="T22">
        <f>Table4[[#This Row],[CFNM]]/Table4[[#This Row],[CAREA]]</f>
        <v>6.1007257291524029E-2</v>
      </c>
      <c r="U22">
        <v>2.60453</v>
      </c>
      <c r="V22">
        <f>-(Table5[[#This Row],[time]]-2)*2</f>
        <v>-1.20906</v>
      </c>
      <c r="W22">
        <v>84.226299999999995</v>
      </c>
      <c r="X22">
        <v>30.617100000000001</v>
      </c>
      <c r="Y22">
        <f>Table5[[#This Row],[CFNM]]/Table5[[#This Row],[CAREA]]</f>
        <v>0.36350997253826894</v>
      </c>
      <c r="Z22">
        <v>2.60453</v>
      </c>
      <c r="AA22">
        <f>-(Table6[[#This Row],[time]]-2)*2</f>
        <v>-1.20906</v>
      </c>
      <c r="AB22">
        <v>72.53</v>
      </c>
      <c r="AC22">
        <v>1.59189</v>
      </c>
      <c r="AD22">
        <f>Table6[[#This Row],[CFNM]]/Table6[[#This Row],[CAREA]]</f>
        <v>2.1948021508341378E-2</v>
      </c>
      <c r="AE22">
        <v>2.60453</v>
      </c>
      <c r="AF22">
        <f>-(Table7[[#This Row],[time]]-2)*2</f>
        <v>-1.20906</v>
      </c>
      <c r="AG22">
        <v>71.848799999999997</v>
      </c>
      <c r="AH22">
        <v>45.482300000000002</v>
      </c>
      <c r="AI22">
        <f>Table7[[#This Row],[CFNM]]/Table7[[#This Row],[CAREA]]</f>
        <v>0.63302796984779153</v>
      </c>
      <c r="AJ22">
        <v>2.60453</v>
      </c>
      <c r="AK22">
        <f>-(Table8[[#This Row],[time]]-2)*2</f>
        <v>-1.20906</v>
      </c>
      <c r="AL22">
        <v>80.751900000000006</v>
      </c>
      <c r="AM22">
        <v>9.8404799999999994</v>
      </c>
      <c r="AN22">
        <f>Table8[[#This Row],[CFNM]]/Table8[[#This Row],[CAREA]]</f>
        <v>0.12186066210206817</v>
      </c>
    </row>
    <row r="23" spans="1:40" x14ac:dyDescent="0.3">
      <c r="A23">
        <v>2.65273</v>
      </c>
      <c r="B23">
        <f>-(Table1[[#This Row],[time]]-2)*2</f>
        <v>-1.3054600000000001</v>
      </c>
      <c r="C23">
        <v>101.13</v>
      </c>
      <c r="D23">
        <v>30.994499999999999</v>
      </c>
      <c r="E23">
        <f>Table1[[#This Row],[CFNM]]/Table1[[#This Row],[CAREA]]</f>
        <v>0.30648175615544349</v>
      </c>
      <c r="F23">
        <v>2.65273</v>
      </c>
      <c r="G23">
        <f>-(Table2[[#This Row],[time]]-2)*2</f>
        <v>-1.3054600000000001</v>
      </c>
      <c r="H23">
        <v>81.607399999999998</v>
      </c>
      <c r="I23">
        <v>0.11028200000000001</v>
      </c>
      <c r="J23">
        <f>Table2[[#This Row],[CFNM]]/Table2[[#This Row],[CAREA]]</f>
        <v>1.3513725470974446E-3</v>
      </c>
      <c r="K23">
        <v>2.65273</v>
      </c>
      <c r="L23">
        <f>-(Table3[[#This Row],[time]]-2)*2</f>
        <v>-1.3054600000000001</v>
      </c>
      <c r="M23">
        <v>85.513300000000001</v>
      </c>
      <c r="N23">
        <v>27.781300000000002</v>
      </c>
      <c r="O23">
        <f>Table3[[#This Row],[CFNM]]/Table3[[#This Row],[CAREA]]</f>
        <v>0.32487694896583341</v>
      </c>
      <c r="P23">
        <v>2.65273</v>
      </c>
      <c r="Q23">
        <f>-(Table4[[#This Row],[time]]-2)*2</f>
        <v>-1.3054600000000001</v>
      </c>
      <c r="R23">
        <v>72.742099999999994</v>
      </c>
      <c r="S23">
        <v>4.2759400000000003</v>
      </c>
      <c r="T23">
        <f>Table4[[#This Row],[CFNM]]/Table4[[#This Row],[CAREA]]</f>
        <v>5.878219078085456E-2</v>
      </c>
      <c r="U23">
        <v>2.65273</v>
      </c>
      <c r="V23">
        <f>-(Table5[[#This Row],[time]]-2)*2</f>
        <v>-1.3054600000000001</v>
      </c>
      <c r="W23">
        <v>83.939800000000005</v>
      </c>
      <c r="X23">
        <v>33.204500000000003</v>
      </c>
      <c r="Y23">
        <f>Table5[[#This Row],[CFNM]]/Table5[[#This Row],[CAREA]]</f>
        <v>0.39557516219957639</v>
      </c>
      <c r="Z23">
        <v>2.65273</v>
      </c>
      <c r="AA23">
        <f>-(Table6[[#This Row],[time]]-2)*2</f>
        <v>-1.3054600000000001</v>
      </c>
      <c r="AB23">
        <v>70.827100000000002</v>
      </c>
      <c r="AC23">
        <v>1.25166</v>
      </c>
      <c r="AD23">
        <f>Table6[[#This Row],[CFNM]]/Table6[[#This Row],[CAREA]]</f>
        <v>1.767204925798176E-2</v>
      </c>
      <c r="AE23">
        <v>2.65273</v>
      </c>
      <c r="AF23">
        <f>-(Table7[[#This Row],[time]]-2)*2</f>
        <v>-1.3054600000000001</v>
      </c>
      <c r="AG23">
        <v>70.969700000000003</v>
      </c>
      <c r="AH23">
        <v>48.319800000000001</v>
      </c>
      <c r="AI23">
        <f>Table7[[#This Row],[CFNM]]/Table7[[#This Row],[CAREA]]</f>
        <v>0.68085112378944812</v>
      </c>
      <c r="AJ23">
        <v>2.65273</v>
      </c>
      <c r="AK23">
        <f>-(Table8[[#This Row],[time]]-2)*2</f>
        <v>-1.3054600000000001</v>
      </c>
      <c r="AL23">
        <v>80.783900000000003</v>
      </c>
      <c r="AM23">
        <v>9.0013400000000008</v>
      </c>
      <c r="AN23">
        <f>Table8[[#This Row],[CFNM]]/Table8[[#This Row],[CAREA]]</f>
        <v>0.11142492501599949</v>
      </c>
    </row>
    <row r="24" spans="1:40" x14ac:dyDescent="0.3">
      <c r="A24">
        <v>2.7006199999999998</v>
      </c>
      <c r="B24">
        <f>-(Table1[[#This Row],[time]]-2)*2</f>
        <v>-1.4012399999999996</v>
      </c>
      <c r="C24">
        <v>101.66800000000001</v>
      </c>
      <c r="D24">
        <v>36.354799999999997</v>
      </c>
      <c r="E24">
        <f>Table1[[#This Row],[CFNM]]/Table1[[#This Row],[CAREA]]</f>
        <v>0.35758350710154618</v>
      </c>
      <c r="F24">
        <v>2.7006199999999998</v>
      </c>
      <c r="G24">
        <f>-(Table2[[#This Row],[time]]-2)*2</f>
        <v>-1.4012399999999996</v>
      </c>
      <c r="H24">
        <v>79.972499999999997</v>
      </c>
      <c r="I24">
        <v>4.3643700000000002E-3</v>
      </c>
      <c r="J24">
        <f>Table2[[#This Row],[CFNM]]/Table2[[#This Row],[CAREA]]</f>
        <v>5.4573384600956586E-5</v>
      </c>
      <c r="K24">
        <v>2.7006199999999998</v>
      </c>
      <c r="L24">
        <f>-(Table3[[#This Row],[time]]-2)*2</f>
        <v>-1.4012399999999996</v>
      </c>
      <c r="M24">
        <v>84.007300000000001</v>
      </c>
      <c r="N24">
        <v>32.951099999999997</v>
      </c>
      <c r="O24">
        <f>Table3[[#This Row],[CFNM]]/Table3[[#This Row],[CAREA]]</f>
        <v>0.39224091239689879</v>
      </c>
      <c r="P24">
        <v>2.7006199999999998</v>
      </c>
      <c r="Q24">
        <f>-(Table4[[#This Row],[time]]-2)*2</f>
        <v>-1.4012399999999996</v>
      </c>
      <c r="R24">
        <v>70.211100000000002</v>
      </c>
      <c r="S24">
        <v>3.9278200000000001</v>
      </c>
      <c r="T24">
        <f>Table4[[#This Row],[CFNM]]/Table4[[#This Row],[CAREA]]</f>
        <v>5.5943006162843194E-2</v>
      </c>
      <c r="U24">
        <v>2.7006199999999998</v>
      </c>
      <c r="V24">
        <f>-(Table5[[#This Row],[time]]-2)*2</f>
        <v>-1.4012399999999996</v>
      </c>
      <c r="W24">
        <v>83.260199999999998</v>
      </c>
      <c r="X24">
        <v>37.297899999999998</v>
      </c>
      <c r="Y24">
        <f>Table5[[#This Row],[CFNM]]/Table5[[#This Row],[CAREA]]</f>
        <v>0.44796793666121387</v>
      </c>
      <c r="Z24">
        <v>2.7006199999999998</v>
      </c>
      <c r="AA24">
        <f>-(Table6[[#This Row],[time]]-2)*2</f>
        <v>-1.4012399999999996</v>
      </c>
      <c r="AB24">
        <v>69.444299999999998</v>
      </c>
      <c r="AC24">
        <v>0.87865199999999999</v>
      </c>
      <c r="AD24">
        <f>Table6[[#This Row],[CFNM]]/Table6[[#This Row],[CAREA]]</f>
        <v>1.2652615117439444E-2</v>
      </c>
      <c r="AE24">
        <v>2.7006199999999998</v>
      </c>
      <c r="AF24">
        <f>-(Table7[[#This Row],[time]]-2)*2</f>
        <v>-1.4012399999999996</v>
      </c>
      <c r="AG24">
        <v>69.725899999999996</v>
      </c>
      <c r="AH24">
        <v>52.302900000000001</v>
      </c>
      <c r="AI24">
        <f>Table7[[#This Row],[CFNM]]/Table7[[#This Row],[CAREA]]</f>
        <v>0.75012154737335779</v>
      </c>
      <c r="AJ24">
        <v>2.7006199999999998</v>
      </c>
      <c r="AK24">
        <f>-(Table8[[#This Row],[time]]-2)*2</f>
        <v>-1.4012399999999996</v>
      </c>
      <c r="AL24">
        <v>79.747600000000006</v>
      </c>
      <c r="AM24">
        <v>7.7453099999999999</v>
      </c>
      <c r="AN24">
        <f>Table8[[#This Row],[CFNM]]/Table8[[#This Row],[CAREA]]</f>
        <v>9.7122797425878635E-2</v>
      </c>
    </row>
    <row r="25" spans="1:40" x14ac:dyDescent="0.3">
      <c r="A25">
        <v>2.75176</v>
      </c>
      <c r="B25">
        <f>-(Table1[[#This Row],[time]]-2)*2</f>
        <v>-1.50352</v>
      </c>
      <c r="C25">
        <v>101.81100000000001</v>
      </c>
      <c r="D25">
        <v>40.1173</v>
      </c>
      <c r="E25">
        <f>Table1[[#This Row],[CFNM]]/Table1[[#This Row],[CAREA]]</f>
        <v>0.39403699010912374</v>
      </c>
      <c r="F25">
        <v>2.75176</v>
      </c>
      <c r="G25">
        <f>-(Table2[[#This Row],[time]]-2)*2</f>
        <v>-1.50352</v>
      </c>
      <c r="H25">
        <v>78.156199999999998</v>
      </c>
      <c r="I25">
        <v>3.9053899999999999E-3</v>
      </c>
      <c r="J25">
        <f>Table2[[#This Row],[CFNM]]/Table2[[#This Row],[CAREA]]</f>
        <v>4.9969036365637019E-5</v>
      </c>
      <c r="K25">
        <v>2.75176</v>
      </c>
      <c r="L25">
        <f>-(Table3[[#This Row],[time]]-2)*2</f>
        <v>-1.50352</v>
      </c>
      <c r="M25">
        <v>83.003799999999998</v>
      </c>
      <c r="N25">
        <v>36.961799999999997</v>
      </c>
      <c r="O25">
        <f>Table3[[#This Row],[CFNM]]/Table3[[#This Row],[CAREA]]</f>
        <v>0.44530250422269818</v>
      </c>
      <c r="P25">
        <v>2.75176</v>
      </c>
      <c r="Q25">
        <f>-(Table4[[#This Row],[time]]-2)*2</f>
        <v>-1.50352</v>
      </c>
      <c r="R25">
        <v>68.588200000000001</v>
      </c>
      <c r="S25">
        <v>3.53762</v>
      </c>
      <c r="T25">
        <f>Table4[[#This Row],[CFNM]]/Table4[[#This Row],[CAREA]]</f>
        <v>5.1577676626591747E-2</v>
      </c>
      <c r="U25">
        <v>2.75176</v>
      </c>
      <c r="V25">
        <f>-(Table5[[#This Row],[time]]-2)*2</f>
        <v>-1.50352</v>
      </c>
      <c r="W25">
        <v>82.753200000000007</v>
      </c>
      <c r="X25">
        <v>40.231400000000001</v>
      </c>
      <c r="Y25">
        <f>Table5[[#This Row],[CFNM]]/Table5[[#This Row],[CAREA]]</f>
        <v>0.48616126022921163</v>
      </c>
      <c r="Z25">
        <v>2.75176</v>
      </c>
      <c r="AA25">
        <f>-(Table6[[#This Row],[time]]-2)*2</f>
        <v>-1.50352</v>
      </c>
      <c r="AB25">
        <v>68.375200000000007</v>
      </c>
      <c r="AC25">
        <v>0.68701000000000001</v>
      </c>
      <c r="AD25">
        <f>Table6[[#This Row],[CFNM]]/Table6[[#This Row],[CAREA]]</f>
        <v>1.0047648855140459E-2</v>
      </c>
      <c r="AE25">
        <v>2.75176</v>
      </c>
      <c r="AF25">
        <f>-(Table7[[#This Row],[time]]-2)*2</f>
        <v>-1.50352</v>
      </c>
      <c r="AG25">
        <v>68.886600000000001</v>
      </c>
      <c r="AH25">
        <v>55.044400000000003</v>
      </c>
      <c r="AI25">
        <f>Table7[[#This Row],[CFNM]]/Table7[[#This Row],[CAREA]]</f>
        <v>0.79905816225506854</v>
      </c>
      <c r="AJ25">
        <v>2.75176</v>
      </c>
      <c r="AK25">
        <f>-(Table8[[#This Row],[time]]-2)*2</f>
        <v>-1.50352</v>
      </c>
      <c r="AL25">
        <v>78.780799999999999</v>
      </c>
      <c r="AM25">
        <v>6.8456400000000004</v>
      </c>
      <c r="AN25">
        <f>Table8[[#This Row],[CFNM]]/Table8[[#This Row],[CAREA]]</f>
        <v>8.6894776392217404E-2</v>
      </c>
    </row>
    <row r="26" spans="1:40" x14ac:dyDescent="0.3">
      <c r="A26">
        <v>2.80444</v>
      </c>
      <c r="B26">
        <f>-(Table1[[#This Row],[time]]-2)*2</f>
        <v>-1.6088800000000001</v>
      </c>
      <c r="C26">
        <v>101.68600000000001</v>
      </c>
      <c r="D26">
        <v>42.6965</v>
      </c>
      <c r="E26">
        <f>Table1[[#This Row],[CFNM]]/Table1[[#This Row],[CAREA]]</f>
        <v>0.41988572664870283</v>
      </c>
      <c r="F26">
        <v>2.80444</v>
      </c>
      <c r="G26">
        <f>-(Table2[[#This Row],[time]]-2)*2</f>
        <v>-1.6088800000000001</v>
      </c>
      <c r="H26">
        <v>77.434399999999997</v>
      </c>
      <c r="I26">
        <v>3.6676E-3</v>
      </c>
      <c r="J26">
        <f>Table2[[#This Row],[CFNM]]/Table2[[#This Row],[CAREA]]</f>
        <v>4.7363962269998866E-5</v>
      </c>
      <c r="K26">
        <v>2.80444</v>
      </c>
      <c r="L26">
        <f>-(Table3[[#This Row],[time]]-2)*2</f>
        <v>-1.6088800000000001</v>
      </c>
      <c r="M26">
        <v>82.293499999999995</v>
      </c>
      <c r="N26">
        <v>39.755000000000003</v>
      </c>
      <c r="O26">
        <f>Table3[[#This Row],[CFNM]]/Table3[[#This Row],[CAREA]]</f>
        <v>0.48308797171101003</v>
      </c>
      <c r="P26">
        <v>2.80444</v>
      </c>
      <c r="Q26">
        <f>-(Table4[[#This Row],[time]]-2)*2</f>
        <v>-1.6088800000000001</v>
      </c>
      <c r="R26">
        <v>67.312299999999993</v>
      </c>
      <c r="S26">
        <v>3.2545000000000002</v>
      </c>
      <c r="T26">
        <f>Table4[[#This Row],[CFNM]]/Table4[[#This Row],[CAREA]]</f>
        <v>4.8349261576264672E-2</v>
      </c>
      <c r="U26">
        <v>2.80444</v>
      </c>
      <c r="V26">
        <f>-(Table5[[#This Row],[time]]-2)*2</f>
        <v>-1.6088800000000001</v>
      </c>
      <c r="W26">
        <v>82.394499999999994</v>
      </c>
      <c r="X26">
        <v>42.3005</v>
      </c>
      <c r="Y26">
        <f>Table5[[#This Row],[CFNM]]/Table5[[#This Row],[CAREA]]</f>
        <v>0.51338985005067084</v>
      </c>
      <c r="Z26">
        <v>2.80444</v>
      </c>
      <c r="AA26">
        <f>-(Table6[[#This Row],[time]]-2)*2</f>
        <v>-1.6088800000000001</v>
      </c>
      <c r="AB26">
        <v>65.362799999999993</v>
      </c>
      <c r="AC26">
        <v>0.56816</v>
      </c>
      <c r="AD26">
        <f>Table6[[#This Row],[CFNM]]/Table6[[#This Row],[CAREA]]</f>
        <v>8.6924060780749924E-3</v>
      </c>
      <c r="AE26">
        <v>2.80444</v>
      </c>
      <c r="AF26">
        <f>-(Table7[[#This Row],[time]]-2)*2</f>
        <v>-1.6088800000000001</v>
      </c>
      <c r="AG26">
        <v>68.286199999999994</v>
      </c>
      <c r="AH26">
        <v>56.963999999999999</v>
      </c>
      <c r="AI26">
        <f>Table7[[#This Row],[CFNM]]/Table7[[#This Row],[CAREA]]</f>
        <v>0.83419490321616963</v>
      </c>
      <c r="AJ26">
        <v>2.80444</v>
      </c>
      <c r="AK26">
        <f>-(Table8[[#This Row],[time]]-2)*2</f>
        <v>-1.6088800000000001</v>
      </c>
      <c r="AL26">
        <v>77.571100000000001</v>
      </c>
      <c r="AM26">
        <v>6.22614</v>
      </c>
      <c r="AN26">
        <f>Table8[[#This Row],[CFNM]]/Table8[[#This Row],[CAREA]]</f>
        <v>8.0263654892092542E-2</v>
      </c>
    </row>
    <row r="27" spans="1:40" x14ac:dyDescent="0.3">
      <c r="A27">
        <v>2.8583699999999999</v>
      </c>
      <c r="B27">
        <f>-(Table1[[#This Row],[time]]-2)*2</f>
        <v>-1.7167399999999997</v>
      </c>
      <c r="C27">
        <v>101.157</v>
      </c>
      <c r="D27">
        <v>47.118200000000002</v>
      </c>
      <c r="E27">
        <f>Table1[[#This Row],[CFNM]]/Table1[[#This Row],[CAREA]]</f>
        <v>0.46579277756358928</v>
      </c>
      <c r="F27">
        <v>2.8583699999999999</v>
      </c>
      <c r="G27">
        <f>-(Table2[[#This Row],[time]]-2)*2</f>
        <v>-1.7167399999999997</v>
      </c>
      <c r="H27">
        <v>74.851299999999995</v>
      </c>
      <c r="I27">
        <v>3.40712E-3</v>
      </c>
      <c r="J27">
        <f>Table2[[#This Row],[CFNM]]/Table2[[#This Row],[CAREA]]</f>
        <v>4.5518514708495382E-5</v>
      </c>
      <c r="K27">
        <v>2.8583699999999999</v>
      </c>
      <c r="L27">
        <f>-(Table3[[#This Row],[time]]-2)*2</f>
        <v>-1.7167399999999997</v>
      </c>
      <c r="M27">
        <v>81.114400000000003</v>
      </c>
      <c r="N27">
        <v>44.565100000000001</v>
      </c>
      <c r="O27">
        <f>Table3[[#This Row],[CFNM]]/Table3[[#This Row],[CAREA]]</f>
        <v>0.54941046226070833</v>
      </c>
      <c r="P27">
        <v>2.8583699999999999</v>
      </c>
      <c r="Q27">
        <f>-(Table4[[#This Row],[time]]-2)*2</f>
        <v>-1.7167399999999997</v>
      </c>
      <c r="R27">
        <v>65.853800000000007</v>
      </c>
      <c r="S27">
        <v>2.7930799999999998</v>
      </c>
      <c r="T27">
        <f>Table4[[#This Row],[CFNM]]/Table4[[#This Row],[CAREA]]</f>
        <v>4.2413345926886517E-2</v>
      </c>
      <c r="U27">
        <v>2.8583699999999999</v>
      </c>
      <c r="V27">
        <f>-(Table5[[#This Row],[time]]-2)*2</f>
        <v>-1.7167399999999997</v>
      </c>
      <c r="W27">
        <v>81.709100000000007</v>
      </c>
      <c r="X27">
        <v>45.894599999999997</v>
      </c>
      <c r="Y27">
        <f>Table5[[#This Row],[CFNM]]/Table5[[#This Row],[CAREA]]</f>
        <v>0.56168284805486779</v>
      </c>
      <c r="Z27">
        <v>2.8583699999999999</v>
      </c>
      <c r="AA27">
        <f>-(Table6[[#This Row],[time]]-2)*2</f>
        <v>-1.7167399999999997</v>
      </c>
      <c r="AB27">
        <v>63.518900000000002</v>
      </c>
      <c r="AC27">
        <v>0.387291</v>
      </c>
      <c r="AD27">
        <f>Table6[[#This Row],[CFNM]]/Table6[[#This Row],[CAREA]]</f>
        <v>6.0972560922811945E-3</v>
      </c>
      <c r="AE27">
        <v>2.8583699999999999</v>
      </c>
      <c r="AF27">
        <f>-(Table7[[#This Row],[time]]-2)*2</f>
        <v>-1.7167399999999997</v>
      </c>
      <c r="AG27">
        <v>67.285700000000006</v>
      </c>
      <c r="AH27">
        <v>60.299399999999999</v>
      </c>
      <c r="AI27">
        <f>Table7[[#This Row],[CFNM]]/Table7[[#This Row],[CAREA]]</f>
        <v>0.89616961702115006</v>
      </c>
      <c r="AJ27">
        <v>2.8583699999999999</v>
      </c>
      <c r="AK27">
        <f>-(Table8[[#This Row],[time]]-2)*2</f>
        <v>-1.7167399999999997</v>
      </c>
      <c r="AL27">
        <v>77.617500000000007</v>
      </c>
      <c r="AM27">
        <v>5.2086399999999999</v>
      </c>
      <c r="AN27">
        <f>Table8[[#This Row],[CFNM]]/Table8[[#This Row],[CAREA]]</f>
        <v>6.7106515927464805E-2</v>
      </c>
    </row>
    <row r="28" spans="1:40" x14ac:dyDescent="0.3">
      <c r="A28">
        <v>2.9134199999999999</v>
      </c>
      <c r="B28">
        <f>-(Table1[[#This Row],[time]]-2)*2</f>
        <v>-1.8268399999999998</v>
      </c>
      <c r="C28">
        <v>100.613</v>
      </c>
      <c r="D28">
        <v>50.171199999999999</v>
      </c>
      <c r="E28">
        <f>Table1[[#This Row],[CFNM]]/Table1[[#This Row],[CAREA]]</f>
        <v>0.49865524335821415</v>
      </c>
      <c r="F28">
        <v>2.9134199999999999</v>
      </c>
      <c r="G28">
        <f>-(Table2[[#This Row],[time]]-2)*2</f>
        <v>-1.8268399999999998</v>
      </c>
      <c r="H28">
        <v>72.372699999999995</v>
      </c>
      <c r="I28">
        <v>3.2484599999999999E-3</v>
      </c>
      <c r="J28">
        <f>Table2[[#This Row],[CFNM]]/Table2[[#This Row],[CAREA]]</f>
        <v>4.488515697217321E-5</v>
      </c>
      <c r="K28">
        <v>2.9134199999999999</v>
      </c>
      <c r="L28">
        <f>-(Table3[[#This Row],[time]]-2)*2</f>
        <v>-1.8268399999999998</v>
      </c>
      <c r="M28">
        <v>80.369699999999995</v>
      </c>
      <c r="N28">
        <v>47.888500000000001</v>
      </c>
      <c r="O28">
        <f>Table3[[#This Row],[CFNM]]/Table3[[#This Row],[CAREA]]</f>
        <v>0.59585266586785823</v>
      </c>
      <c r="P28">
        <v>2.9134199999999999</v>
      </c>
      <c r="Q28">
        <f>-(Table4[[#This Row],[time]]-2)*2</f>
        <v>-1.8268399999999998</v>
      </c>
      <c r="R28">
        <v>65.043199999999999</v>
      </c>
      <c r="S28">
        <v>2.5209800000000002</v>
      </c>
      <c r="T28">
        <f>Table4[[#This Row],[CFNM]]/Table4[[#This Row],[CAREA]]</f>
        <v>3.8758548164911942E-2</v>
      </c>
      <c r="U28">
        <v>2.9134199999999999</v>
      </c>
      <c r="V28">
        <f>-(Table5[[#This Row],[time]]-2)*2</f>
        <v>-1.8268399999999998</v>
      </c>
      <c r="W28">
        <v>81.175899999999999</v>
      </c>
      <c r="X28">
        <v>48.4191</v>
      </c>
      <c r="Y28">
        <f>Table5[[#This Row],[CFNM]]/Table5[[#This Row],[CAREA]]</f>
        <v>0.59647136650163413</v>
      </c>
      <c r="Z28">
        <v>2.9134199999999999</v>
      </c>
      <c r="AA28">
        <f>-(Table6[[#This Row],[time]]-2)*2</f>
        <v>-1.8268399999999998</v>
      </c>
      <c r="AB28">
        <v>62.336199999999998</v>
      </c>
      <c r="AC28">
        <v>0.28403699999999998</v>
      </c>
      <c r="AD28">
        <f>Table6[[#This Row],[CFNM]]/Table6[[#This Row],[CAREA]]</f>
        <v>4.5565337636878731E-3</v>
      </c>
      <c r="AE28">
        <v>2.9134199999999999</v>
      </c>
      <c r="AF28">
        <f>-(Table7[[#This Row],[time]]-2)*2</f>
        <v>-1.8268399999999998</v>
      </c>
      <c r="AG28">
        <v>66.599900000000005</v>
      </c>
      <c r="AH28">
        <v>62.637</v>
      </c>
      <c r="AI28">
        <f>Table7[[#This Row],[CFNM]]/Table7[[#This Row],[CAREA]]</f>
        <v>0.94049690765301441</v>
      </c>
      <c r="AJ28">
        <v>2.9134199999999999</v>
      </c>
      <c r="AK28">
        <f>-(Table8[[#This Row],[time]]-2)*2</f>
        <v>-1.8268399999999998</v>
      </c>
      <c r="AL28">
        <v>75.359800000000007</v>
      </c>
      <c r="AM28">
        <v>4.4832799999999997</v>
      </c>
      <c r="AN28">
        <f>Table8[[#This Row],[CFNM]]/Table8[[#This Row],[CAREA]]</f>
        <v>5.9491665317583105E-2</v>
      </c>
    </row>
    <row r="29" spans="1:40" x14ac:dyDescent="0.3">
      <c r="A29">
        <v>2.9619599999999999</v>
      </c>
      <c r="B29">
        <f>-(Table1[[#This Row],[time]]-2)*2</f>
        <v>-1.9239199999999999</v>
      </c>
      <c r="C29">
        <v>99.016400000000004</v>
      </c>
      <c r="D29">
        <v>56.041800000000002</v>
      </c>
      <c r="E29">
        <f>Table1[[#This Row],[CFNM]]/Table1[[#This Row],[CAREA]]</f>
        <v>0.56598502874271328</v>
      </c>
      <c r="F29">
        <v>2.9619599999999999</v>
      </c>
      <c r="G29">
        <f>-(Table2[[#This Row],[time]]-2)*2</f>
        <v>-1.9239199999999999</v>
      </c>
      <c r="H29">
        <v>69.597999999999999</v>
      </c>
      <c r="I29">
        <v>2.97408E-3</v>
      </c>
      <c r="J29">
        <f>Table2[[#This Row],[CFNM]]/Table2[[#This Row],[CAREA]]</f>
        <v>4.2732262421333948E-5</v>
      </c>
      <c r="K29">
        <v>2.9619599999999999</v>
      </c>
      <c r="L29">
        <f>-(Table3[[#This Row],[time]]-2)*2</f>
        <v>-1.9239199999999999</v>
      </c>
      <c r="M29">
        <v>79.053299999999993</v>
      </c>
      <c r="N29">
        <v>54.271599999999999</v>
      </c>
      <c r="O29">
        <f>Table3[[#This Row],[CFNM]]/Table3[[#This Row],[CAREA]]</f>
        <v>0.68651909534453337</v>
      </c>
      <c r="P29">
        <v>2.9619599999999999</v>
      </c>
      <c r="Q29">
        <f>-(Table4[[#This Row],[time]]-2)*2</f>
        <v>-1.9239199999999999</v>
      </c>
      <c r="R29">
        <v>63.372</v>
      </c>
      <c r="S29">
        <v>2.0644800000000001</v>
      </c>
      <c r="T29">
        <f>Table4[[#This Row],[CFNM]]/Table4[[#This Row],[CAREA]]</f>
        <v>3.2577163416019697E-2</v>
      </c>
      <c r="U29">
        <v>2.9619599999999999</v>
      </c>
      <c r="V29">
        <f>-(Table5[[#This Row],[time]]-2)*2</f>
        <v>-1.9239199999999999</v>
      </c>
      <c r="W29">
        <v>80.253600000000006</v>
      </c>
      <c r="X29">
        <v>53.489600000000003</v>
      </c>
      <c r="Y29">
        <f>Table5[[#This Row],[CFNM]]/Table5[[#This Row],[CAREA]]</f>
        <v>0.66650717226392331</v>
      </c>
      <c r="Z29">
        <v>2.9619599999999999</v>
      </c>
      <c r="AA29">
        <f>-(Table6[[#This Row],[time]]-2)*2</f>
        <v>-1.9239199999999999</v>
      </c>
      <c r="AB29">
        <v>58.781500000000001</v>
      </c>
      <c r="AC29">
        <v>9.6335400000000002E-2</v>
      </c>
      <c r="AD29">
        <f>Table6[[#This Row],[CFNM]]/Table6[[#This Row],[CAREA]]</f>
        <v>1.63887277459745E-3</v>
      </c>
      <c r="AE29">
        <v>2.9619599999999999</v>
      </c>
      <c r="AF29">
        <f>-(Table7[[#This Row],[time]]-2)*2</f>
        <v>-1.9239199999999999</v>
      </c>
      <c r="AG29">
        <v>65.444500000000005</v>
      </c>
      <c r="AH29">
        <v>67.309200000000004</v>
      </c>
      <c r="AI29">
        <f>Table7[[#This Row],[CFNM]]/Table7[[#This Row],[CAREA]]</f>
        <v>1.0284928450824744</v>
      </c>
      <c r="AJ29">
        <v>2.9619599999999999</v>
      </c>
      <c r="AK29">
        <f>-(Table8[[#This Row],[time]]-2)*2</f>
        <v>-1.9239199999999999</v>
      </c>
      <c r="AL29">
        <v>72.152500000000003</v>
      </c>
      <c r="AM29">
        <v>3.1892499999999999</v>
      </c>
      <c r="AN29">
        <f>Table8[[#This Row],[CFNM]]/Table8[[#This Row],[CAREA]]</f>
        <v>4.4201517618932117E-2</v>
      </c>
    </row>
    <row r="30" spans="1:40" x14ac:dyDescent="0.3">
      <c r="A30">
        <v>3</v>
      </c>
      <c r="B30">
        <f>-(Table1[[#This Row],[time]]-2)*2</f>
        <v>-2</v>
      </c>
      <c r="C30">
        <v>98.818600000000004</v>
      </c>
      <c r="D30">
        <v>56.698599999999999</v>
      </c>
      <c r="E30">
        <f>Table1[[#This Row],[CFNM]]/Table1[[#This Row],[CAREA]]</f>
        <v>0.5737644532507038</v>
      </c>
      <c r="F30">
        <v>3</v>
      </c>
      <c r="G30">
        <f>-(Table2[[#This Row],[time]]-2)*2</f>
        <v>-2</v>
      </c>
      <c r="H30">
        <v>69.589699999999993</v>
      </c>
      <c r="I30">
        <v>2.94429E-3</v>
      </c>
      <c r="J30">
        <f>Table2[[#This Row],[CFNM]]/Table2[[#This Row],[CAREA]]</f>
        <v>4.2309278528287956E-5</v>
      </c>
      <c r="K30">
        <v>3</v>
      </c>
      <c r="L30">
        <f>-(Table3[[#This Row],[time]]-2)*2</f>
        <v>-2</v>
      </c>
      <c r="M30">
        <v>78.925799999999995</v>
      </c>
      <c r="N30">
        <v>54.992199999999997</v>
      </c>
      <c r="O30">
        <f>Table3[[#This Row],[CFNM]]/Table3[[#This Row],[CAREA]]</f>
        <v>0.69675822101264728</v>
      </c>
      <c r="P30">
        <v>3</v>
      </c>
      <c r="Q30">
        <f>-(Table4[[#This Row],[time]]-2)*2</f>
        <v>-2</v>
      </c>
      <c r="R30">
        <v>63.343600000000002</v>
      </c>
      <c r="S30">
        <v>2.0173399999999999</v>
      </c>
      <c r="T30">
        <f>Table4[[#This Row],[CFNM]]/Table4[[#This Row],[CAREA]]</f>
        <v>3.1847574182711433E-2</v>
      </c>
      <c r="U30">
        <v>3</v>
      </c>
      <c r="V30">
        <f>-(Table5[[#This Row],[time]]-2)*2</f>
        <v>-2</v>
      </c>
      <c r="W30">
        <v>80.166200000000003</v>
      </c>
      <c r="X30">
        <v>54.067399999999999</v>
      </c>
      <c r="Y30">
        <f>Table5[[#This Row],[CFNM]]/Table5[[#This Row],[CAREA]]</f>
        <v>0.67444134809932366</v>
      </c>
      <c r="Z30">
        <v>3</v>
      </c>
      <c r="AA30">
        <f>-(Table6[[#This Row],[time]]-2)*2</f>
        <v>-2</v>
      </c>
      <c r="AB30">
        <v>58.7393</v>
      </c>
      <c r="AC30">
        <v>7.5260900000000006E-2</v>
      </c>
      <c r="AD30">
        <f>Table6[[#This Row],[CFNM]]/Table6[[#This Row],[CAREA]]</f>
        <v>1.281269950442038E-3</v>
      </c>
      <c r="AE30">
        <v>3</v>
      </c>
      <c r="AF30">
        <f>-(Table7[[#This Row],[time]]-2)*2</f>
        <v>-2</v>
      </c>
      <c r="AG30">
        <v>65.335099999999997</v>
      </c>
      <c r="AH30">
        <v>67.850300000000004</v>
      </c>
      <c r="AI30">
        <f>Table7[[#This Row],[CFNM]]/Table7[[#This Row],[CAREA]]</f>
        <v>1.0384969181955794</v>
      </c>
      <c r="AJ30">
        <v>3</v>
      </c>
      <c r="AK30">
        <f>-(Table8[[#This Row],[time]]-2)*2</f>
        <v>-2</v>
      </c>
      <c r="AL30">
        <v>71.769400000000005</v>
      </c>
      <c r="AM30">
        <v>3.07246</v>
      </c>
      <c r="AN30">
        <f>Table8[[#This Row],[CFNM]]/Table8[[#This Row],[CAREA]]</f>
        <v>4.2810167007108879E-2</v>
      </c>
    </row>
    <row r="33" spans="1:40" x14ac:dyDescent="0.3">
      <c r="A33" t="s">
        <v>19</v>
      </c>
      <c r="E33" t="s">
        <v>13</v>
      </c>
    </row>
    <row r="34" spans="1:40" x14ac:dyDescent="0.3">
      <c r="A34" t="s">
        <v>16</v>
      </c>
      <c r="E34" t="s">
        <v>14</v>
      </c>
      <c r="F34" t="s">
        <v>15</v>
      </c>
    </row>
    <row r="36" spans="1:40" x14ac:dyDescent="0.3">
      <c r="A36" t="s">
        <v>0</v>
      </c>
      <c r="F36" t="s">
        <v>1</v>
      </c>
      <c r="K36" t="s">
        <v>2</v>
      </c>
      <c r="P36" t="s">
        <v>17</v>
      </c>
      <c r="U36" t="s">
        <v>3</v>
      </c>
      <c r="Z36" t="s">
        <v>4</v>
      </c>
      <c r="AE36" t="s">
        <v>5</v>
      </c>
      <c r="AJ36" t="s">
        <v>6</v>
      </c>
    </row>
    <row r="37" spans="1:40" x14ac:dyDescent="0.3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  <c r="U37" t="s">
        <v>7</v>
      </c>
      <c r="V37" t="s">
        <v>8</v>
      </c>
      <c r="W37" t="s">
        <v>9</v>
      </c>
      <c r="X37" t="s">
        <v>10</v>
      </c>
      <c r="Y37" t="s">
        <v>11</v>
      </c>
      <c r="Z37" t="s">
        <v>7</v>
      </c>
      <c r="AA37" t="s">
        <v>8</v>
      </c>
      <c r="AB37" t="s">
        <v>9</v>
      </c>
      <c r="AC37" t="s">
        <v>10</v>
      </c>
      <c r="AD37" t="s">
        <v>11</v>
      </c>
      <c r="AE37" t="s">
        <v>7</v>
      </c>
      <c r="AF37" t="s">
        <v>8</v>
      </c>
      <c r="AG37" t="s">
        <v>9</v>
      </c>
      <c r="AH37" t="s">
        <v>10</v>
      </c>
      <c r="AI37" t="s">
        <v>11</v>
      </c>
      <c r="AJ37" t="s">
        <v>7</v>
      </c>
      <c r="AK37" t="s">
        <v>8</v>
      </c>
      <c r="AL37" t="s">
        <v>9</v>
      </c>
      <c r="AM37" t="s">
        <v>10</v>
      </c>
      <c r="AN37" t="s">
        <v>11</v>
      </c>
    </row>
    <row r="38" spans="1:40" x14ac:dyDescent="0.3">
      <c r="A38">
        <v>2</v>
      </c>
      <c r="B38">
        <f>(Table110[[#This Row],[time]]-2)*2</f>
        <v>0</v>
      </c>
      <c r="C38">
        <v>91.723799999999997</v>
      </c>
      <c r="D38">
        <v>8.3138100000000001</v>
      </c>
      <c r="E38" s="1">
        <f>Table110[[#This Row],[CFNM]]/Table110[[#This Row],[CAREA]]</f>
        <v>9.063961589031419E-2</v>
      </c>
      <c r="F38">
        <v>2</v>
      </c>
      <c r="G38">
        <f>(Table211[[#This Row],[time]]-2)*2</f>
        <v>0</v>
      </c>
      <c r="H38">
        <v>94.410399999999996</v>
      </c>
      <c r="I38">
        <v>1.4588099999999999</v>
      </c>
      <c r="J38" s="1">
        <f>Table211[[#This Row],[CFNM]]/Table211[[#This Row],[CAREA]]</f>
        <v>1.5451793446484709E-2</v>
      </c>
      <c r="K38">
        <v>2</v>
      </c>
      <c r="L38">
        <f>(Table312[[#This Row],[time]]-2)*2</f>
        <v>0</v>
      </c>
      <c r="M38">
        <v>89.358400000000003</v>
      </c>
      <c r="N38">
        <v>1.7889999999999999</v>
      </c>
      <c r="O38">
        <f>Table312[[#This Row],[CFNM]]/Table312[[#This Row],[CAREA]]</f>
        <v>2.0020501709967949E-2</v>
      </c>
      <c r="P38">
        <v>2</v>
      </c>
      <c r="Q38">
        <f>(Table413[[#This Row],[time]]-2)*2</f>
        <v>0</v>
      </c>
      <c r="R38">
        <v>83.810500000000005</v>
      </c>
      <c r="S38">
        <v>2.8507699999999998</v>
      </c>
      <c r="T38">
        <f>Table413[[#This Row],[CFNM]]/Table413[[#This Row],[CAREA]]</f>
        <v>3.4014473126875507E-2</v>
      </c>
      <c r="U38">
        <v>2</v>
      </c>
      <c r="V38">
        <f>(Table514[[#This Row],[time]]-2)*2</f>
        <v>0</v>
      </c>
      <c r="W38">
        <v>83.264200000000002</v>
      </c>
      <c r="X38">
        <v>6.3959700000000002</v>
      </c>
      <c r="Y38">
        <f>Table514[[#This Row],[CFNM]]/Table514[[#This Row],[CAREA]]</f>
        <v>7.681536602765654E-2</v>
      </c>
      <c r="Z38">
        <v>2</v>
      </c>
      <c r="AA38">
        <f>(Table615[[#This Row],[time]]-2)*2</f>
        <v>0</v>
      </c>
      <c r="AB38">
        <v>87.737899999999996</v>
      </c>
      <c r="AC38">
        <v>10.3024</v>
      </c>
      <c r="AD38">
        <f>Table615[[#This Row],[CFNM]]/Table615[[#This Row],[CAREA]]</f>
        <v>0.11742245939326107</v>
      </c>
      <c r="AE38">
        <v>2</v>
      </c>
      <c r="AF38">
        <f>(Table716[[#This Row],[time]]-2)*2</f>
        <v>0</v>
      </c>
      <c r="AG38">
        <v>78.824299999999994</v>
      </c>
      <c r="AH38">
        <v>18.997399999999999</v>
      </c>
      <c r="AI38">
        <f>Table716[[#This Row],[CFNM]]/Table716[[#This Row],[CAREA]]</f>
        <v>0.24100943490776322</v>
      </c>
      <c r="AJ38">
        <v>2</v>
      </c>
      <c r="AK38">
        <f>(Table817[[#This Row],[time]]-2)*2</f>
        <v>0</v>
      </c>
      <c r="AL38">
        <v>83.280900000000003</v>
      </c>
      <c r="AM38">
        <v>18.324100000000001</v>
      </c>
      <c r="AN38">
        <f>Table817[[#This Row],[CFNM]]/Table817[[#This Row],[CAREA]]</f>
        <v>0.22002764139196385</v>
      </c>
    </row>
    <row r="39" spans="1:40" x14ac:dyDescent="0.3">
      <c r="A39">
        <v>2.0512600000000001</v>
      </c>
      <c r="B39">
        <f>(Table110[[#This Row],[time]]-2)*2</f>
        <v>0.10252000000000017</v>
      </c>
      <c r="C39">
        <v>91.903599999999997</v>
      </c>
      <c r="D39">
        <v>9.7133599999999998</v>
      </c>
      <c r="E39">
        <f>Table110[[#This Row],[CFNM]]/Table110[[#This Row],[CAREA]]</f>
        <v>0.10569074552030606</v>
      </c>
      <c r="F39">
        <v>2.0512600000000001</v>
      </c>
      <c r="G39">
        <f>(Table211[[#This Row],[time]]-2)*2</f>
        <v>0.10252000000000017</v>
      </c>
      <c r="H39">
        <v>94.863500000000002</v>
      </c>
      <c r="I39">
        <v>3.9909400000000002</v>
      </c>
      <c r="J39">
        <f>Table211[[#This Row],[CFNM]]/Table211[[#This Row],[CAREA]]</f>
        <v>4.2070343177302127E-2</v>
      </c>
      <c r="K39">
        <v>2.0512600000000001</v>
      </c>
      <c r="L39">
        <f>(Table312[[#This Row],[time]]-2)*2</f>
        <v>0.10252000000000017</v>
      </c>
      <c r="M39">
        <v>89.32</v>
      </c>
      <c r="N39">
        <v>3.0033099999999999</v>
      </c>
      <c r="O39">
        <f>Table312[[#This Row],[CFNM]]/Table312[[#This Row],[CAREA]]</f>
        <v>3.3624160322436189E-2</v>
      </c>
      <c r="P39">
        <v>2.0512600000000001</v>
      </c>
      <c r="Q39">
        <f>(Table413[[#This Row],[time]]-2)*2</f>
        <v>0.10252000000000017</v>
      </c>
      <c r="R39">
        <v>86.404200000000003</v>
      </c>
      <c r="S39">
        <v>6.85839</v>
      </c>
      <c r="T39">
        <f>Table413[[#This Row],[CFNM]]/Table413[[#This Row],[CAREA]]</f>
        <v>7.9375655350087143E-2</v>
      </c>
      <c r="U39">
        <v>2.0512600000000001</v>
      </c>
      <c r="V39">
        <f>(Table514[[#This Row],[time]]-2)*2</f>
        <v>0.10252000000000017</v>
      </c>
      <c r="W39">
        <v>82.992500000000007</v>
      </c>
      <c r="X39">
        <v>8.3691800000000001</v>
      </c>
      <c r="Y39">
        <f>Table514[[#This Row],[CFNM]]/Table514[[#This Row],[CAREA]]</f>
        <v>0.10084260625960176</v>
      </c>
      <c r="Z39">
        <v>2.0512600000000001</v>
      </c>
      <c r="AA39">
        <f>(Table615[[#This Row],[time]]-2)*2</f>
        <v>0.10252000000000017</v>
      </c>
      <c r="AB39">
        <v>89.698700000000002</v>
      </c>
      <c r="AC39">
        <v>17.069199999999999</v>
      </c>
      <c r="AD39">
        <f>Table615[[#This Row],[CFNM]]/Table615[[#This Row],[CAREA]]</f>
        <v>0.19029484262313723</v>
      </c>
      <c r="AE39">
        <v>2.0512600000000001</v>
      </c>
      <c r="AF39">
        <f>(Table716[[#This Row],[time]]-2)*2</f>
        <v>0.10252000000000017</v>
      </c>
      <c r="AG39">
        <v>78.526700000000005</v>
      </c>
      <c r="AH39">
        <v>19.271899999999999</v>
      </c>
      <c r="AI39">
        <f>Table716[[#This Row],[CFNM]]/Table716[[#This Row],[CAREA]]</f>
        <v>0.24541843729584967</v>
      </c>
      <c r="AJ39">
        <v>2.0512600000000001</v>
      </c>
      <c r="AK39">
        <f>(Table817[[#This Row],[time]]-2)*2</f>
        <v>0.10252000000000017</v>
      </c>
      <c r="AL39">
        <v>83.392799999999994</v>
      </c>
      <c r="AM39">
        <v>20.6478</v>
      </c>
      <c r="AN39">
        <f>Table817[[#This Row],[CFNM]]/Table817[[#This Row],[CAREA]]</f>
        <v>0.24759691484156907</v>
      </c>
    </row>
    <row r="40" spans="1:40" x14ac:dyDescent="0.3">
      <c r="A40">
        <v>2.1153300000000002</v>
      </c>
      <c r="B40">
        <f>(Table110[[#This Row],[time]]-2)*2</f>
        <v>0.23066000000000031</v>
      </c>
      <c r="C40">
        <v>91.195899999999995</v>
      </c>
      <c r="D40">
        <v>9.16099</v>
      </c>
      <c r="E40">
        <f>Table110[[#This Row],[CFNM]]/Table110[[#This Row],[CAREA]]</f>
        <v>0.10045396777706016</v>
      </c>
      <c r="F40">
        <v>2.1153300000000002</v>
      </c>
      <c r="G40">
        <f>(Table211[[#This Row],[time]]-2)*2</f>
        <v>0.23066000000000031</v>
      </c>
      <c r="H40">
        <v>94.873500000000007</v>
      </c>
      <c r="I40">
        <v>4.6174799999999996</v>
      </c>
      <c r="J40">
        <f>Table211[[#This Row],[CFNM]]/Table211[[#This Row],[CAREA]]</f>
        <v>4.8669860393049685E-2</v>
      </c>
      <c r="K40">
        <v>2.1153300000000002</v>
      </c>
      <c r="L40">
        <f>(Table312[[#This Row],[time]]-2)*2</f>
        <v>0.23066000000000031</v>
      </c>
      <c r="M40">
        <v>87.559799999999996</v>
      </c>
      <c r="N40">
        <v>2.8784299999999998</v>
      </c>
      <c r="O40">
        <f>Table312[[#This Row],[CFNM]]/Table312[[#This Row],[CAREA]]</f>
        <v>3.2873875911091623E-2</v>
      </c>
      <c r="P40">
        <v>2.1153300000000002</v>
      </c>
      <c r="Q40">
        <f>(Table413[[#This Row],[time]]-2)*2</f>
        <v>0.23066000000000031</v>
      </c>
      <c r="R40">
        <v>87.720299999999995</v>
      </c>
      <c r="S40">
        <v>8.5002999999999993</v>
      </c>
      <c r="T40">
        <f>Table413[[#This Row],[CFNM]]/Table413[[#This Row],[CAREA]]</f>
        <v>9.690231337558125E-2</v>
      </c>
      <c r="U40">
        <v>2.1153300000000002</v>
      </c>
      <c r="V40">
        <f>(Table514[[#This Row],[time]]-2)*2</f>
        <v>0.23066000000000031</v>
      </c>
      <c r="W40">
        <v>82.085700000000003</v>
      </c>
      <c r="X40">
        <v>7.5369000000000002</v>
      </c>
      <c r="Y40">
        <f>Table514[[#This Row],[CFNM]]/Table514[[#This Row],[CAREA]]</f>
        <v>9.1817454197259687E-2</v>
      </c>
      <c r="Z40">
        <v>2.1153300000000002</v>
      </c>
      <c r="AA40">
        <f>(Table615[[#This Row],[time]]-2)*2</f>
        <v>0.23066000000000031</v>
      </c>
      <c r="AB40">
        <v>89.542400000000001</v>
      </c>
      <c r="AC40">
        <v>20.529800000000002</v>
      </c>
      <c r="AD40">
        <f>Table615[[#This Row],[CFNM]]/Table615[[#This Row],[CAREA]]</f>
        <v>0.22927462297191054</v>
      </c>
      <c r="AE40">
        <v>2.1153300000000002</v>
      </c>
      <c r="AF40">
        <f>(Table716[[#This Row],[time]]-2)*2</f>
        <v>0.23066000000000031</v>
      </c>
      <c r="AG40">
        <v>77.798400000000001</v>
      </c>
      <c r="AH40">
        <v>19.043800000000001</v>
      </c>
      <c r="AI40">
        <f>Table716[[#This Row],[CFNM]]/Table716[[#This Row],[CAREA]]</f>
        <v>0.24478395442579798</v>
      </c>
      <c r="AJ40">
        <v>2.1153300000000002</v>
      </c>
      <c r="AK40">
        <f>(Table817[[#This Row],[time]]-2)*2</f>
        <v>0.23066000000000031</v>
      </c>
      <c r="AL40">
        <v>83.459100000000007</v>
      </c>
      <c r="AM40">
        <v>22.512799999999999</v>
      </c>
      <c r="AN40">
        <f>Table817[[#This Row],[CFNM]]/Table817[[#This Row],[CAREA]]</f>
        <v>0.26974649858433647</v>
      </c>
    </row>
    <row r="41" spans="1:40" x14ac:dyDescent="0.3">
      <c r="A41">
        <v>2.16533</v>
      </c>
      <c r="B41">
        <f>(Table110[[#This Row],[time]]-2)*2</f>
        <v>0.33065999999999995</v>
      </c>
      <c r="C41">
        <v>90.109399999999994</v>
      </c>
      <c r="D41">
        <v>8.42469</v>
      </c>
      <c r="E41">
        <f>Table110[[#This Row],[CFNM]]/Table110[[#This Row],[CAREA]]</f>
        <v>9.3494019491862118E-2</v>
      </c>
      <c r="F41">
        <v>2.16533</v>
      </c>
      <c r="G41">
        <f>(Table211[[#This Row],[time]]-2)*2</f>
        <v>0.33065999999999995</v>
      </c>
      <c r="H41">
        <v>95.968000000000004</v>
      </c>
      <c r="I41">
        <v>5.3187499999999996</v>
      </c>
      <c r="J41">
        <f>Table211[[#This Row],[CFNM]]/Table211[[#This Row],[CAREA]]</f>
        <v>5.5422119873291091E-2</v>
      </c>
      <c r="K41">
        <v>2.16533</v>
      </c>
      <c r="L41">
        <f>(Table312[[#This Row],[time]]-2)*2</f>
        <v>0.33065999999999995</v>
      </c>
      <c r="M41">
        <v>86.547700000000006</v>
      </c>
      <c r="N41">
        <v>2.7090999999999998</v>
      </c>
      <c r="O41">
        <f>Table312[[#This Row],[CFNM]]/Table312[[#This Row],[CAREA]]</f>
        <v>3.1301813913021372E-2</v>
      </c>
      <c r="P41">
        <v>2.16533</v>
      </c>
      <c r="Q41">
        <f>(Table413[[#This Row],[time]]-2)*2</f>
        <v>0.33065999999999995</v>
      </c>
      <c r="R41">
        <v>88.846299999999999</v>
      </c>
      <c r="S41">
        <v>9.9824099999999998</v>
      </c>
      <c r="T41">
        <f>Table413[[#This Row],[CFNM]]/Table413[[#This Row],[CAREA]]</f>
        <v>0.11235594504216832</v>
      </c>
      <c r="U41">
        <v>2.16533</v>
      </c>
      <c r="V41">
        <f>(Table514[[#This Row],[time]]-2)*2</f>
        <v>0.33065999999999995</v>
      </c>
      <c r="W41">
        <v>81.162400000000005</v>
      </c>
      <c r="X41">
        <v>6.6920999999999999</v>
      </c>
      <c r="Y41">
        <f>Table514[[#This Row],[CFNM]]/Table514[[#This Row],[CAREA]]</f>
        <v>8.2453204932333199E-2</v>
      </c>
      <c r="Z41">
        <v>2.16533</v>
      </c>
      <c r="AA41">
        <f>(Table615[[#This Row],[time]]-2)*2</f>
        <v>0.33065999999999995</v>
      </c>
      <c r="AB41">
        <v>91.161199999999994</v>
      </c>
      <c r="AC41">
        <v>23.553599999999999</v>
      </c>
      <c r="AD41">
        <f>Table615[[#This Row],[CFNM]]/Table615[[#This Row],[CAREA]]</f>
        <v>0.25837307977516749</v>
      </c>
      <c r="AE41">
        <v>2.16533</v>
      </c>
      <c r="AF41">
        <f>(Table716[[#This Row],[time]]-2)*2</f>
        <v>0.33065999999999995</v>
      </c>
      <c r="AG41">
        <v>77.581800000000001</v>
      </c>
      <c r="AH41">
        <v>18.854399999999998</v>
      </c>
      <c r="AI41">
        <f>Table716[[#This Row],[CFNM]]/Table716[[#This Row],[CAREA]]</f>
        <v>0.24302607054747374</v>
      </c>
      <c r="AJ41">
        <v>2.16533</v>
      </c>
      <c r="AK41">
        <f>(Table817[[#This Row],[time]]-2)*2</f>
        <v>0.33065999999999995</v>
      </c>
      <c r="AL41">
        <v>83.433099999999996</v>
      </c>
      <c r="AM41">
        <v>24.578499999999998</v>
      </c>
      <c r="AN41">
        <f>Table817[[#This Row],[CFNM]]/Table817[[#This Row],[CAREA]]</f>
        <v>0.2945893176688868</v>
      </c>
    </row>
    <row r="42" spans="1:40" x14ac:dyDescent="0.3">
      <c r="A42">
        <v>2.2246999999999999</v>
      </c>
      <c r="B42">
        <f>(Table110[[#This Row],[time]]-2)*2</f>
        <v>0.4493999999999998</v>
      </c>
      <c r="C42">
        <v>88.975399999999993</v>
      </c>
      <c r="D42">
        <v>8.1362500000000004</v>
      </c>
      <c r="E42">
        <f>Table110[[#This Row],[CFNM]]/Table110[[#This Row],[CAREA]]</f>
        <v>9.1443814807238871E-2</v>
      </c>
      <c r="F42">
        <v>2.2246999999999999</v>
      </c>
      <c r="G42">
        <f>(Table211[[#This Row],[time]]-2)*2</f>
        <v>0.4493999999999998</v>
      </c>
      <c r="H42">
        <v>96.699600000000004</v>
      </c>
      <c r="I42">
        <v>6.1069800000000001</v>
      </c>
      <c r="J42">
        <f>Table211[[#This Row],[CFNM]]/Table211[[#This Row],[CAREA]]</f>
        <v>6.315413921050346E-2</v>
      </c>
      <c r="K42">
        <v>2.2246999999999999</v>
      </c>
      <c r="L42">
        <f>(Table312[[#This Row],[time]]-2)*2</f>
        <v>0.4493999999999998</v>
      </c>
      <c r="M42">
        <v>85.108699999999999</v>
      </c>
      <c r="N42">
        <v>3.1151200000000001</v>
      </c>
      <c r="O42">
        <f>Table312[[#This Row],[CFNM]]/Table312[[#This Row],[CAREA]]</f>
        <v>3.6601663519710677E-2</v>
      </c>
      <c r="P42">
        <v>2.2246999999999999</v>
      </c>
      <c r="Q42">
        <f>(Table413[[#This Row],[time]]-2)*2</f>
        <v>0.4493999999999998</v>
      </c>
      <c r="R42">
        <v>89.879199999999997</v>
      </c>
      <c r="S42">
        <v>11.686500000000001</v>
      </c>
      <c r="T42">
        <f>Table413[[#This Row],[CFNM]]/Table413[[#This Row],[CAREA]]</f>
        <v>0.13002452180259727</v>
      </c>
      <c r="U42">
        <v>2.2246999999999999</v>
      </c>
      <c r="V42">
        <f>(Table514[[#This Row],[time]]-2)*2</f>
        <v>0.4493999999999998</v>
      </c>
      <c r="W42">
        <v>78.182400000000001</v>
      </c>
      <c r="X42">
        <v>6.31616</v>
      </c>
      <c r="Y42">
        <f>Table514[[#This Row],[CFNM]]/Table514[[#This Row],[CAREA]]</f>
        <v>8.07874918140144E-2</v>
      </c>
      <c r="Z42">
        <v>2.2246999999999999</v>
      </c>
      <c r="AA42">
        <f>(Table615[[#This Row],[time]]-2)*2</f>
        <v>0.4493999999999998</v>
      </c>
      <c r="AB42">
        <v>92.4328</v>
      </c>
      <c r="AC42">
        <v>26.6478</v>
      </c>
      <c r="AD42">
        <f>Table615[[#This Row],[CFNM]]/Table615[[#This Row],[CAREA]]</f>
        <v>0.28829376584935218</v>
      </c>
      <c r="AE42">
        <v>2.2246999999999999</v>
      </c>
      <c r="AF42">
        <f>(Table716[[#This Row],[time]]-2)*2</f>
        <v>0.4493999999999998</v>
      </c>
      <c r="AG42">
        <v>77.620099999999994</v>
      </c>
      <c r="AH42">
        <v>18.633600000000001</v>
      </c>
      <c r="AI42">
        <f>Table716[[#This Row],[CFNM]]/Table716[[#This Row],[CAREA]]</f>
        <v>0.24006153045409634</v>
      </c>
      <c r="AJ42">
        <v>2.2246999999999999</v>
      </c>
      <c r="AK42">
        <f>(Table817[[#This Row],[time]]-2)*2</f>
        <v>0.4493999999999998</v>
      </c>
      <c r="AL42">
        <v>82.825100000000006</v>
      </c>
      <c r="AM42">
        <v>26.864000000000001</v>
      </c>
      <c r="AN42">
        <f>Table817[[#This Row],[CFNM]]/Table817[[#This Row],[CAREA]]</f>
        <v>0.32434612212964425</v>
      </c>
    </row>
    <row r="43" spans="1:40" x14ac:dyDescent="0.3">
      <c r="A43">
        <v>2.2668900000000001</v>
      </c>
      <c r="B43">
        <f>(Table110[[#This Row],[time]]-2)*2</f>
        <v>0.53378000000000014</v>
      </c>
      <c r="C43">
        <v>86.724900000000005</v>
      </c>
      <c r="D43">
        <v>8.4806699999999999</v>
      </c>
      <c r="E43">
        <f>Table110[[#This Row],[CFNM]]/Table110[[#This Row],[CAREA]]</f>
        <v>9.7788178481612545E-2</v>
      </c>
      <c r="F43">
        <v>2.2668900000000001</v>
      </c>
      <c r="G43">
        <f>(Table211[[#This Row],[time]]-2)*2</f>
        <v>0.53378000000000014</v>
      </c>
      <c r="H43">
        <v>97.822999999999993</v>
      </c>
      <c r="I43">
        <v>7.9358399999999998</v>
      </c>
      <c r="J43">
        <f>Table211[[#This Row],[CFNM]]/Table211[[#This Row],[CAREA]]</f>
        <v>8.1124479928033288E-2</v>
      </c>
      <c r="K43">
        <v>2.2668900000000001</v>
      </c>
      <c r="L43">
        <f>(Table312[[#This Row],[time]]-2)*2</f>
        <v>0.53378000000000014</v>
      </c>
      <c r="M43">
        <v>83.712699999999998</v>
      </c>
      <c r="N43">
        <v>3.2502599999999999</v>
      </c>
      <c r="O43">
        <f>Table312[[#This Row],[CFNM]]/Table312[[#This Row],[CAREA]]</f>
        <v>3.8826366847563153E-2</v>
      </c>
      <c r="P43">
        <v>2.2668900000000001</v>
      </c>
      <c r="Q43">
        <f>(Table413[[#This Row],[time]]-2)*2</f>
        <v>0.53378000000000014</v>
      </c>
      <c r="R43">
        <v>90.289900000000003</v>
      </c>
      <c r="S43">
        <v>14.113300000000001</v>
      </c>
      <c r="T43">
        <f>Table413[[#This Row],[CFNM]]/Table413[[#This Row],[CAREA]]</f>
        <v>0.15631094950819527</v>
      </c>
      <c r="U43">
        <v>2.2668900000000001</v>
      </c>
      <c r="V43">
        <f>(Table514[[#This Row],[time]]-2)*2</f>
        <v>0.53378000000000014</v>
      </c>
      <c r="W43">
        <v>76.052499999999995</v>
      </c>
      <c r="X43">
        <v>6.2858999999999998</v>
      </c>
      <c r="Y43">
        <f>Table514[[#This Row],[CFNM]]/Table514[[#This Row],[CAREA]]</f>
        <v>8.2652115315078406E-2</v>
      </c>
      <c r="Z43">
        <v>2.2668900000000001</v>
      </c>
      <c r="AA43">
        <f>(Table615[[#This Row],[time]]-2)*2</f>
        <v>0.53378000000000014</v>
      </c>
      <c r="AB43">
        <v>93.510499999999993</v>
      </c>
      <c r="AC43">
        <v>30.602699999999999</v>
      </c>
      <c r="AD43">
        <f>Table615[[#This Row],[CFNM]]/Table615[[#This Row],[CAREA]]</f>
        <v>0.32726485261013472</v>
      </c>
      <c r="AE43">
        <v>2.2668900000000001</v>
      </c>
      <c r="AF43">
        <f>(Table716[[#This Row],[time]]-2)*2</f>
        <v>0.53378000000000014</v>
      </c>
      <c r="AG43">
        <v>77.499499999999998</v>
      </c>
      <c r="AH43">
        <v>18.497199999999999</v>
      </c>
      <c r="AI43">
        <f>Table716[[#This Row],[CFNM]]/Table716[[#This Row],[CAREA]]</f>
        <v>0.23867508822637565</v>
      </c>
      <c r="AJ43">
        <v>2.2668900000000001</v>
      </c>
      <c r="AK43">
        <f>(Table817[[#This Row],[time]]-2)*2</f>
        <v>0.53378000000000014</v>
      </c>
      <c r="AL43">
        <v>82.090199999999996</v>
      </c>
      <c r="AM43">
        <v>30.055199999999999</v>
      </c>
      <c r="AN43">
        <f>Table817[[#This Row],[CFNM]]/Table817[[#This Row],[CAREA]]</f>
        <v>0.3661240927662498</v>
      </c>
    </row>
    <row r="44" spans="1:40" x14ac:dyDescent="0.3">
      <c r="A44">
        <v>2.3262700000000001</v>
      </c>
      <c r="B44">
        <f>(Table110[[#This Row],[time]]-2)*2</f>
        <v>0.65254000000000012</v>
      </c>
      <c r="C44">
        <v>85.440899999999999</v>
      </c>
      <c r="D44">
        <v>8.7311499999999995</v>
      </c>
      <c r="E44">
        <f>Table110[[#This Row],[CFNM]]/Table110[[#This Row],[CAREA]]</f>
        <v>0.10218934959720695</v>
      </c>
      <c r="F44">
        <v>2.3262700000000001</v>
      </c>
      <c r="G44">
        <f>(Table211[[#This Row],[time]]-2)*2</f>
        <v>0.65254000000000012</v>
      </c>
      <c r="H44">
        <v>98.810400000000001</v>
      </c>
      <c r="I44">
        <v>9.6061099999999993</v>
      </c>
      <c r="J44">
        <f>Table211[[#This Row],[CFNM]]/Table211[[#This Row],[CAREA]]</f>
        <v>9.7217600576457536E-2</v>
      </c>
      <c r="K44">
        <v>2.3262700000000001</v>
      </c>
      <c r="L44">
        <f>(Table312[[#This Row],[time]]-2)*2</f>
        <v>0.65254000000000012</v>
      </c>
      <c r="M44">
        <v>83.061599999999999</v>
      </c>
      <c r="N44">
        <v>3.2017600000000002</v>
      </c>
      <c r="O44">
        <f>Table312[[#This Row],[CFNM]]/Table312[[#This Row],[CAREA]]</f>
        <v>3.8546813449295468E-2</v>
      </c>
      <c r="P44">
        <v>2.3262700000000001</v>
      </c>
      <c r="Q44">
        <f>(Table413[[#This Row],[time]]-2)*2</f>
        <v>0.65254000000000012</v>
      </c>
      <c r="R44">
        <v>90.242400000000004</v>
      </c>
      <c r="S44">
        <v>16.1615</v>
      </c>
      <c r="T44">
        <f>Table413[[#This Row],[CFNM]]/Table413[[#This Row],[CAREA]]</f>
        <v>0.17908987349627226</v>
      </c>
      <c r="U44">
        <v>2.3262700000000001</v>
      </c>
      <c r="V44">
        <f>(Table514[[#This Row],[time]]-2)*2</f>
        <v>0.65254000000000012</v>
      </c>
      <c r="W44">
        <v>73.518199999999993</v>
      </c>
      <c r="X44">
        <v>6.1914800000000003</v>
      </c>
      <c r="Y44">
        <f>Table514[[#This Row],[CFNM]]/Table514[[#This Row],[CAREA]]</f>
        <v>8.4216969403494657E-2</v>
      </c>
      <c r="Z44">
        <v>2.3262700000000001</v>
      </c>
      <c r="AA44">
        <f>(Table615[[#This Row],[time]]-2)*2</f>
        <v>0.65254000000000012</v>
      </c>
      <c r="AB44">
        <v>94.194500000000005</v>
      </c>
      <c r="AC44">
        <v>33.552599999999998</v>
      </c>
      <c r="AD44">
        <f>Table615[[#This Row],[CFNM]]/Table615[[#This Row],[CAREA]]</f>
        <v>0.3562055109374751</v>
      </c>
      <c r="AE44">
        <v>2.3262700000000001</v>
      </c>
      <c r="AF44">
        <f>(Table716[[#This Row],[time]]-2)*2</f>
        <v>0.65254000000000012</v>
      </c>
      <c r="AG44">
        <v>77.165099999999995</v>
      </c>
      <c r="AH44">
        <v>18.3598</v>
      </c>
      <c r="AI44">
        <f>Table716[[#This Row],[CFNM]]/Table716[[#This Row],[CAREA]]</f>
        <v>0.23792880460208049</v>
      </c>
      <c r="AJ44">
        <v>2.3262700000000001</v>
      </c>
      <c r="AK44">
        <f>(Table817[[#This Row],[time]]-2)*2</f>
        <v>0.65254000000000012</v>
      </c>
      <c r="AL44">
        <v>81.671800000000005</v>
      </c>
      <c r="AM44">
        <v>32.6355</v>
      </c>
      <c r="AN44">
        <f>Table817[[#This Row],[CFNM]]/Table817[[#This Row],[CAREA]]</f>
        <v>0.39959325005693519</v>
      </c>
    </row>
    <row r="45" spans="1:40" x14ac:dyDescent="0.3">
      <c r="A45">
        <v>2.3684599999999998</v>
      </c>
      <c r="B45">
        <f>(Table110[[#This Row],[time]]-2)*2</f>
        <v>0.73691999999999958</v>
      </c>
      <c r="C45">
        <v>83.461200000000005</v>
      </c>
      <c r="D45">
        <v>8.9262300000000003</v>
      </c>
      <c r="E45">
        <f>Table110[[#This Row],[CFNM]]/Table110[[#This Row],[CAREA]]</f>
        <v>0.10695065491509827</v>
      </c>
      <c r="F45">
        <v>2.3684599999999998</v>
      </c>
      <c r="G45">
        <f>(Table211[[#This Row],[time]]-2)*2</f>
        <v>0.73691999999999958</v>
      </c>
      <c r="H45">
        <v>99.557900000000004</v>
      </c>
      <c r="I45">
        <v>11.471500000000001</v>
      </c>
      <c r="J45">
        <f>Table211[[#This Row],[CFNM]]/Table211[[#This Row],[CAREA]]</f>
        <v>0.11522440710380592</v>
      </c>
      <c r="K45">
        <v>2.3684599999999998</v>
      </c>
      <c r="L45">
        <f>(Table312[[#This Row],[time]]-2)*2</f>
        <v>0.73691999999999958</v>
      </c>
      <c r="M45">
        <v>82.302700000000002</v>
      </c>
      <c r="N45">
        <v>3.1637</v>
      </c>
      <c r="O45">
        <f>Table312[[#This Row],[CFNM]]/Table312[[#This Row],[CAREA]]</f>
        <v>3.843980817154237E-2</v>
      </c>
      <c r="P45">
        <v>2.3684599999999998</v>
      </c>
      <c r="Q45">
        <f>(Table413[[#This Row],[time]]-2)*2</f>
        <v>0.73691999999999958</v>
      </c>
      <c r="R45">
        <v>90.334900000000005</v>
      </c>
      <c r="S45">
        <v>18.216999999999999</v>
      </c>
      <c r="T45">
        <f>Table413[[#This Row],[CFNM]]/Table413[[#This Row],[CAREA]]</f>
        <v>0.20166070920541229</v>
      </c>
      <c r="U45">
        <v>2.3684599999999998</v>
      </c>
      <c r="V45">
        <f>(Table514[[#This Row],[time]]-2)*2</f>
        <v>0.73691999999999958</v>
      </c>
      <c r="W45">
        <v>72.594800000000006</v>
      </c>
      <c r="X45">
        <v>5.9083800000000002</v>
      </c>
      <c r="Y45">
        <f>Table514[[#This Row],[CFNM]]/Table514[[#This Row],[CAREA]]</f>
        <v>8.1388474105583322E-2</v>
      </c>
      <c r="Z45">
        <v>2.3684599999999998</v>
      </c>
      <c r="AA45">
        <f>(Table615[[#This Row],[time]]-2)*2</f>
        <v>0.73691999999999958</v>
      </c>
      <c r="AB45">
        <v>94.734399999999994</v>
      </c>
      <c r="AC45">
        <v>36.482700000000001</v>
      </c>
      <c r="AD45">
        <f>Table615[[#This Row],[CFNM]]/Table615[[#This Row],[CAREA]]</f>
        <v>0.38510509382019631</v>
      </c>
      <c r="AE45">
        <v>2.3684599999999998</v>
      </c>
      <c r="AF45">
        <f>(Table716[[#This Row],[time]]-2)*2</f>
        <v>0.73691999999999958</v>
      </c>
      <c r="AG45">
        <v>76.768299999999996</v>
      </c>
      <c r="AH45">
        <v>18.187999999999999</v>
      </c>
      <c r="AI45">
        <f>Table716[[#This Row],[CFNM]]/Table716[[#This Row],[CAREA]]</f>
        <v>0.23692070815688246</v>
      </c>
      <c r="AJ45">
        <v>2.3684599999999998</v>
      </c>
      <c r="AK45">
        <f>(Table817[[#This Row],[time]]-2)*2</f>
        <v>0.73691999999999958</v>
      </c>
      <c r="AL45">
        <v>81.292299999999997</v>
      </c>
      <c r="AM45">
        <v>35.295400000000001</v>
      </c>
      <c r="AN45">
        <f>Table817[[#This Row],[CFNM]]/Table817[[#This Row],[CAREA]]</f>
        <v>0.43417888287082546</v>
      </c>
    </row>
    <row r="46" spans="1:40" x14ac:dyDescent="0.3">
      <c r="A46">
        <v>2.4278300000000002</v>
      </c>
      <c r="B46">
        <f>(Table110[[#This Row],[time]]-2)*2</f>
        <v>0.85566000000000031</v>
      </c>
      <c r="C46">
        <v>81.611199999999997</v>
      </c>
      <c r="D46">
        <v>9.0416000000000007</v>
      </c>
      <c r="E46">
        <f>Table110[[#This Row],[CFNM]]/Table110[[#This Row],[CAREA]]</f>
        <v>0.11078871527437412</v>
      </c>
      <c r="F46">
        <v>2.4278300000000002</v>
      </c>
      <c r="G46">
        <f>(Table211[[#This Row],[time]]-2)*2</f>
        <v>0.85566000000000031</v>
      </c>
      <c r="H46">
        <v>102.17</v>
      </c>
      <c r="I46">
        <v>13.6632</v>
      </c>
      <c r="J46">
        <f>Table211[[#This Row],[CFNM]]/Table211[[#This Row],[CAREA]]</f>
        <v>0.13373005774689242</v>
      </c>
      <c r="K46">
        <v>2.4278300000000002</v>
      </c>
      <c r="L46">
        <f>(Table312[[#This Row],[time]]-2)*2</f>
        <v>0.85566000000000031</v>
      </c>
      <c r="M46">
        <v>81.272999999999996</v>
      </c>
      <c r="N46">
        <v>3.0201199999999999</v>
      </c>
      <c r="O46">
        <f>Table312[[#This Row],[CFNM]]/Table312[[#This Row],[CAREA]]</f>
        <v>3.7160188500486017E-2</v>
      </c>
      <c r="P46">
        <v>2.4278300000000002</v>
      </c>
      <c r="Q46">
        <f>(Table413[[#This Row],[time]]-2)*2</f>
        <v>0.85566000000000031</v>
      </c>
      <c r="R46">
        <v>90.373099999999994</v>
      </c>
      <c r="S46">
        <v>20.493099999999998</v>
      </c>
      <c r="T46">
        <f>Table413[[#This Row],[CFNM]]/Table413[[#This Row],[CAREA]]</f>
        <v>0.22676106053681902</v>
      </c>
      <c r="U46">
        <v>2.4278300000000002</v>
      </c>
      <c r="V46">
        <f>(Table514[[#This Row],[time]]-2)*2</f>
        <v>0.85566000000000031</v>
      </c>
      <c r="W46">
        <v>70.9666</v>
      </c>
      <c r="X46">
        <v>5.5208599999999999</v>
      </c>
      <c r="Y46">
        <f>Table514[[#This Row],[CFNM]]/Table514[[#This Row],[CAREA]]</f>
        <v>7.779518815893674E-2</v>
      </c>
      <c r="Z46">
        <v>2.4278300000000002</v>
      </c>
      <c r="AA46">
        <f>(Table615[[#This Row],[time]]-2)*2</f>
        <v>0.85566000000000031</v>
      </c>
      <c r="AB46">
        <v>94.537099999999995</v>
      </c>
      <c r="AC46">
        <v>39.661900000000003</v>
      </c>
      <c r="AD46">
        <f>Table615[[#This Row],[CFNM]]/Table615[[#This Row],[CAREA]]</f>
        <v>0.41953793801586897</v>
      </c>
      <c r="AE46">
        <v>2.4278300000000002</v>
      </c>
      <c r="AF46">
        <f>(Table716[[#This Row],[time]]-2)*2</f>
        <v>0.85566000000000031</v>
      </c>
      <c r="AG46">
        <v>76.571799999999996</v>
      </c>
      <c r="AH46">
        <v>17.941500000000001</v>
      </c>
      <c r="AI46">
        <f>Table716[[#This Row],[CFNM]]/Table716[[#This Row],[CAREA]]</f>
        <v>0.23430949775243631</v>
      </c>
      <c r="AJ46">
        <v>2.4278300000000002</v>
      </c>
      <c r="AK46">
        <f>(Table817[[#This Row],[time]]-2)*2</f>
        <v>0.85566000000000031</v>
      </c>
      <c r="AL46">
        <v>80.771199999999993</v>
      </c>
      <c r="AM46">
        <v>38.289000000000001</v>
      </c>
      <c r="AN46">
        <f>Table817[[#This Row],[CFNM]]/Table817[[#This Row],[CAREA]]</f>
        <v>0.47404272810110543</v>
      </c>
    </row>
    <row r="47" spans="1:40" x14ac:dyDescent="0.3">
      <c r="A47">
        <v>2.4542000000000002</v>
      </c>
      <c r="B47">
        <f>(Table110[[#This Row],[time]]-2)*2</f>
        <v>0.90840000000000032</v>
      </c>
      <c r="C47">
        <v>78.670299999999997</v>
      </c>
      <c r="D47">
        <v>9.0350599999999996</v>
      </c>
      <c r="E47">
        <f>Table110[[#This Row],[CFNM]]/Table110[[#This Row],[CAREA]]</f>
        <v>0.11484715324588822</v>
      </c>
      <c r="F47">
        <v>2.4542000000000002</v>
      </c>
      <c r="G47">
        <f>(Table211[[#This Row],[time]]-2)*2</f>
        <v>0.90840000000000032</v>
      </c>
      <c r="H47">
        <v>104.438</v>
      </c>
      <c r="I47">
        <v>16.023</v>
      </c>
      <c r="J47">
        <f>Table211[[#This Row],[CFNM]]/Table211[[#This Row],[CAREA]]</f>
        <v>0.1534211685401865</v>
      </c>
      <c r="K47">
        <v>2.4542000000000002</v>
      </c>
      <c r="L47">
        <f>(Table312[[#This Row],[time]]-2)*2</f>
        <v>0.90840000000000032</v>
      </c>
      <c r="M47">
        <v>80.461600000000004</v>
      </c>
      <c r="N47">
        <v>2.7914400000000001</v>
      </c>
      <c r="O47">
        <f>Table312[[#This Row],[CFNM]]/Table312[[#This Row],[CAREA]]</f>
        <v>3.4692822414667368E-2</v>
      </c>
      <c r="P47">
        <v>2.4542000000000002</v>
      </c>
      <c r="Q47">
        <f>(Table413[[#This Row],[time]]-2)*2</f>
        <v>0.90840000000000032</v>
      </c>
      <c r="R47">
        <v>89.938400000000001</v>
      </c>
      <c r="S47">
        <v>22.8826</v>
      </c>
      <c r="T47">
        <f>Table413[[#This Row],[CFNM]]/Table413[[#This Row],[CAREA]]</f>
        <v>0.254425251060726</v>
      </c>
      <c r="U47">
        <v>2.4542000000000002</v>
      </c>
      <c r="V47">
        <f>(Table514[[#This Row],[time]]-2)*2</f>
        <v>0.90840000000000032</v>
      </c>
      <c r="W47">
        <v>69.790599999999998</v>
      </c>
      <c r="X47">
        <v>5.0556999999999999</v>
      </c>
      <c r="Y47">
        <f>Table514[[#This Row],[CFNM]]/Table514[[#This Row],[CAREA]]</f>
        <v>7.2440987754797931E-2</v>
      </c>
      <c r="Z47">
        <v>2.4542000000000002</v>
      </c>
      <c r="AA47">
        <f>(Table615[[#This Row],[time]]-2)*2</f>
        <v>0.90840000000000032</v>
      </c>
      <c r="AB47">
        <v>94.366</v>
      </c>
      <c r="AC47">
        <v>42.990200000000002</v>
      </c>
      <c r="AD47">
        <f>Table615[[#This Row],[CFNM]]/Table615[[#This Row],[CAREA]]</f>
        <v>0.45556874297946298</v>
      </c>
      <c r="AE47">
        <v>2.4542000000000002</v>
      </c>
      <c r="AF47">
        <f>(Table716[[#This Row],[time]]-2)*2</f>
        <v>0.90840000000000032</v>
      </c>
      <c r="AG47">
        <v>76.563800000000001</v>
      </c>
      <c r="AH47">
        <v>17.590399999999999</v>
      </c>
      <c r="AI47">
        <f>Table716[[#This Row],[CFNM]]/Table716[[#This Row],[CAREA]]</f>
        <v>0.22974826223358819</v>
      </c>
      <c r="AJ47">
        <v>2.4542000000000002</v>
      </c>
      <c r="AK47">
        <f>(Table817[[#This Row],[time]]-2)*2</f>
        <v>0.90840000000000032</v>
      </c>
      <c r="AL47">
        <v>80.218999999999994</v>
      </c>
      <c r="AM47">
        <v>41.482199999999999</v>
      </c>
      <c r="AN47">
        <f>Table817[[#This Row],[CFNM]]/Table817[[#This Row],[CAREA]]</f>
        <v>0.51711190615689551</v>
      </c>
    </row>
    <row r="48" spans="1:40" x14ac:dyDescent="0.3">
      <c r="A48">
        <v>2.5061499999999999</v>
      </c>
      <c r="B48">
        <f>(Table110[[#This Row],[time]]-2)*2</f>
        <v>1.0122999999999998</v>
      </c>
      <c r="C48">
        <v>75.553200000000004</v>
      </c>
      <c r="D48">
        <v>8.7287800000000004</v>
      </c>
      <c r="E48">
        <f>Table110[[#This Row],[CFNM]]/Table110[[#This Row],[CAREA]]</f>
        <v>0.11553157245490595</v>
      </c>
      <c r="F48">
        <v>2.5061499999999999</v>
      </c>
      <c r="G48">
        <f>(Table211[[#This Row],[time]]-2)*2</f>
        <v>1.0122999999999998</v>
      </c>
      <c r="H48">
        <v>106.312</v>
      </c>
      <c r="I48">
        <v>18.647500000000001</v>
      </c>
      <c r="J48">
        <f>Table211[[#This Row],[CFNM]]/Table211[[#This Row],[CAREA]]</f>
        <v>0.1754035292347054</v>
      </c>
      <c r="K48">
        <v>2.5061499999999999</v>
      </c>
      <c r="L48">
        <f>(Table312[[#This Row],[time]]-2)*2</f>
        <v>1.0122999999999998</v>
      </c>
      <c r="M48">
        <v>79.560299999999998</v>
      </c>
      <c r="N48">
        <v>2.5146999999999999</v>
      </c>
      <c r="O48">
        <f>Table312[[#This Row],[CFNM]]/Table312[[#This Row],[CAREA]]</f>
        <v>3.1607472571119011E-2</v>
      </c>
      <c r="P48">
        <v>2.5061499999999999</v>
      </c>
      <c r="Q48">
        <f>(Table413[[#This Row],[time]]-2)*2</f>
        <v>1.0122999999999998</v>
      </c>
      <c r="R48">
        <v>89.789900000000003</v>
      </c>
      <c r="S48">
        <v>25.442699999999999</v>
      </c>
      <c r="T48">
        <f>Table413[[#This Row],[CFNM]]/Table413[[#This Row],[CAREA]]</f>
        <v>0.28335815052695235</v>
      </c>
      <c r="U48">
        <v>2.5061499999999999</v>
      </c>
      <c r="V48">
        <f>(Table514[[#This Row],[time]]-2)*2</f>
        <v>1.0122999999999998</v>
      </c>
      <c r="W48">
        <v>68.671999999999997</v>
      </c>
      <c r="X48">
        <v>4.5356399999999999</v>
      </c>
      <c r="Y48">
        <f>Table514[[#This Row],[CFNM]]/Table514[[#This Row],[CAREA]]</f>
        <v>6.6047879776328047E-2</v>
      </c>
      <c r="Z48">
        <v>2.5061499999999999</v>
      </c>
      <c r="AA48">
        <f>(Table615[[#This Row],[time]]-2)*2</f>
        <v>1.0122999999999998</v>
      </c>
      <c r="AB48">
        <v>94.555499999999995</v>
      </c>
      <c r="AC48">
        <v>46.4998</v>
      </c>
      <c r="AD48">
        <f>Table615[[#This Row],[CFNM]]/Table615[[#This Row],[CAREA]]</f>
        <v>0.49177255685814153</v>
      </c>
      <c r="AE48">
        <v>2.5061499999999999</v>
      </c>
      <c r="AF48">
        <f>(Table716[[#This Row],[time]]-2)*2</f>
        <v>1.0122999999999998</v>
      </c>
      <c r="AG48">
        <v>75.709999999999994</v>
      </c>
      <c r="AH48">
        <v>17.285599999999999</v>
      </c>
      <c r="AI48">
        <f>Table716[[#This Row],[CFNM]]/Table716[[#This Row],[CAREA]]</f>
        <v>0.22831330075287282</v>
      </c>
      <c r="AJ48">
        <v>2.5061499999999999</v>
      </c>
      <c r="AK48">
        <f>(Table817[[#This Row],[time]]-2)*2</f>
        <v>1.0122999999999998</v>
      </c>
      <c r="AL48">
        <v>79.890799999999999</v>
      </c>
      <c r="AM48">
        <v>44.9071</v>
      </c>
      <c r="AN48">
        <f>Table817[[#This Row],[CFNM]]/Table817[[#This Row],[CAREA]]</f>
        <v>0.56210602472374793</v>
      </c>
    </row>
    <row r="49" spans="1:40" x14ac:dyDescent="0.3">
      <c r="A49">
        <v>2.5507599999999999</v>
      </c>
      <c r="B49">
        <f>(Table110[[#This Row],[time]]-2)*2</f>
        <v>1.1015199999999998</v>
      </c>
      <c r="C49">
        <v>72.787199999999999</v>
      </c>
      <c r="D49">
        <v>8.2827900000000003</v>
      </c>
      <c r="E49">
        <f>Table110[[#This Row],[CFNM]]/Table110[[#This Row],[CAREA]]</f>
        <v>0.11379459575309946</v>
      </c>
      <c r="F49">
        <v>2.5507599999999999</v>
      </c>
      <c r="G49">
        <f>(Table211[[#This Row],[time]]-2)*2</f>
        <v>1.1015199999999998</v>
      </c>
      <c r="H49">
        <v>107.035</v>
      </c>
      <c r="I49">
        <v>21.1145</v>
      </c>
      <c r="J49">
        <f>Table211[[#This Row],[CFNM]]/Table211[[#This Row],[CAREA]]</f>
        <v>0.1972672490306909</v>
      </c>
      <c r="K49">
        <v>2.5507599999999999</v>
      </c>
      <c r="L49">
        <f>(Table312[[#This Row],[time]]-2)*2</f>
        <v>1.1015199999999998</v>
      </c>
      <c r="M49">
        <v>78.797899999999998</v>
      </c>
      <c r="N49">
        <v>2.2612800000000002</v>
      </c>
      <c r="O49">
        <f>Table312[[#This Row],[CFNM]]/Table312[[#This Row],[CAREA]]</f>
        <v>2.8697211473909842E-2</v>
      </c>
      <c r="P49">
        <v>2.5507599999999999</v>
      </c>
      <c r="Q49">
        <f>(Table413[[#This Row],[time]]-2)*2</f>
        <v>1.1015199999999998</v>
      </c>
      <c r="R49">
        <v>89.505499999999998</v>
      </c>
      <c r="S49">
        <v>27.789899999999999</v>
      </c>
      <c r="T49">
        <f>Table413[[#This Row],[CFNM]]/Table413[[#This Row],[CAREA]]</f>
        <v>0.31048259604158401</v>
      </c>
      <c r="U49">
        <v>2.5507599999999999</v>
      </c>
      <c r="V49">
        <f>(Table514[[#This Row],[time]]-2)*2</f>
        <v>1.1015199999999998</v>
      </c>
      <c r="W49">
        <v>67.536299999999997</v>
      </c>
      <c r="X49">
        <v>4.00603</v>
      </c>
      <c r="Y49">
        <f>Table514[[#This Row],[CFNM]]/Table514[[#This Row],[CAREA]]</f>
        <v>5.931669339303456E-2</v>
      </c>
      <c r="Z49">
        <v>2.5507599999999999</v>
      </c>
      <c r="AA49">
        <f>(Table615[[#This Row],[time]]-2)*2</f>
        <v>1.1015199999999998</v>
      </c>
      <c r="AB49">
        <v>94.288899999999998</v>
      </c>
      <c r="AC49">
        <v>49.6693</v>
      </c>
      <c r="AD49">
        <f>Table615[[#This Row],[CFNM]]/Table615[[#This Row],[CAREA]]</f>
        <v>0.52677780735590296</v>
      </c>
      <c r="AE49">
        <v>2.5507599999999999</v>
      </c>
      <c r="AF49">
        <f>(Table716[[#This Row],[time]]-2)*2</f>
        <v>1.1015199999999998</v>
      </c>
      <c r="AG49">
        <v>75.596400000000003</v>
      </c>
      <c r="AH49">
        <v>16.9405</v>
      </c>
      <c r="AI49">
        <f>Table716[[#This Row],[CFNM]]/Table716[[#This Row],[CAREA]]</f>
        <v>0.22409135884777581</v>
      </c>
      <c r="AJ49">
        <v>2.5507599999999999</v>
      </c>
      <c r="AK49">
        <f>(Table817[[#This Row],[time]]-2)*2</f>
        <v>1.1015199999999998</v>
      </c>
      <c r="AL49">
        <v>79.379800000000003</v>
      </c>
      <c r="AM49">
        <v>48.034700000000001</v>
      </c>
      <c r="AN49">
        <f>Table817[[#This Row],[CFNM]]/Table817[[#This Row],[CAREA]]</f>
        <v>0.60512498141844651</v>
      </c>
    </row>
    <row r="50" spans="1:40" x14ac:dyDescent="0.3">
      <c r="A50">
        <v>2.60453</v>
      </c>
      <c r="B50">
        <f>(Table110[[#This Row],[time]]-2)*2</f>
        <v>1.20906</v>
      </c>
      <c r="C50">
        <v>70.533699999999996</v>
      </c>
      <c r="D50">
        <v>7.8077800000000002</v>
      </c>
      <c r="E50">
        <f>Table110[[#This Row],[CFNM]]/Table110[[#This Row],[CAREA]]</f>
        <v>0.11069573834918628</v>
      </c>
      <c r="F50">
        <v>2.60453</v>
      </c>
      <c r="G50">
        <f>(Table211[[#This Row],[time]]-2)*2</f>
        <v>1.20906</v>
      </c>
      <c r="H50">
        <v>105.97499999999999</v>
      </c>
      <c r="I50">
        <v>23.894400000000001</v>
      </c>
      <c r="J50">
        <f>Table211[[#This Row],[CFNM]]/Table211[[#This Row],[CAREA]]</f>
        <v>0.22547204529370138</v>
      </c>
      <c r="K50">
        <v>2.60453</v>
      </c>
      <c r="L50">
        <f>(Table312[[#This Row],[time]]-2)*2</f>
        <v>1.20906</v>
      </c>
      <c r="M50">
        <v>77.995999999999995</v>
      </c>
      <c r="N50">
        <v>1.8663000000000001</v>
      </c>
      <c r="O50">
        <f>Table312[[#This Row],[CFNM]]/Table312[[#This Row],[CAREA]]</f>
        <v>2.3928150161546747E-2</v>
      </c>
      <c r="P50">
        <v>2.60453</v>
      </c>
      <c r="Q50">
        <f>(Table413[[#This Row],[time]]-2)*2</f>
        <v>1.20906</v>
      </c>
      <c r="R50">
        <v>89.066500000000005</v>
      </c>
      <c r="S50">
        <v>30.878900000000002</v>
      </c>
      <c r="T50">
        <f>Table413[[#This Row],[CFNM]]/Table413[[#This Row],[CAREA]]</f>
        <v>0.34669488528234521</v>
      </c>
      <c r="U50">
        <v>2.60453</v>
      </c>
      <c r="V50">
        <f>(Table514[[#This Row],[time]]-2)*2</f>
        <v>1.20906</v>
      </c>
      <c r="W50">
        <v>66.770600000000002</v>
      </c>
      <c r="X50">
        <v>3.4061300000000001</v>
      </c>
      <c r="Y50">
        <f>Table514[[#This Row],[CFNM]]/Table514[[#This Row],[CAREA]]</f>
        <v>5.1012421634671547E-2</v>
      </c>
      <c r="Z50">
        <v>2.60453</v>
      </c>
      <c r="AA50">
        <f>(Table615[[#This Row],[time]]-2)*2</f>
        <v>1.20906</v>
      </c>
      <c r="AB50">
        <v>94.309100000000001</v>
      </c>
      <c r="AC50">
        <v>53.180300000000003</v>
      </c>
      <c r="AD50">
        <f>Table615[[#This Row],[CFNM]]/Table615[[#This Row],[CAREA]]</f>
        <v>0.56389362214250804</v>
      </c>
      <c r="AE50">
        <v>2.60453</v>
      </c>
      <c r="AF50">
        <f>(Table716[[#This Row],[time]]-2)*2</f>
        <v>1.20906</v>
      </c>
      <c r="AG50">
        <v>74.890900000000002</v>
      </c>
      <c r="AH50">
        <v>16.457100000000001</v>
      </c>
      <c r="AI50">
        <f>Table716[[#This Row],[CFNM]]/Table716[[#This Row],[CAREA]]</f>
        <v>0.21974765959549158</v>
      </c>
      <c r="AJ50">
        <v>2.60453</v>
      </c>
      <c r="AK50">
        <f>(Table817[[#This Row],[time]]-2)*2</f>
        <v>1.20906</v>
      </c>
      <c r="AL50">
        <v>78.774500000000003</v>
      </c>
      <c r="AM50">
        <v>51.359200000000001</v>
      </c>
      <c r="AN50">
        <f>Table817[[#This Row],[CFNM]]/Table817[[#This Row],[CAREA]]</f>
        <v>0.65197748002208833</v>
      </c>
    </row>
    <row r="51" spans="1:40" x14ac:dyDescent="0.3">
      <c r="A51">
        <v>2.65273</v>
      </c>
      <c r="B51">
        <f>(Table110[[#This Row],[time]]-2)*2</f>
        <v>1.3054600000000001</v>
      </c>
      <c r="C51">
        <v>67.129499999999993</v>
      </c>
      <c r="D51">
        <v>7.1730999999999998</v>
      </c>
      <c r="E51">
        <f>Table110[[#This Row],[CFNM]]/Table110[[#This Row],[CAREA]]</f>
        <v>0.10685466151244982</v>
      </c>
      <c r="F51">
        <v>2.65273</v>
      </c>
      <c r="G51">
        <f>(Table211[[#This Row],[time]]-2)*2</f>
        <v>1.3054600000000001</v>
      </c>
      <c r="H51">
        <v>103.767</v>
      </c>
      <c r="I51">
        <v>27.910499999999999</v>
      </c>
      <c r="J51">
        <f>Table211[[#This Row],[CFNM]]/Table211[[#This Row],[CAREA]]</f>
        <v>0.26897279481916214</v>
      </c>
      <c r="K51">
        <v>2.65273</v>
      </c>
      <c r="L51">
        <f>(Table312[[#This Row],[time]]-2)*2</f>
        <v>1.3054600000000001</v>
      </c>
      <c r="M51">
        <v>76.429599999999994</v>
      </c>
      <c r="N51">
        <v>1.52813</v>
      </c>
      <c r="O51">
        <f>Table312[[#This Row],[CFNM]]/Table312[[#This Row],[CAREA]]</f>
        <v>1.9993955221537206E-2</v>
      </c>
      <c r="P51">
        <v>2.65273</v>
      </c>
      <c r="Q51">
        <f>(Table413[[#This Row],[time]]-2)*2</f>
        <v>1.3054600000000001</v>
      </c>
      <c r="R51">
        <v>88.376800000000003</v>
      </c>
      <c r="S51">
        <v>34.746000000000002</v>
      </c>
      <c r="T51">
        <f>Table413[[#This Row],[CFNM]]/Table413[[#This Row],[CAREA]]</f>
        <v>0.39315748024368385</v>
      </c>
      <c r="U51">
        <v>2.65273</v>
      </c>
      <c r="V51">
        <f>(Table514[[#This Row],[time]]-2)*2</f>
        <v>1.3054600000000001</v>
      </c>
      <c r="W51">
        <v>65.689400000000006</v>
      </c>
      <c r="X51">
        <v>2.66797</v>
      </c>
      <c r="Y51">
        <f>Table514[[#This Row],[CFNM]]/Table514[[#This Row],[CAREA]]</f>
        <v>4.061492417345873E-2</v>
      </c>
      <c r="Z51">
        <v>2.65273</v>
      </c>
      <c r="AA51">
        <f>(Table615[[#This Row],[time]]-2)*2</f>
        <v>1.3054600000000001</v>
      </c>
      <c r="AB51">
        <v>93.727099999999993</v>
      </c>
      <c r="AC51">
        <v>57.4099</v>
      </c>
      <c r="AD51">
        <f>Table615[[#This Row],[CFNM]]/Table615[[#This Row],[CAREA]]</f>
        <v>0.6125218853458605</v>
      </c>
      <c r="AE51">
        <v>2.65273</v>
      </c>
      <c r="AF51">
        <f>(Table716[[#This Row],[time]]-2)*2</f>
        <v>1.3054600000000001</v>
      </c>
      <c r="AG51">
        <v>74.341399999999993</v>
      </c>
      <c r="AH51">
        <v>15.8154</v>
      </c>
      <c r="AI51">
        <f>Table716[[#This Row],[CFNM]]/Table716[[#This Row],[CAREA]]</f>
        <v>0.21274014210117112</v>
      </c>
      <c r="AJ51">
        <v>2.65273</v>
      </c>
      <c r="AK51">
        <f>(Table817[[#This Row],[time]]-2)*2</f>
        <v>1.3054600000000001</v>
      </c>
      <c r="AL51">
        <v>78.078400000000002</v>
      </c>
      <c r="AM51">
        <v>55.190800000000003</v>
      </c>
      <c r="AN51">
        <f>Table817[[#This Row],[CFNM]]/Table817[[#This Row],[CAREA]]</f>
        <v>0.70686387016127383</v>
      </c>
    </row>
    <row r="52" spans="1:40" x14ac:dyDescent="0.3">
      <c r="A52">
        <v>2.7006199999999998</v>
      </c>
      <c r="B52">
        <f>(Table110[[#This Row],[time]]-2)*2</f>
        <v>1.4012399999999996</v>
      </c>
      <c r="C52">
        <v>65.217799999999997</v>
      </c>
      <c r="D52">
        <v>6.73888</v>
      </c>
      <c r="E52">
        <f>Table110[[#This Row],[CFNM]]/Table110[[#This Row],[CAREA]]</f>
        <v>0.10332884580589963</v>
      </c>
      <c r="F52">
        <v>2.7006199999999998</v>
      </c>
      <c r="G52">
        <f>(Table211[[#This Row],[time]]-2)*2</f>
        <v>1.4012399999999996</v>
      </c>
      <c r="H52">
        <v>101.855</v>
      </c>
      <c r="I52">
        <v>31.084900000000001</v>
      </c>
      <c r="J52">
        <f>Table211[[#This Row],[CFNM]]/Table211[[#This Row],[CAREA]]</f>
        <v>0.3051877669235678</v>
      </c>
      <c r="K52">
        <v>2.7006199999999998</v>
      </c>
      <c r="L52">
        <f>(Table312[[#This Row],[time]]-2)*2</f>
        <v>1.4012399999999996</v>
      </c>
      <c r="M52">
        <v>76.283500000000004</v>
      </c>
      <c r="N52">
        <v>1.36704</v>
      </c>
      <c r="O52">
        <f>Table312[[#This Row],[CFNM]]/Table312[[#This Row],[CAREA]]</f>
        <v>1.7920520164911153E-2</v>
      </c>
      <c r="P52">
        <v>2.7006199999999998</v>
      </c>
      <c r="Q52">
        <f>(Table413[[#This Row],[time]]-2)*2</f>
        <v>1.4012399999999996</v>
      </c>
      <c r="R52">
        <v>87.558000000000007</v>
      </c>
      <c r="S52">
        <v>37.791800000000002</v>
      </c>
      <c r="T52">
        <f>Table413[[#This Row],[CFNM]]/Table413[[#This Row],[CAREA]]</f>
        <v>0.431620183192855</v>
      </c>
      <c r="U52">
        <v>2.7006199999999998</v>
      </c>
      <c r="V52">
        <f>(Table514[[#This Row],[time]]-2)*2</f>
        <v>1.4012399999999996</v>
      </c>
      <c r="W52">
        <v>65.205299999999994</v>
      </c>
      <c r="X52">
        <v>2.17923</v>
      </c>
      <c r="Y52">
        <f>Table514[[#This Row],[CFNM]]/Table514[[#This Row],[CAREA]]</f>
        <v>3.3421056263831316E-2</v>
      </c>
      <c r="Z52">
        <v>2.7006199999999998</v>
      </c>
      <c r="AA52">
        <f>(Table615[[#This Row],[time]]-2)*2</f>
        <v>1.4012399999999996</v>
      </c>
      <c r="AB52">
        <v>93.410899999999998</v>
      </c>
      <c r="AC52">
        <v>60.767400000000002</v>
      </c>
      <c r="AD52">
        <f>Table615[[#This Row],[CFNM]]/Table615[[#This Row],[CAREA]]</f>
        <v>0.65053864163604036</v>
      </c>
      <c r="AE52">
        <v>2.7006199999999998</v>
      </c>
      <c r="AF52">
        <f>(Table716[[#This Row],[time]]-2)*2</f>
        <v>1.4012399999999996</v>
      </c>
      <c r="AG52">
        <v>73.714200000000005</v>
      </c>
      <c r="AH52">
        <v>15.2684</v>
      </c>
      <c r="AI52">
        <f>Table716[[#This Row],[CFNM]]/Table716[[#This Row],[CAREA]]</f>
        <v>0.20712969821282737</v>
      </c>
      <c r="AJ52">
        <v>2.7006199999999998</v>
      </c>
      <c r="AK52">
        <f>(Table817[[#This Row],[time]]-2)*2</f>
        <v>1.4012399999999996</v>
      </c>
      <c r="AL52">
        <v>77.407799999999995</v>
      </c>
      <c r="AM52">
        <v>57.915300000000002</v>
      </c>
      <c r="AN52">
        <f>Table817[[#This Row],[CFNM]]/Table817[[#This Row],[CAREA]]</f>
        <v>0.74818429150550725</v>
      </c>
    </row>
    <row r="53" spans="1:40" x14ac:dyDescent="0.3">
      <c r="A53">
        <v>2.75176</v>
      </c>
      <c r="B53">
        <f>(Table110[[#This Row],[time]]-2)*2</f>
        <v>1.50352</v>
      </c>
      <c r="C53">
        <v>63.2425</v>
      </c>
      <c r="D53">
        <v>6.2907799999999998</v>
      </c>
      <c r="E53">
        <f>Table110[[#This Row],[CFNM]]/Table110[[#This Row],[CAREA]]</f>
        <v>9.9470767284658257E-2</v>
      </c>
      <c r="F53">
        <v>2.75176</v>
      </c>
      <c r="G53">
        <f>(Table211[[#This Row],[time]]-2)*2</f>
        <v>1.50352</v>
      </c>
      <c r="H53">
        <v>100.178</v>
      </c>
      <c r="I53">
        <v>35.230899999999998</v>
      </c>
      <c r="J53">
        <f>Table211[[#This Row],[CFNM]]/Table211[[#This Row],[CAREA]]</f>
        <v>0.35168300425243065</v>
      </c>
      <c r="K53">
        <v>2.75176</v>
      </c>
      <c r="L53">
        <f>(Table312[[#This Row],[time]]-2)*2</f>
        <v>1.50352</v>
      </c>
      <c r="M53">
        <v>74.795599999999993</v>
      </c>
      <c r="N53">
        <v>1.09612</v>
      </c>
      <c r="O53">
        <f>Table312[[#This Row],[CFNM]]/Table312[[#This Row],[CAREA]]</f>
        <v>1.4654872746525199E-2</v>
      </c>
      <c r="P53">
        <v>2.75176</v>
      </c>
      <c r="Q53">
        <f>(Table413[[#This Row],[time]]-2)*2</f>
        <v>1.50352</v>
      </c>
      <c r="R53">
        <v>86.640299999999996</v>
      </c>
      <c r="S53">
        <v>41.766300000000001</v>
      </c>
      <c r="T53">
        <f>Table413[[#This Row],[CFNM]]/Table413[[#This Row],[CAREA]]</f>
        <v>0.4820655053133473</v>
      </c>
      <c r="U53">
        <v>2.75176</v>
      </c>
      <c r="V53">
        <f>(Table514[[#This Row],[time]]-2)*2</f>
        <v>1.50352</v>
      </c>
      <c r="W53">
        <v>64.062299999999993</v>
      </c>
      <c r="X53">
        <v>1.6593800000000001</v>
      </c>
      <c r="Y53">
        <f>Table514[[#This Row],[CFNM]]/Table514[[#This Row],[CAREA]]</f>
        <v>2.5902597939817962E-2</v>
      </c>
      <c r="Z53">
        <v>2.75176</v>
      </c>
      <c r="AA53">
        <f>(Table615[[#This Row],[time]]-2)*2</f>
        <v>1.50352</v>
      </c>
      <c r="AB53">
        <v>92.731899999999996</v>
      </c>
      <c r="AC53">
        <v>64.672300000000007</v>
      </c>
      <c r="AD53">
        <f>Table615[[#This Row],[CFNM]]/Table615[[#This Row],[CAREA]]</f>
        <v>0.69741157034418588</v>
      </c>
      <c r="AE53">
        <v>2.75176</v>
      </c>
      <c r="AF53">
        <f>(Table716[[#This Row],[time]]-2)*2</f>
        <v>1.50352</v>
      </c>
      <c r="AG53">
        <v>73.270499999999998</v>
      </c>
      <c r="AH53">
        <v>14.6248</v>
      </c>
      <c r="AI53">
        <f>Table716[[#This Row],[CFNM]]/Table716[[#This Row],[CAREA]]</f>
        <v>0.19960011191407184</v>
      </c>
      <c r="AJ53">
        <v>2.75176</v>
      </c>
      <c r="AK53">
        <f>(Table817[[#This Row],[time]]-2)*2</f>
        <v>1.50352</v>
      </c>
      <c r="AL53">
        <v>76.700299999999999</v>
      </c>
      <c r="AM53">
        <v>60.905299999999997</v>
      </c>
      <c r="AN53">
        <f>Table817[[#This Row],[CFNM]]/Table817[[#This Row],[CAREA]]</f>
        <v>0.79406860207847951</v>
      </c>
    </row>
    <row r="54" spans="1:40" x14ac:dyDescent="0.3">
      <c r="A54">
        <v>2.80444</v>
      </c>
      <c r="B54">
        <f>(Table110[[#This Row],[time]]-2)*2</f>
        <v>1.6088800000000001</v>
      </c>
      <c r="C54">
        <v>61.143500000000003</v>
      </c>
      <c r="D54">
        <v>5.7690599999999996</v>
      </c>
      <c r="E54">
        <f>Table110[[#This Row],[CFNM]]/Table110[[#This Row],[CAREA]]</f>
        <v>9.4352793019699552E-2</v>
      </c>
      <c r="F54">
        <v>2.80444</v>
      </c>
      <c r="G54">
        <f>(Table211[[#This Row],[time]]-2)*2</f>
        <v>1.6088800000000001</v>
      </c>
      <c r="H54">
        <v>98.575699999999998</v>
      </c>
      <c r="I54">
        <v>40.182400000000001</v>
      </c>
      <c r="J54">
        <f>Table211[[#This Row],[CFNM]]/Table211[[#This Row],[CAREA]]</f>
        <v>0.40762987227075237</v>
      </c>
      <c r="K54">
        <v>2.80444</v>
      </c>
      <c r="L54">
        <f>(Table312[[#This Row],[time]]-2)*2</f>
        <v>1.6088800000000001</v>
      </c>
      <c r="M54">
        <v>71.653199999999998</v>
      </c>
      <c r="N54">
        <v>0.77573800000000004</v>
      </c>
      <c r="O54">
        <f>Table312[[#This Row],[CFNM]]/Table312[[#This Row],[CAREA]]</f>
        <v>1.0826285497367878E-2</v>
      </c>
      <c r="P54">
        <v>2.80444</v>
      </c>
      <c r="Q54">
        <f>(Table413[[#This Row],[time]]-2)*2</f>
        <v>1.6088800000000001</v>
      </c>
      <c r="R54">
        <v>85.672300000000007</v>
      </c>
      <c r="S54">
        <v>46.354900000000001</v>
      </c>
      <c r="T54">
        <f>Table413[[#This Row],[CFNM]]/Table413[[#This Row],[CAREA]]</f>
        <v>0.5410722018668811</v>
      </c>
      <c r="U54">
        <v>2.80444</v>
      </c>
      <c r="V54">
        <f>(Table514[[#This Row],[time]]-2)*2</f>
        <v>1.6088800000000001</v>
      </c>
      <c r="W54">
        <v>62.561500000000002</v>
      </c>
      <c r="X54">
        <v>1.03729</v>
      </c>
      <c r="Y54">
        <f>Table514[[#This Row],[CFNM]]/Table514[[#This Row],[CAREA]]</f>
        <v>1.6580324960239125E-2</v>
      </c>
      <c r="Z54">
        <v>2.80444</v>
      </c>
      <c r="AA54">
        <f>(Table615[[#This Row],[time]]-2)*2</f>
        <v>1.6088800000000001</v>
      </c>
      <c r="AB54">
        <v>91.926299999999998</v>
      </c>
      <c r="AC54">
        <v>69.244900000000001</v>
      </c>
      <c r="AD54">
        <f>Table615[[#This Row],[CFNM]]/Table615[[#This Row],[CAREA]]</f>
        <v>0.75326538759854367</v>
      </c>
      <c r="AE54">
        <v>2.80444</v>
      </c>
      <c r="AF54">
        <f>(Table716[[#This Row],[time]]-2)*2</f>
        <v>1.6088800000000001</v>
      </c>
      <c r="AG54">
        <v>72.194400000000002</v>
      </c>
      <c r="AH54">
        <v>13.805999999999999</v>
      </c>
      <c r="AI54">
        <f>Table716[[#This Row],[CFNM]]/Table716[[#This Row],[CAREA]]</f>
        <v>0.19123366909344766</v>
      </c>
      <c r="AJ54">
        <v>2.80444</v>
      </c>
      <c r="AK54">
        <f>(Table817[[#This Row],[time]]-2)*2</f>
        <v>1.6088800000000001</v>
      </c>
      <c r="AL54">
        <v>75.882199999999997</v>
      </c>
      <c r="AM54">
        <v>64.356099999999998</v>
      </c>
      <c r="AN54">
        <f>Table817[[#This Row],[CFNM]]/Table817[[#This Row],[CAREA]]</f>
        <v>0.84810535277047849</v>
      </c>
    </row>
    <row r="55" spans="1:40" x14ac:dyDescent="0.3">
      <c r="A55">
        <v>2.8583699999999999</v>
      </c>
      <c r="B55">
        <f>(Table110[[#This Row],[time]]-2)*2</f>
        <v>1.7167399999999997</v>
      </c>
      <c r="C55">
        <v>59.533700000000003</v>
      </c>
      <c r="D55">
        <v>5.3810500000000001</v>
      </c>
      <c r="E55">
        <f>Table110[[#This Row],[CFNM]]/Table110[[#This Row],[CAREA]]</f>
        <v>9.0386621358994987E-2</v>
      </c>
      <c r="F55">
        <v>2.8583699999999999</v>
      </c>
      <c r="G55">
        <f>(Table211[[#This Row],[time]]-2)*2</f>
        <v>1.7167399999999997</v>
      </c>
      <c r="H55">
        <v>97.429299999999998</v>
      </c>
      <c r="I55">
        <v>44.004899999999999</v>
      </c>
      <c r="J55">
        <f>Table211[[#This Row],[CFNM]]/Table211[[#This Row],[CAREA]]</f>
        <v>0.45165981896616314</v>
      </c>
      <c r="K55">
        <v>2.8583699999999999</v>
      </c>
      <c r="L55">
        <f>(Table312[[#This Row],[time]]-2)*2</f>
        <v>1.7167399999999997</v>
      </c>
      <c r="M55">
        <v>68.715699999999998</v>
      </c>
      <c r="N55">
        <v>0.53674999999999995</v>
      </c>
      <c r="O55">
        <f>Table312[[#This Row],[CFNM]]/Table312[[#This Row],[CAREA]]</f>
        <v>7.8111697908920374E-3</v>
      </c>
      <c r="P55">
        <v>2.8583699999999999</v>
      </c>
      <c r="Q55">
        <f>(Table413[[#This Row],[time]]-2)*2</f>
        <v>1.7167399999999997</v>
      </c>
      <c r="R55">
        <v>84.920400000000001</v>
      </c>
      <c r="S55">
        <v>50.064500000000002</v>
      </c>
      <c r="T55">
        <f>Table413[[#This Row],[CFNM]]/Table413[[#This Row],[CAREA]]</f>
        <v>0.58954621033344168</v>
      </c>
      <c r="U55">
        <v>2.8583699999999999</v>
      </c>
      <c r="V55">
        <f>(Table514[[#This Row],[time]]-2)*2</f>
        <v>1.7167399999999997</v>
      </c>
      <c r="W55">
        <v>61.634300000000003</v>
      </c>
      <c r="X55">
        <v>0.629633</v>
      </c>
      <c r="Y55">
        <f>Table514[[#This Row],[CFNM]]/Table514[[#This Row],[CAREA]]</f>
        <v>1.0215626688386175E-2</v>
      </c>
      <c r="Z55">
        <v>2.8583699999999999</v>
      </c>
      <c r="AA55">
        <f>(Table615[[#This Row],[time]]-2)*2</f>
        <v>1.7167399999999997</v>
      </c>
      <c r="AB55">
        <v>91.306700000000006</v>
      </c>
      <c r="AC55">
        <v>72.800200000000004</v>
      </c>
      <c r="AD55">
        <f>Table615[[#This Row],[CFNM]]/Table615[[#This Row],[CAREA]]</f>
        <v>0.7973149834568547</v>
      </c>
      <c r="AE55">
        <v>2.8583699999999999</v>
      </c>
      <c r="AF55">
        <f>(Table716[[#This Row],[time]]-2)*2</f>
        <v>1.7167399999999997</v>
      </c>
      <c r="AG55">
        <v>71.048000000000002</v>
      </c>
      <c r="AH55">
        <v>13.1302</v>
      </c>
      <c r="AI55">
        <f>Table716[[#This Row],[CFNM]]/Table716[[#This Row],[CAREA]]</f>
        <v>0.18480745411552754</v>
      </c>
      <c r="AJ55">
        <v>2.8583699999999999</v>
      </c>
      <c r="AK55">
        <f>(Table817[[#This Row],[time]]-2)*2</f>
        <v>1.7167399999999997</v>
      </c>
      <c r="AL55">
        <v>75.114099999999993</v>
      </c>
      <c r="AM55">
        <v>67.2804</v>
      </c>
      <c r="AN55">
        <f>Table817[[#This Row],[CFNM]]/Table817[[#This Row],[CAREA]]</f>
        <v>0.89570932754303123</v>
      </c>
    </row>
    <row r="56" spans="1:40" x14ac:dyDescent="0.3">
      <c r="A56">
        <v>2.9134199999999999</v>
      </c>
      <c r="B56">
        <f>(Table110[[#This Row],[time]]-2)*2</f>
        <v>1.8268399999999998</v>
      </c>
      <c r="C56">
        <v>58.733199999999997</v>
      </c>
      <c r="D56">
        <v>4.9646499999999998</v>
      </c>
      <c r="E56">
        <f>Table110[[#This Row],[CFNM]]/Table110[[#This Row],[CAREA]]</f>
        <v>8.4528852505908067E-2</v>
      </c>
      <c r="F56">
        <v>2.9134199999999999</v>
      </c>
      <c r="G56">
        <f>(Table211[[#This Row],[time]]-2)*2</f>
        <v>1.8268399999999998</v>
      </c>
      <c r="H56">
        <v>96.229799999999997</v>
      </c>
      <c r="I56">
        <v>48.0779</v>
      </c>
      <c r="J56">
        <f>Table211[[#This Row],[CFNM]]/Table211[[#This Row],[CAREA]]</f>
        <v>0.49961550372130048</v>
      </c>
      <c r="K56">
        <v>2.9134199999999999</v>
      </c>
      <c r="L56">
        <f>(Table312[[#This Row],[time]]-2)*2</f>
        <v>1.8268399999999998</v>
      </c>
      <c r="M56">
        <v>64.655299999999997</v>
      </c>
      <c r="N56">
        <v>0.33380199999999999</v>
      </c>
      <c r="O56">
        <f>Table312[[#This Row],[CFNM]]/Table312[[#This Row],[CAREA]]</f>
        <v>5.1627940787530181E-3</v>
      </c>
      <c r="P56">
        <v>2.9134199999999999</v>
      </c>
      <c r="Q56">
        <f>(Table413[[#This Row],[time]]-2)*2</f>
        <v>1.8268399999999998</v>
      </c>
      <c r="R56">
        <v>83.936199999999999</v>
      </c>
      <c r="S56">
        <v>54.014299999999999</v>
      </c>
      <c r="T56">
        <f>Table413[[#This Row],[CFNM]]/Table413[[#This Row],[CAREA]]</f>
        <v>0.64351614678767921</v>
      </c>
      <c r="U56">
        <v>2.9134199999999999</v>
      </c>
      <c r="V56">
        <f>(Table514[[#This Row],[time]]-2)*2</f>
        <v>1.8268399999999998</v>
      </c>
      <c r="W56">
        <v>61.1145</v>
      </c>
      <c r="X56">
        <v>0.31695899999999999</v>
      </c>
      <c r="Y56">
        <f>Table514[[#This Row],[CFNM]]/Table514[[#This Row],[CAREA]]</f>
        <v>5.1863142134845252E-3</v>
      </c>
      <c r="Z56">
        <v>2.9134199999999999</v>
      </c>
      <c r="AA56">
        <f>(Table615[[#This Row],[time]]-2)*2</f>
        <v>1.8268399999999998</v>
      </c>
      <c r="AB56">
        <v>90.559799999999996</v>
      </c>
      <c r="AC56">
        <v>76.4833</v>
      </c>
      <c r="AD56">
        <f>Table615[[#This Row],[CFNM]]/Table615[[#This Row],[CAREA]]</f>
        <v>0.84456127332436692</v>
      </c>
      <c r="AE56">
        <v>2.9134199999999999</v>
      </c>
      <c r="AF56">
        <f>(Table716[[#This Row],[time]]-2)*2</f>
        <v>1.8268399999999998</v>
      </c>
      <c r="AG56">
        <v>70.757900000000006</v>
      </c>
      <c r="AH56">
        <v>12.3071</v>
      </c>
      <c r="AI56">
        <f>Table716[[#This Row],[CFNM]]/Table716[[#This Row],[CAREA]]</f>
        <v>0.17393252202227594</v>
      </c>
      <c r="AJ56">
        <v>2.9134199999999999</v>
      </c>
      <c r="AK56">
        <f>(Table817[[#This Row],[time]]-2)*2</f>
        <v>1.8268399999999998</v>
      </c>
      <c r="AL56">
        <v>74.373000000000005</v>
      </c>
      <c r="AM56">
        <v>70.485399999999998</v>
      </c>
      <c r="AN56">
        <f>Table817[[#This Row],[CFNM]]/Table817[[#This Row],[CAREA]]</f>
        <v>0.94772834227475011</v>
      </c>
    </row>
    <row r="57" spans="1:40" x14ac:dyDescent="0.3">
      <c r="A57">
        <v>2.9619599999999999</v>
      </c>
      <c r="B57">
        <f>(Table110[[#This Row],[time]]-2)*2</f>
        <v>1.9239199999999999</v>
      </c>
      <c r="C57">
        <v>58.404200000000003</v>
      </c>
      <c r="D57">
        <v>4.6214700000000004</v>
      </c>
      <c r="E57">
        <f>Table110[[#This Row],[CFNM]]/Table110[[#This Row],[CAREA]]</f>
        <v>7.9129069484728837E-2</v>
      </c>
      <c r="F57">
        <v>2.9619599999999999</v>
      </c>
      <c r="G57">
        <f>(Table211[[#This Row],[time]]-2)*2</f>
        <v>1.9239199999999999</v>
      </c>
      <c r="H57">
        <v>94.97</v>
      </c>
      <c r="I57">
        <v>51.525500000000001</v>
      </c>
      <c r="J57">
        <f>Table211[[#This Row],[CFNM]]/Table211[[#This Row],[CAREA]]</f>
        <v>0.54254501421501533</v>
      </c>
      <c r="K57">
        <v>2.9619599999999999</v>
      </c>
      <c r="L57">
        <f>(Table312[[#This Row],[time]]-2)*2</f>
        <v>1.9239199999999999</v>
      </c>
      <c r="M57">
        <v>62.744500000000002</v>
      </c>
      <c r="N57">
        <v>0.203348</v>
      </c>
      <c r="O57">
        <f>Table312[[#This Row],[CFNM]]/Table312[[#This Row],[CAREA]]</f>
        <v>3.2408896397293787E-3</v>
      </c>
      <c r="P57">
        <v>2.9619599999999999</v>
      </c>
      <c r="Q57">
        <f>(Table413[[#This Row],[time]]-2)*2</f>
        <v>1.9239199999999999</v>
      </c>
      <c r="R57">
        <v>83.122699999999995</v>
      </c>
      <c r="S57">
        <v>57.499400000000001</v>
      </c>
      <c r="T57">
        <f>Table413[[#This Row],[CFNM]]/Table413[[#This Row],[CAREA]]</f>
        <v>0.69174124517129498</v>
      </c>
      <c r="U57">
        <v>2.9619599999999999</v>
      </c>
      <c r="V57">
        <f>(Table514[[#This Row],[time]]-2)*2</f>
        <v>1.9239199999999999</v>
      </c>
      <c r="W57">
        <v>60.1477</v>
      </c>
      <c r="X57">
        <v>0.17800299999999999</v>
      </c>
      <c r="Y57">
        <f>Table514[[#This Row],[CFNM]]/Table514[[#This Row],[CAREA]]</f>
        <v>2.9594315327103114E-3</v>
      </c>
      <c r="Z57">
        <v>2.9619599999999999</v>
      </c>
      <c r="AA57">
        <f>(Table615[[#This Row],[time]]-2)*2</f>
        <v>1.9239199999999999</v>
      </c>
      <c r="AB57">
        <v>89.943299999999994</v>
      </c>
      <c r="AC57">
        <v>80.052400000000006</v>
      </c>
      <c r="AD57">
        <f>Table615[[#This Row],[CFNM]]/Table615[[#This Row],[CAREA]]</f>
        <v>0.89003183116474505</v>
      </c>
      <c r="AE57">
        <v>2.9619599999999999</v>
      </c>
      <c r="AF57">
        <f>(Table716[[#This Row],[time]]-2)*2</f>
        <v>1.9239199999999999</v>
      </c>
      <c r="AG57">
        <v>70.514799999999994</v>
      </c>
      <c r="AH57">
        <v>11.5359</v>
      </c>
      <c r="AI57">
        <f>Table716[[#This Row],[CFNM]]/Table716[[#This Row],[CAREA]]</f>
        <v>0.16359544379335969</v>
      </c>
      <c r="AJ57">
        <v>2.9619599999999999</v>
      </c>
      <c r="AK57">
        <f>(Table817[[#This Row],[time]]-2)*2</f>
        <v>1.9239199999999999</v>
      </c>
      <c r="AL57">
        <v>73.707499999999996</v>
      </c>
      <c r="AM57">
        <v>73.270300000000006</v>
      </c>
      <c r="AN57">
        <f>Table817[[#This Row],[CFNM]]/Table817[[#This Row],[CAREA]]</f>
        <v>0.99406844622324742</v>
      </c>
    </row>
    <row r="58" spans="1:40" x14ac:dyDescent="0.3">
      <c r="A58">
        <v>3</v>
      </c>
      <c r="B58">
        <f>(Table110[[#This Row],[time]]-2)*2</f>
        <v>2</v>
      </c>
      <c r="C58">
        <v>57.285400000000003</v>
      </c>
      <c r="D58">
        <v>4.2951699999999997</v>
      </c>
      <c r="E58">
        <f>Table110[[#This Row],[CFNM]]/Table110[[#This Row],[CAREA]]</f>
        <v>7.4978441278231445E-2</v>
      </c>
      <c r="F58">
        <v>3</v>
      </c>
      <c r="G58">
        <f>(Table211[[#This Row],[time]]-2)*2</f>
        <v>2</v>
      </c>
      <c r="H58">
        <v>93.8279</v>
      </c>
      <c r="I58">
        <v>54.982599999999998</v>
      </c>
      <c r="J58">
        <f>Table211[[#This Row],[CFNM]]/Table211[[#This Row],[CAREA]]</f>
        <v>0.58599414459878141</v>
      </c>
      <c r="K58">
        <v>3</v>
      </c>
      <c r="L58">
        <f>(Table312[[#This Row],[time]]-2)*2</f>
        <v>2</v>
      </c>
      <c r="M58">
        <v>57.7836</v>
      </c>
      <c r="N58">
        <v>8.2838700000000001E-2</v>
      </c>
      <c r="O58">
        <f>Table312[[#This Row],[CFNM]]/Table312[[#This Row],[CAREA]]</f>
        <v>1.4336022677714784E-3</v>
      </c>
      <c r="P58">
        <v>3</v>
      </c>
      <c r="Q58">
        <f>(Table413[[#This Row],[time]]-2)*2</f>
        <v>2</v>
      </c>
      <c r="R58">
        <v>82.312200000000004</v>
      </c>
      <c r="S58">
        <v>61.0747</v>
      </c>
      <c r="T58">
        <f>Table413[[#This Row],[CFNM]]/Table413[[#This Row],[CAREA]]</f>
        <v>0.74198842941872523</v>
      </c>
      <c r="U58">
        <v>3</v>
      </c>
      <c r="V58">
        <f>(Table514[[#This Row],[time]]-2)*2</f>
        <v>2</v>
      </c>
      <c r="W58">
        <v>60.001300000000001</v>
      </c>
      <c r="X58">
        <v>7.2799799999999998E-2</v>
      </c>
      <c r="Y58">
        <f>Table514[[#This Row],[CFNM]]/Table514[[#This Row],[CAREA]]</f>
        <v>1.213303711752912E-3</v>
      </c>
      <c r="Z58">
        <v>3</v>
      </c>
      <c r="AA58">
        <f>(Table615[[#This Row],[time]]-2)*2</f>
        <v>2</v>
      </c>
      <c r="AB58">
        <v>89.376400000000004</v>
      </c>
      <c r="AC58">
        <v>83.857399999999998</v>
      </c>
      <c r="AD58">
        <f>Table615[[#This Row],[CFNM]]/Table615[[#This Row],[CAREA]]</f>
        <v>0.93824991832295768</v>
      </c>
      <c r="AE58">
        <v>3</v>
      </c>
      <c r="AF58">
        <f>(Table716[[#This Row],[time]]-2)*2</f>
        <v>2</v>
      </c>
      <c r="AG58">
        <v>69.865700000000004</v>
      </c>
      <c r="AH58">
        <v>10.762700000000001</v>
      </c>
      <c r="AI58">
        <f>Table716[[#This Row],[CFNM]]/Table716[[#This Row],[CAREA]]</f>
        <v>0.15404841002094016</v>
      </c>
      <c r="AJ58">
        <v>3</v>
      </c>
      <c r="AK58">
        <f>(Table817[[#This Row],[time]]-2)*2</f>
        <v>2</v>
      </c>
      <c r="AL58">
        <v>73.053600000000003</v>
      </c>
      <c r="AM58">
        <v>76.155100000000004</v>
      </c>
      <c r="AN58">
        <f>Table817[[#This Row],[CFNM]]/Table817[[#This Row],[CAREA]]</f>
        <v>1.0424551288369088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C3EF59-0C79-4D70-9C15-D780BF9C48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3CDD2E-1680-4FB5-B3D7-657E1D2C67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4691CE-0634-49B6-9EC7-ED4863F43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2020-09-24T23:58:32Z</dcterms:created>
  <dcterms:modified xsi:type="dcterms:W3CDTF">2021-01-12T00:31:43Z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