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PeakStress/4NP_facetPeakStress/"/>
    </mc:Choice>
  </mc:AlternateContent>
  <xr:revisionPtr revIDLastSave="1101" documentId="8_{39CA2179-51F3-4B39-ACD4-00F0771F9C6A}" xr6:coauthVersionLast="47" xr6:coauthVersionMax="47" xr10:uidLastSave="{E8F8DB30-06E9-4197-A4AF-1B00A550BC00}"/>
  <bookViews>
    <workbookView xWindow="-108" yWindow="-108" windowWidth="23256" windowHeight="12576" xr2:uid="{908FE259-6ED8-4165-92BF-AFF34F1502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913" i="1" l="1"/>
  <c r="AS913" i="1"/>
  <c r="AP913" i="1"/>
  <c r="AM913" i="1"/>
  <c r="AJ913" i="1"/>
  <c r="AG913" i="1"/>
  <c r="AD913" i="1"/>
  <c r="AA913" i="1"/>
  <c r="X913" i="1"/>
  <c r="U913" i="1"/>
  <c r="R913" i="1"/>
  <c r="O913" i="1"/>
  <c r="L913" i="1"/>
  <c r="I913" i="1"/>
  <c r="F913" i="1"/>
  <c r="C913" i="1"/>
  <c r="AV912" i="1"/>
  <c r="AS912" i="1"/>
  <c r="AP912" i="1"/>
  <c r="AM912" i="1"/>
  <c r="AJ912" i="1"/>
  <c r="AG912" i="1"/>
  <c r="AD912" i="1"/>
  <c r="AA912" i="1"/>
  <c r="X912" i="1"/>
  <c r="U912" i="1"/>
  <c r="R912" i="1"/>
  <c r="O912" i="1"/>
  <c r="L912" i="1"/>
  <c r="I912" i="1"/>
  <c r="F912" i="1"/>
  <c r="C912" i="1"/>
  <c r="AV883" i="1"/>
  <c r="AS883" i="1"/>
  <c r="AP883" i="1"/>
  <c r="AM883" i="1"/>
  <c r="AJ883" i="1"/>
  <c r="AG883" i="1"/>
  <c r="AD883" i="1"/>
  <c r="AA883" i="1"/>
  <c r="X883" i="1"/>
  <c r="U883" i="1"/>
  <c r="R883" i="1"/>
  <c r="O883" i="1"/>
  <c r="L883" i="1"/>
  <c r="I883" i="1"/>
  <c r="F883" i="1"/>
  <c r="C883" i="1"/>
  <c r="AV882" i="1"/>
  <c r="AS882" i="1"/>
  <c r="AP882" i="1"/>
  <c r="AM882" i="1"/>
  <c r="AJ882" i="1"/>
  <c r="AG882" i="1"/>
  <c r="AD882" i="1"/>
  <c r="AA882" i="1"/>
  <c r="X882" i="1"/>
  <c r="U882" i="1"/>
  <c r="R882" i="1"/>
  <c r="O882" i="1"/>
  <c r="L882" i="1"/>
  <c r="I882" i="1"/>
  <c r="F882" i="1"/>
  <c r="C882" i="1"/>
  <c r="AV852" i="1"/>
  <c r="AS852" i="1"/>
  <c r="AP852" i="1"/>
  <c r="AM852" i="1"/>
  <c r="AJ852" i="1"/>
  <c r="AG852" i="1"/>
  <c r="AD852" i="1"/>
  <c r="AA852" i="1"/>
  <c r="X852" i="1"/>
  <c r="U852" i="1"/>
  <c r="R852" i="1"/>
  <c r="O852" i="1"/>
  <c r="L852" i="1"/>
  <c r="I852" i="1"/>
  <c r="F852" i="1"/>
  <c r="C852" i="1"/>
  <c r="AV851" i="1"/>
  <c r="AS851" i="1"/>
  <c r="AP851" i="1"/>
  <c r="AM851" i="1"/>
  <c r="AJ851" i="1"/>
  <c r="AG851" i="1"/>
  <c r="AD851" i="1"/>
  <c r="AA851" i="1"/>
  <c r="X851" i="1"/>
  <c r="U851" i="1"/>
  <c r="R851" i="1"/>
  <c r="O851" i="1"/>
  <c r="L851" i="1"/>
  <c r="I851" i="1"/>
  <c r="F851" i="1"/>
  <c r="C851" i="1"/>
  <c r="AV822" i="1"/>
  <c r="AS822" i="1"/>
  <c r="AP822" i="1"/>
  <c r="AM822" i="1"/>
  <c r="AJ822" i="1"/>
  <c r="AG822" i="1"/>
  <c r="AD822" i="1"/>
  <c r="AA822" i="1"/>
  <c r="X822" i="1"/>
  <c r="U822" i="1"/>
  <c r="R822" i="1"/>
  <c r="O822" i="1"/>
  <c r="L822" i="1"/>
  <c r="I822" i="1"/>
  <c r="F822" i="1"/>
  <c r="C822" i="1"/>
  <c r="AV821" i="1"/>
  <c r="AS821" i="1"/>
  <c r="AP821" i="1"/>
  <c r="AM821" i="1"/>
  <c r="AJ821" i="1"/>
  <c r="AG821" i="1"/>
  <c r="AD821" i="1"/>
  <c r="AA821" i="1"/>
  <c r="X821" i="1"/>
  <c r="U821" i="1"/>
  <c r="R821" i="1"/>
  <c r="O821" i="1"/>
  <c r="L821" i="1"/>
  <c r="I821" i="1"/>
  <c r="F821" i="1"/>
  <c r="C821" i="1"/>
  <c r="AV791" i="1"/>
  <c r="AS791" i="1"/>
  <c r="AP791" i="1"/>
  <c r="AM791" i="1"/>
  <c r="AJ791" i="1"/>
  <c r="AG791" i="1"/>
  <c r="AD791" i="1"/>
  <c r="AA791" i="1"/>
  <c r="X791" i="1"/>
  <c r="U791" i="1"/>
  <c r="R791" i="1"/>
  <c r="O791" i="1"/>
  <c r="L791" i="1"/>
  <c r="I791" i="1"/>
  <c r="F791" i="1"/>
  <c r="C791" i="1"/>
  <c r="AV790" i="1"/>
  <c r="AS790" i="1"/>
  <c r="AP790" i="1"/>
  <c r="AM790" i="1"/>
  <c r="AJ790" i="1"/>
  <c r="AG790" i="1"/>
  <c r="AD790" i="1"/>
  <c r="AA790" i="1"/>
  <c r="X790" i="1"/>
  <c r="U790" i="1"/>
  <c r="R790" i="1"/>
  <c r="O790" i="1"/>
  <c r="L790" i="1"/>
  <c r="I790" i="1"/>
  <c r="F790" i="1"/>
  <c r="C790" i="1"/>
  <c r="AV761" i="1"/>
  <c r="AS761" i="1"/>
  <c r="AP761" i="1"/>
  <c r="AM761" i="1"/>
  <c r="AJ761" i="1"/>
  <c r="AG761" i="1"/>
  <c r="AD761" i="1"/>
  <c r="AA761" i="1"/>
  <c r="X761" i="1"/>
  <c r="U761" i="1"/>
  <c r="R761" i="1"/>
  <c r="O761" i="1"/>
  <c r="L761" i="1"/>
  <c r="I761" i="1"/>
  <c r="F761" i="1"/>
  <c r="C761" i="1"/>
  <c r="AV760" i="1"/>
  <c r="AS760" i="1"/>
  <c r="AP760" i="1"/>
  <c r="AM760" i="1"/>
  <c r="AJ760" i="1"/>
  <c r="AG760" i="1"/>
  <c r="AD760" i="1"/>
  <c r="AA760" i="1"/>
  <c r="X760" i="1"/>
  <c r="U760" i="1"/>
  <c r="R760" i="1"/>
  <c r="O760" i="1"/>
  <c r="L760" i="1"/>
  <c r="I760" i="1"/>
  <c r="F760" i="1"/>
  <c r="C760" i="1"/>
  <c r="AV730" i="1"/>
  <c r="AS730" i="1"/>
  <c r="AP730" i="1"/>
  <c r="AM730" i="1"/>
  <c r="AJ730" i="1"/>
  <c r="AG730" i="1"/>
  <c r="AD730" i="1"/>
  <c r="AA730" i="1"/>
  <c r="X730" i="1"/>
  <c r="U730" i="1"/>
  <c r="R730" i="1"/>
  <c r="O730" i="1"/>
  <c r="L730" i="1"/>
  <c r="I730" i="1"/>
  <c r="F730" i="1"/>
  <c r="C730" i="1"/>
  <c r="AV729" i="1"/>
  <c r="AS729" i="1"/>
  <c r="AP729" i="1"/>
  <c r="AM729" i="1"/>
  <c r="AJ729" i="1"/>
  <c r="AG729" i="1"/>
  <c r="AD729" i="1"/>
  <c r="AA729" i="1"/>
  <c r="X729" i="1"/>
  <c r="U729" i="1"/>
  <c r="R729" i="1"/>
  <c r="O729" i="1"/>
  <c r="L729" i="1"/>
  <c r="I729" i="1"/>
  <c r="F729" i="1"/>
  <c r="C729" i="1"/>
  <c r="AV700" i="1"/>
  <c r="AS700" i="1"/>
  <c r="AP700" i="1"/>
  <c r="AM700" i="1"/>
  <c r="AJ700" i="1"/>
  <c r="AG700" i="1"/>
  <c r="AD700" i="1"/>
  <c r="AA700" i="1"/>
  <c r="X700" i="1"/>
  <c r="U700" i="1"/>
  <c r="R700" i="1"/>
  <c r="O700" i="1"/>
  <c r="L700" i="1"/>
  <c r="I700" i="1"/>
  <c r="F700" i="1"/>
  <c r="C700" i="1"/>
  <c r="AV699" i="1"/>
  <c r="AS699" i="1"/>
  <c r="AP699" i="1"/>
  <c r="AM699" i="1"/>
  <c r="AJ699" i="1"/>
  <c r="AG699" i="1"/>
  <c r="AD699" i="1"/>
  <c r="AA699" i="1"/>
  <c r="X699" i="1"/>
  <c r="U699" i="1"/>
  <c r="R699" i="1"/>
  <c r="O699" i="1"/>
  <c r="L699" i="1"/>
  <c r="I699" i="1"/>
  <c r="F699" i="1"/>
  <c r="C699" i="1"/>
  <c r="AV669" i="1"/>
  <c r="AS669" i="1"/>
  <c r="AP669" i="1"/>
  <c r="AM669" i="1"/>
  <c r="AJ669" i="1"/>
  <c r="AG669" i="1"/>
  <c r="AD669" i="1"/>
  <c r="AA669" i="1"/>
  <c r="X669" i="1"/>
  <c r="U669" i="1"/>
  <c r="R669" i="1"/>
  <c r="O669" i="1"/>
  <c r="L669" i="1"/>
  <c r="I669" i="1"/>
  <c r="F669" i="1"/>
  <c r="C669" i="1"/>
  <c r="AV668" i="1"/>
  <c r="AS668" i="1"/>
  <c r="AP668" i="1"/>
  <c r="AM668" i="1"/>
  <c r="AJ668" i="1"/>
  <c r="AG668" i="1"/>
  <c r="AD668" i="1"/>
  <c r="AA668" i="1"/>
  <c r="X668" i="1"/>
  <c r="U668" i="1"/>
  <c r="R668" i="1"/>
  <c r="O668" i="1"/>
  <c r="L668" i="1"/>
  <c r="I668" i="1"/>
  <c r="F668" i="1"/>
  <c r="C668" i="1"/>
  <c r="AV639" i="1"/>
  <c r="AS639" i="1"/>
  <c r="AP639" i="1"/>
  <c r="AM639" i="1"/>
  <c r="AJ639" i="1"/>
  <c r="AG639" i="1"/>
  <c r="AD639" i="1"/>
  <c r="AA639" i="1"/>
  <c r="X639" i="1"/>
  <c r="U639" i="1"/>
  <c r="R639" i="1"/>
  <c r="O639" i="1"/>
  <c r="L639" i="1"/>
  <c r="I639" i="1"/>
  <c r="F639" i="1"/>
  <c r="C639" i="1"/>
  <c r="AV638" i="1"/>
  <c r="AS638" i="1"/>
  <c r="AP638" i="1"/>
  <c r="AM638" i="1"/>
  <c r="AJ638" i="1"/>
  <c r="AG638" i="1"/>
  <c r="AD638" i="1"/>
  <c r="AA638" i="1"/>
  <c r="X638" i="1"/>
  <c r="U638" i="1"/>
  <c r="R638" i="1"/>
  <c r="O638" i="1"/>
  <c r="L638" i="1"/>
  <c r="I638" i="1"/>
  <c r="F638" i="1"/>
  <c r="C638" i="1"/>
  <c r="AV608" i="1"/>
  <c r="AS608" i="1"/>
  <c r="AP608" i="1"/>
  <c r="AM608" i="1"/>
  <c r="AJ608" i="1"/>
  <c r="AG608" i="1"/>
  <c r="AD608" i="1"/>
  <c r="AA608" i="1"/>
  <c r="X608" i="1"/>
  <c r="U608" i="1"/>
  <c r="R608" i="1"/>
  <c r="O608" i="1"/>
  <c r="L608" i="1"/>
  <c r="I608" i="1"/>
  <c r="F608" i="1"/>
  <c r="C608" i="1"/>
  <c r="AV607" i="1"/>
  <c r="AS607" i="1"/>
  <c r="AP607" i="1"/>
  <c r="AM607" i="1"/>
  <c r="AJ607" i="1"/>
  <c r="AG607" i="1"/>
  <c r="AD607" i="1"/>
  <c r="AA607" i="1"/>
  <c r="X607" i="1"/>
  <c r="U607" i="1"/>
  <c r="R607" i="1"/>
  <c r="O607" i="1"/>
  <c r="L607" i="1"/>
  <c r="I607" i="1"/>
  <c r="F607" i="1"/>
  <c r="C607" i="1"/>
  <c r="AV578" i="1"/>
  <c r="AS578" i="1"/>
  <c r="AP578" i="1"/>
  <c r="AM578" i="1"/>
  <c r="AJ578" i="1"/>
  <c r="AG578" i="1"/>
  <c r="AD578" i="1"/>
  <c r="AA578" i="1"/>
  <c r="X578" i="1"/>
  <c r="U578" i="1"/>
  <c r="R578" i="1"/>
  <c r="O578" i="1"/>
  <c r="L578" i="1"/>
  <c r="I578" i="1"/>
  <c r="F578" i="1"/>
  <c r="C578" i="1"/>
  <c r="AV577" i="1"/>
  <c r="AS577" i="1"/>
  <c r="AP577" i="1"/>
  <c r="AM577" i="1"/>
  <c r="AJ577" i="1"/>
  <c r="AG577" i="1"/>
  <c r="AD577" i="1"/>
  <c r="AA577" i="1"/>
  <c r="X577" i="1"/>
  <c r="U577" i="1"/>
  <c r="R577" i="1"/>
  <c r="O577" i="1"/>
  <c r="L577" i="1"/>
  <c r="I577" i="1"/>
  <c r="F577" i="1"/>
  <c r="C577" i="1"/>
  <c r="AV547" i="1"/>
  <c r="AS547" i="1"/>
  <c r="AP547" i="1"/>
  <c r="AM547" i="1"/>
  <c r="AJ547" i="1"/>
  <c r="AG547" i="1"/>
  <c r="AD547" i="1"/>
  <c r="AA547" i="1"/>
  <c r="X547" i="1"/>
  <c r="U547" i="1"/>
  <c r="R547" i="1"/>
  <c r="O547" i="1"/>
  <c r="L547" i="1"/>
  <c r="I547" i="1"/>
  <c r="F547" i="1"/>
  <c r="C547" i="1"/>
  <c r="AV546" i="1"/>
  <c r="AS546" i="1"/>
  <c r="AP546" i="1"/>
  <c r="AM546" i="1"/>
  <c r="AJ546" i="1"/>
  <c r="AG546" i="1"/>
  <c r="AD546" i="1"/>
  <c r="AA546" i="1"/>
  <c r="X546" i="1"/>
  <c r="U546" i="1"/>
  <c r="R546" i="1"/>
  <c r="O546" i="1"/>
  <c r="L546" i="1"/>
  <c r="I546" i="1"/>
  <c r="F546" i="1"/>
  <c r="C546" i="1"/>
  <c r="AV517" i="1"/>
  <c r="AS517" i="1"/>
  <c r="AP517" i="1"/>
  <c r="AM517" i="1"/>
  <c r="AJ517" i="1"/>
  <c r="AG517" i="1"/>
  <c r="AD517" i="1"/>
  <c r="AA517" i="1"/>
  <c r="X517" i="1"/>
  <c r="U517" i="1"/>
  <c r="R517" i="1"/>
  <c r="O517" i="1"/>
  <c r="L517" i="1"/>
  <c r="I517" i="1"/>
  <c r="F517" i="1"/>
  <c r="C517" i="1"/>
  <c r="AV516" i="1"/>
  <c r="AS516" i="1"/>
  <c r="AP516" i="1"/>
  <c r="AM516" i="1"/>
  <c r="AJ516" i="1"/>
  <c r="AG516" i="1"/>
  <c r="AD516" i="1"/>
  <c r="AA516" i="1"/>
  <c r="X516" i="1"/>
  <c r="U516" i="1"/>
  <c r="R516" i="1"/>
  <c r="O516" i="1"/>
  <c r="L516" i="1"/>
  <c r="I516" i="1"/>
  <c r="F516" i="1"/>
  <c r="C516" i="1"/>
  <c r="AV486" i="1"/>
  <c r="AS486" i="1"/>
  <c r="AP486" i="1"/>
  <c r="AM486" i="1"/>
  <c r="AJ486" i="1"/>
  <c r="AG486" i="1"/>
  <c r="AD486" i="1"/>
  <c r="AA486" i="1"/>
  <c r="X486" i="1"/>
  <c r="U486" i="1"/>
  <c r="R486" i="1"/>
  <c r="O486" i="1"/>
  <c r="L486" i="1"/>
  <c r="I486" i="1"/>
  <c r="F486" i="1"/>
  <c r="C486" i="1"/>
  <c r="AV485" i="1"/>
  <c r="AS485" i="1"/>
  <c r="AP485" i="1"/>
  <c r="AM485" i="1"/>
  <c r="AJ485" i="1"/>
  <c r="AG485" i="1"/>
  <c r="AD485" i="1"/>
  <c r="AA485" i="1"/>
  <c r="X485" i="1"/>
  <c r="U485" i="1"/>
  <c r="R485" i="1"/>
  <c r="O485" i="1"/>
  <c r="L485" i="1"/>
  <c r="I485" i="1"/>
  <c r="F485" i="1"/>
  <c r="C485" i="1"/>
  <c r="AV456" i="1"/>
  <c r="AS456" i="1"/>
  <c r="AP456" i="1"/>
  <c r="AM456" i="1"/>
  <c r="AJ456" i="1"/>
  <c r="AG456" i="1"/>
  <c r="AD456" i="1"/>
  <c r="AA456" i="1"/>
  <c r="X456" i="1"/>
  <c r="U456" i="1"/>
  <c r="R456" i="1"/>
  <c r="O456" i="1"/>
  <c r="L456" i="1"/>
  <c r="I456" i="1"/>
  <c r="F456" i="1"/>
  <c r="C456" i="1"/>
  <c r="AV455" i="1"/>
  <c r="AS455" i="1"/>
  <c r="AP455" i="1"/>
  <c r="AM455" i="1"/>
  <c r="AJ455" i="1"/>
  <c r="AG455" i="1"/>
  <c r="AD455" i="1"/>
  <c r="AA455" i="1"/>
  <c r="X455" i="1"/>
  <c r="U455" i="1"/>
  <c r="R455" i="1"/>
  <c r="O455" i="1"/>
  <c r="L455" i="1"/>
  <c r="I455" i="1"/>
  <c r="F455" i="1"/>
  <c r="C455" i="1"/>
  <c r="AV425" i="1"/>
  <c r="AS425" i="1"/>
  <c r="AP425" i="1"/>
  <c r="AM425" i="1"/>
  <c r="AJ425" i="1"/>
  <c r="AG425" i="1"/>
  <c r="AD425" i="1"/>
  <c r="AA425" i="1"/>
  <c r="X425" i="1"/>
  <c r="U425" i="1"/>
  <c r="R425" i="1"/>
  <c r="O425" i="1"/>
  <c r="L425" i="1"/>
  <c r="I425" i="1"/>
  <c r="F425" i="1"/>
  <c r="C425" i="1"/>
  <c r="AV424" i="1"/>
  <c r="AS424" i="1"/>
  <c r="AP424" i="1"/>
  <c r="AM424" i="1"/>
  <c r="AJ424" i="1"/>
  <c r="AG424" i="1"/>
  <c r="AD424" i="1"/>
  <c r="AA424" i="1"/>
  <c r="X424" i="1"/>
  <c r="U424" i="1"/>
  <c r="R424" i="1"/>
  <c r="O424" i="1"/>
  <c r="L424" i="1"/>
  <c r="I424" i="1"/>
  <c r="F424" i="1"/>
  <c r="C424" i="1"/>
  <c r="AV395" i="1"/>
  <c r="AS395" i="1"/>
  <c r="AP395" i="1"/>
  <c r="AM395" i="1"/>
  <c r="AJ395" i="1"/>
  <c r="AG395" i="1"/>
  <c r="AD395" i="1"/>
  <c r="AA395" i="1"/>
  <c r="X395" i="1"/>
  <c r="U395" i="1"/>
  <c r="R395" i="1"/>
  <c r="O395" i="1"/>
  <c r="L395" i="1"/>
  <c r="I395" i="1"/>
  <c r="F395" i="1"/>
  <c r="C395" i="1"/>
  <c r="AV394" i="1"/>
  <c r="AS394" i="1"/>
  <c r="AP394" i="1"/>
  <c r="AM394" i="1"/>
  <c r="AJ394" i="1"/>
  <c r="AG394" i="1"/>
  <c r="AD394" i="1"/>
  <c r="AA394" i="1"/>
  <c r="X394" i="1"/>
  <c r="U394" i="1"/>
  <c r="R394" i="1"/>
  <c r="O394" i="1"/>
  <c r="L394" i="1"/>
  <c r="I394" i="1"/>
  <c r="F394" i="1"/>
  <c r="C394" i="1"/>
  <c r="AV364" i="1"/>
  <c r="AS364" i="1"/>
  <c r="AP364" i="1"/>
  <c r="AM364" i="1"/>
  <c r="AJ364" i="1"/>
  <c r="AG364" i="1"/>
  <c r="AD364" i="1"/>
  <c r="AA364" i="1"/>
  <c r="X364" i="1"/>
  <c r="U364" i="1"/>
  <c r="R364" i="1"/>
  <c r="O364" i="1"/>
  <c r="L364" i="1"/>
  <c r="I364" i="1"/>
  <c r="F364" i="1"/>
  <c r="C364" i="1"/>
  <c r="AV363" i="1"/>
  <c r="AS363" i="1"/>
  <c r="AP363" i="1"/>
  <c r="AM363" i="1"/>
  <c r="AJ363" i="1"/>
  <c r="AG363" i="1"/>
  <c r="AD363" i="1"/>
  <c r="AA363" i="1"/>
  <c r="X363" i="1"/>
  <c r="U363" i="1"/>
  <c r="R363" i="1"/>
  <c r="O363" i="1"/>
  <c r="L363" i="1"/>
  <c r="I363" i="1"/>
  <c r="F363" i="1"/>
  <c r="C363" i="1"/>
  <c r="AV334" i="1"/>
  <c r="AS334" i="1"/>
  <c r="AP334" i="1"/>
  <c r="AM334" i="1"/>
  <c r="AJ334" i="1"/>
  <c r="AG334" i="1"/>
  <c r="AD334" i="1"/>
  <c r="AA334" i="1"/>
  <c r="X334" i="1"/>
  <c r="U334" i="1"/>
  <c r="R334" i="1"/>
  <c r="O334" i="1"/>
  <c r="L334" i="1"/>
  <c r="I334" i="1"/>
  <c r="F334" i="1"/>
  <c r="C334" i="1"/>
  <c r="AV333" i="1"/>
  <c r="AS333" i="1"/>
  <c r="AP333" i="1"/>
  <c r="AM333" i="1"/>
  <c r="AJ333" i="1"/>
  <c r="AG333" i="1"/>
  <c r="AD333" i="1"/>
  <c r="AA333" i="1"/>
  <c r="X333" i="1"/>
  <c r="U333" i="1"/>
  <c r="R333" i="1"/>
  <c r="O333" i="1"/>
  <c r="L333" i="1"/>
  <c r="I333" i="1"/>
  <c r="F333" i="1"/>
  <c r="C333" i="1"/>
  <c r="AV303" i="1"/>
  <c r="AS303" i="1"/>
  <c r="AP303" i="1"/>
  <c r="AM303" i="1"/>
  <c r="AJ303" i="1"/>
  <c r="AG303" i="1"/>
  <c r="AD303" i="1"/>
  <c r="AA303" i="1"/>
  <c r="X303" i="1"/>
  <c r="U303" i="1"/>
  <c r="R303" i="1"/>
  <c r="O303" i="1"/>
  <c r="L303" i="1"/>
  <c r="I303" i="1"/>
  <c r="F303" i="1"/>
  <c r="C303" i="1"/>
  <c r="AV302" i="1"/>
  <c r="AS302" i="1"/>
  <c r="AP302" i="1"/>
  <c r="AM302" i="1"/>
  <c r="AJ302" i="1"/>
  <c r="AG302" i="1"/>
  <c r="AD302" i="1"/>
  <c r="AA302" i="1"/>
  <c r="X302" i="1"/>
  <c r="U302" i="1"/>
  <c r="R302" i="1"/>
  <c r="O302" i="1"/>
  <c r="L302" i="1"/>
  <c r="I302" i="1"/>
  <c r="F302" i="1"/>
  <c r="C302" i="1"/>
  <c r="AV273" i="1"/>
  <c r="AS273" i="1"/>
  <c r="AP273" i="1"/>
  <c r="AM273" i="1"/>
  <c r="AJ273" i="1"/>
  <c r="AG273" i="1"/>
  <c r="AD273" i="1"/>
  <c r="AA273" i="1"/>
  <c r="X273" i="1"/>
  <c r="U273" i="1"/>
  <c r="R273" i="1"/>
  <c r="O273" i="1"/>
  <c r="L273" i="1"/>
  <c r="I273" i="1"/>
  <c r="F273" i="1"/>
  <c r="C273" i="1"/>
  <c r="AV272" i="1"/>
  <c r="AS272" i="1"/>
  <c r="AP272" i="1"/>
  <c r="AM272" i="1"/>
  <c r="AJ272" i="1"/>
  <c r="AG272" i="1"/>
  <c r="AD272" i="1"/>
  <c r="AA272" i="1"/>
  <c r="X272" i="1"/>
  <c r="U272" i="1"/>
  <c r="R272" i="1"/>
  <c r="O272" i="1"/>
  <c r="L272" i="1"/>
  <c r="I272" i="1"/>
  <c r="F272" i="1"/>
  <c r="C272" i="1"/>
  <c r="AV242" i="1"/>
  <c r="AS242" i="1"/>
  <c r="AP242" i="1"/>
  <c r="AM242" i="1"/>
  <c r="AJ242" i="1"/>
  <c r="AG242" i="1"/>
  <c r="AD242" i="1"/>
  <c r="AA242" i="1"/>
  <c r="X242" i="1"/>
  <c r="U242" i="1"/>
  <c r="R242" i="1"/>
  <c r="O242" i="1"/>
  <c r="L242" i="1"/>
  <c r="I242" i="1"/>
  <c r="F242" i="1"/>
  <c r="C242" i="1"/>
  <c r="AV241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I241" i="1"/>
  <c r="F241" i="1"/>
  <c r="C241" i="1"/>
  <c r="AV212" i="1"/>
  <c r="AS212" i="1"/>
  <c r="AP212" i="1"/>
  <c r="AM212" i="1"/>
  <c r="AJ212" i="1"/>
  <c r="AG212" i="1"/>
  <c r="AD212" i="1"/>
  <c r="AA212" i="1"/>
  <c r="X212" i="1"/>
  <c r="U212" i="1"/>
  <c r="R212" i="1"/>
  <c r="O212" i="1"/>
  <c r="L212" i="1"/>
  <c r="I212" i="1"/>
  <c r="F212" i="1"/>
  <c r="C212" i="1"/>
  <c r="AV211" i="1"/>
  <c r="AS211" i="1"/>
  <c r="AP211" i="1"/>
  <c r="AM211" i="1"/>
  <c r="AJ211" i="1"/>
  <c r="AG211" i="1"/>
  <c r="AD211" i="1"/>
  <c r="AA211" i="1"/>
  <c r="X211" i="1"/>
  <c r="U211" i="1"/>
  <c r="R211" i="1"/>
  <c r="O211" i="1"/>
  <c r="L211" i="1"/>
  <c r="I211" i="1"/>
  <c r="F211" i="1"/>
  <c r="C211" i="1"/>
  <c r="AV181" i="1"/>
  <c r="AS181" i="1"/>
  <c r="AP181" i="1"/>
  <c r="AM181" i="1"/>
  <c r="AJ181" i="1"/>
  <c r="AG181" i="1"/>
  <c r="AD181" i="1"/>
  <c r="AA181" i="1"/>
  <c r="X181" i="1"/>
  <c r="U181" i="1"/>
  <c r="R181" i="1"/>
  <c r="O181" i="1"/>
  <c r="L181" i="1"/>
  <c r="I181" i="1"/>
  <c r="F181" i="1"/>
  <c r="C181" i="1"/>
  <c r="AV180" i="1"/>
  <c r="AS180" i="1"/>
  <c r="AP180" i="1"/>
  <c r="AM180" i="1"/>
  <c r="AJ180" i="1"/>
  <c r="AG180" i="1"/>
  <c r="AD180" i="1"/>
  <c r="AA180" i="1"/>
  <c r="X180" i="1"/>
  <c r="U180" i="1"/>
  <c r="R180" i="1"/>
  <c r="O180" i="1"/>
  <c r="L180" i="1"/>
  <c r="I180" i="1"/>
  <c r="F180" i="1"/>
  <c r="C180" i="1"/>
  <c r="AV151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I151" i="1"/>
  <c r="F151" i="1"/>
  <c r="C151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I150" i="1"/>
  <c r="F150" i="1"/>
  <c r="C150" i="1"/>
  <c r="AV120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I120" i="1"/>
  <c r="F120" i="1"/>
  <c r="C120" i="1"/>
  <c r="AV119" i="1"/>
  <c r="AS119" i="1"/>
  <c r="AP119" i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C119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C90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C89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C59" i="1"/>
  <c r="AV58" i="1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C58" i="1"/>
  <c r="I28" i="1"/>
  <c r="I29" i="1"/>
  <c r="L28" i="1"/>
  <c r="L29" i="1"/>
  <c r="O28" i="1"/>
  <c r="O29" i="1"/>
  <c r="F29" i="1"/>
  <c r="R29" i="1"/>
  <c r="U29" i="1"/>
  <c r="X29" i="1"/>
  <c r="AA29" i="1"/>
  <c r="AD29" i="1"/>
  <c r="AG29" i="1"/>
  <c r="AJ29" i="1"/>
  <c r="AM29" i="1"/>
  <c r="AP29" i="1"/>
  <c r="AS29" i="1"/>
  <c r="AV29" i="1"/>
  <c r="F28" i="1"/>
  <c r="R28" i="1"/>
  <c r="U28" i="1"/>
  <c r="X28" i="1"/>
  <c r="AA28" i="1"/>
  <c r="AD28" i="1"/>
  <c r="AG28" i="1"/>
  <c r="AJ28" i="1"/>
  <c r="AM28" i="1"/>
  <c r="AP28" i="1"/>
  <c r="AS28" i="1"/>
  <c r="AV28" i="1"/>
  <c r="C29" i="1"/>
  <c r="C28" i="1"/>
  <c r="AU911" i="1"/>
  <c r="AR911" i="1"/>
  <c r="AO911" i="1"/>
  <c r="AL911" i="1"/>
  <c r="AI911" i="1"/>
  <c r="AF911" i="1"/>
  <c r="AC911" i="1"/>
  <c r="Z911" i="1"/>
  <c r="W911" i="1"/>
  <c r="T911" i="1"/>
  <c r="Q911" i="1"/>
  <c r="N911" i="1"/>
  <c r="K911" i="1"/>
  <c r="H911" i="1"/>
  <c r="E911" i="1"/>
  <c r="B911" i="1"/>
  <c r="AU910" i="1"/>
  <c r="AR910" i="1"/>
  <c r="AO910" i="1"/>
  <c r="AL910" i="1"/>
  <c r="AI910" i="1"/>
  <c r="AF910" i="1"/>
  <c r="AC910" i="1"/>
  <c r="Z910" i="1"/>
  <c r="W910" i="1"/>
  <c r="T910" i="1"/>
  <c r="Q910" i="1"/>
  <c r="N910" i="1"/>
  <c r="K910" i="1"/>
  <c r="H910" i="1"/>
  <c r="E910" i="1"/>
  <c r="B910" i="1"/>
  <c r="AU909" i="1"/>
  <c r="AR909" i="1"/>
  <c r="AO909" i="1"/>
  <c r="AL909" i="1"/>
  <c r="AI909" i="1"/>
  <c r="AF909" i="1"/>
  <c r="AC909" i="1"/>
  <c r="Z909" i="1"/>
  <c r="W909" i="1"/>
  <c r="T909" i="1"/>
  <c r="Q909" i="1"/>
  <c r="N909" i="1"/>
  <c r="K909" i="1"/>
  <c r="H909" i="1"/>
  <c r="E909" i="1"/>
  <c r="B909" i="1"/>
  <c r="AU908" i="1"/>
  <c r="AR908" i="1"/>
  <c r="AO908" i="1"/>
  <c r="AL908" i="1"/>
  <c r="AI908" i="1"/>
  <c r="AF908" i="1"/>
  <c r="AC908" i="1"/>
  <c r="Z908" i="1"/>
  <c r="W908" i="1"/>
  <c r="T908" i="1"/>
  <c r="Q908" i="1"/>
  <c r="N908" i="1"/>
  <c r="K908" i="1"/>
  <c r="H908" i="1"/>
  <c r="E908" i="1"/>
  <c r="B908" i="1"/>
  <c r="AU907" i="1"/>
  <c r="AR907" i="1"/>
  <c r="AO907" i="1"/>
  <c r="AL907" i="1"/>
  <c r="AI907" i="1"/>
  <c r="AF907" i="1"/>
  <c r="AC907" i="1"/>
  <c r="Z907" i="1"/>
  <c r="W907" i="1"/>
  <c r="T907" i="1"/>
  <c r="Q907" i="1"/>
  <c r="N907" i="1"/>
  <c r="K907" i="1"/>
  <c r="H907" i="1"/>
  <c r="E907" i="1"/>
  <c r="B907" i="1"/>
  <c r="AU906" i="1"/>
  <c r="AR906" i="1"/>
  <c r="AO906" i="1"/>
  <c r="AL906" i="1"/>
  <c r="AI906" i="1"/>
  <c r="AF906" i="1"/>
  <c r="AC906" i="1"/>
  <c r="Z906" i="1"/>
  <c r="W906" i="1"/>
  <c r="T906" i="1"/>
  <c r="Q906" i="1"/>
  <c r="N906" i="1"/>
  <c r="K906" i="1"/>
  <c r="H906" i="1"/>
  <c r="E906" i="1"/>
  <c r="B906" i="1"/>
  <c r="AU905" i="1"/>
  <c r="AR905" i="1"/>
  <c r="AO905" i="1"/>
  <c r="AL905" i="1"/>
  <c r="AI905" i="1"/>
  <c r="AF905" i="1"/>
  <c r="AC905" i="1"/>
  <c r="Z905" i="1"/>
  <c r="W905" i="1"/>
  <c r="T905" i="1"/>
  <c r="Q905" i="1"/>
  <c r="N905" i="1"/>
  <c r="K905" i="1"/>
  <c r="H905" i="1"/>
  <c r="E905" i="1"/>
  <c r="B905" i="1"/>
  <c r="AU904" i="1"/>
  <c r="AR904" i="1"/>
  <c r="AO904" i="1"/>
  <c r="AL904" i="1"/>
  <c r="AI904" i="1"/>
  <c r="AF904" i="1"/>
  <c r="AC904" i="1"/>
  <c r="Z904" i="1"/>
  <c r="W904" i="1"/>
  <c r="T904" i="1"/>
  <c r="Q904" i="1"/>
  <c r="N904" i="1"/>
  <c r="K904" i="1"/>
  <c r="H904" i="1"/>
  <c r="E904" i="1"/>
  <c r="B904" i="1"/>
  <c r="AU903" i="1"/>
  <c r="AR903" i="1"/>
  <c r="AO903" i="1"/>
  <c r="AL903" i="1"/>
  <c r="AI903" i="1"/>
  <c r="AF903" i="1"/>
  <c r="AC903" i="1"/>
  <c r="Z903" i="1"/>
  <c r="W903" i="1"/>
  <c r="T903" i="1"/>
  <c r="Q903" i="1"/>
  <c r="N903" i="1"/>
  <c r="K903" i="1"/>
  <c r="H903" i="1"/>
  <c r="E903" i="1"/>
  <c r="B903" i="1"/>
  <c r="AU902" i="1"/>
  <c r="AR902" i="1"/>
  <c r="AO902" i="1"/>
  <c r="AL902" i="1"/>
  <c r="AI902" i="1"/>
  <c r="AF902" i="1"/>
  <c r="AC902" i="1"/>
  <c r="Z902" i="1"/>
  <c r="W902" i="1"/>
  <c r="T902" i="1"/>
  <c r="Q902" i="1"/>
  <c r="N902" i="1"/>
  <c r="K902" i="1"/>
  <c r="H902" i="1"/>
  <c r="E902" i="1"/>
  <c r="B902" i="1"/>
  <c r="AU901" i="1"/>
  <c r="AR901" i="1"/>
  <c r="AO901" i="1"/>
  <c r="AL901" i="1"/>
  <c r="AI901" i="1"/>
  <c r="AF901" i="1"/>
  <c r="AC901" i="1"/>
  <c r="Z901" i="1"/>
  <c r="W901" i="1"/>
  <c r="T901" i="1"/>
  <c r="Q901" i="1"/>
  <c r="N901" i="1"/>
  <c r="K901" i="1"/>
  <c r="H901" i="1"/>
  <c r="E901" i="1"/>
  <c r="B901" i="1"/>
  <c r="AU900" i="1"/>
  <c r="AR900" i="1"/>
  <c r="AO900" i="1"/>
  <c r="AL900" i="1"/>
  <c r="AI900" i="1"/>
  <c r="AF900" i="1"/>
  <c r="AC900" i="1"/>
  <c r="Z900" i="1"/>
  <c r="W900" i="1"/>
  <c r="T900" i="1"/>
  <c r="Q900" i="1"/>
  <c r="N900" i="1"/>
  <c r="K900" i="1"/>
  <c r="H900" i="1"/>
  <c r="E900" i="1"/>
  <c r="B900" i="1"/>
  <c r="AU899" i="1"/>
  <c r="AR899" i="1"/>
  <c r="AO899" i="1"/>
  <c r="AL899" i="1"/>
  <c r="AI899" i="1"/>
  <c r="AF899" i="1"/>
  <c r="AC899" i="1"/>
  <c r="Z899" i="1"/>
  <c r="W899" i="1"/>
  <c r="T899" i="1"/>
  <c r="Q899" i="1"/>
  <c r="N899" i="1"/>
  <c r="K899" i="1"/>
  <c r="H899" i="1"/>
  <c r="E899" i="1"/>
  <c r="B899" i="1"/>
  <c r="AU898" i="1"/>
  <c r="AR898" i="1"/>
  <c r="AO898" i="1"/>
  <c r="AL898" i="1"/>
  <c r="AI898" i="1"/>
  <c r="AF898" i="1"/>
  <c r="AC898" i="1"/>
  <c r="Z898" i="1"/>
  <c r="W898" i="1"/>
  <c r="T898" i="1"/>
  <c r="Q898" i="1"/>
  <c r="N898" i="1"/>
  <c r="K898" i="1"/>
  <c r="H898" i="1"/>
  <c r="E898" i="1"/>
  <c r="B898" i="1"/>
  <c r="AU897" i="1"/>
  <c r="AR897" i="1"/>
  <c r="AO897" i="1"/>
  <c r="AL897" i="1"/>
  <c r="AI897" i="1"/>
  <c r="AF897" i="1"/>
  <c r="AC897" i="1"/>
  <c r="Z897" i="1"/>
  <c r="W897" i="1"/>
  <c r="T897" i="1"/>
  <c r="Q897" i="1"/>
  <c r="N897" i="1"/>
  <c r="K897" i="1"/>
  <c r="H897" i="1"/>
  <c r="E897" i="1"/>
  <c r="B897" i="1"/>
  <c r="AU896" i="1"/>
  <c r="AR896" i="1"/>
  <c r="AO896" i="1"/>
  <c r="AL896" i="1"/>
  <c r="AI896" i="1"/>
  <c r="AF896" i="1"/>
  <c r="AC896" i="1"/>
  <c r="Z896" i="1"/>
  <c r="W896" i="1"/>
  <c r="T896" i="1"/>
  <c r="Q896" i="1"/>
  <c r="N896" i="1"/>
  <c r="K896" i="1"/>
  <c r="H896" i="1"/>
  <c r="E896" i="1"/>
  <c r="B896" i="1"/>
  <c r="AU895" i="1"/>
  <c r="AR895" i="1"/>
  <c r="AO895" i="1"/>
  <c r="AL895" i="1"/>
  <c r="AI895" i="1"/>
  <c r="AF895" i="1"/>
  <c r="AC895" i="1"/>
  <c r="Z895" i="1"/>
  <c r="W895" i="1"/>
  <c r="T895" i="1"/>
  <c r="Q895" i="1"/>
  <c r="N895" i="1"/>
  <c r="K895" i="1"/>
  <c r="H895" i="1"/>
  <c r="E895" i="1"/>
  <c r="B895" i="1"/>
  <c r="AU894" i="1"/>
  <c r="AR894" i="1"/>
  <c r="AO894" i="1"/>
  <c r="AL894" i="1"/>
  <c r="AI894" i="1"/>
  <c r="AF894" i="1"/>
  <c r="AC894" i="1"/>
  <c r="Z894" i="1"/>
  <c r="W894" i="1"/>
  <c r="T894" i="1"/>
  <c r="Q894" i="1"/>
  <c r="N894" i="1"/>
  <c r="K894" i="1"/>
  <c r="H894" i="1"/>
  <c r="E894" i="1"/>
  <c r="B894" i="1"/>
  <c r="AU893" i="1"/>
  <c r="AR893" i="1"/>
  <c r="AO893" i="1"/>
  <c r="AL893" i="1"/>
  <c r="AI893" i="1"/>
  <c r="AF893" i="1"/>
  <c r="AC893" i="1"/>
  <c r="Z893" i="1"/>
  <c r="W893" i="1"/>
  <c r="T893" i="1"/>
  <c r="Q893" i="1"/>
  <c r="N893" i="1"/>
  <c r="K893" i="1"/>
  <c r="H893" i="1"/>
  <c r="E893" i="1"/>
  <c r="B893" i="1"/>
  <c r="AU892" i="1"/>
  <c r="AR892" i="1"/>
  <c r="AO892" i="1"/>
  <c r="AL892" i="1"/>
  <c r="AI892" i="1"/>
  <c r="AF892" i="1"/>
  <c r="AC892" i="1"/>
  <c r="Z892" i="1"/>
  <c r="W892" i="1"/>
  <c r="T892" i="1"/>
  <c r="Q892" i="1"/>
  <c r="N892" i="1"/>
  <c r="K892" i="1"/>
  <c r="H892" i="1"/>
  <c r="E892" i="1"/>
  <c r="B892" i="1"/>
  <c r="AU891" i="1"/>
  <c r="AR891" i="1"/>
  <c r="AO891" i="1"/>
  <c r="AL891" i="1"/>
  <c r="AI891" i="1"/>
  <c r="AF891" i="1"/>
  <c r="AC891" i="1"/>
  <c r="Z891" i="1"/>
  <c r="W891" i="1"/>
  <c r="T891" i="1"/>
  <c r="Q891" i="1"/>
  <c r="N891" i="1"/>
  <c r="K891" i="1"/>
  <c r="H891" i="1"/>
  <c r="E891" i="1"/>
  <c r="B891" i="1"/>
  <c r="AU881" i="1"/>
  <c r="AR881" i="1"/>
  <c r="AO881" i="1"/>
  <c r="AL881" i="1"/>
  <c r="AI881" i="1"/>
  <c r="AF881" i="1"/>
  <c r="AC881" i="1"/>
  <c r="Z881" i="1"/>
  <c r="W881" i="1"/>
  <c r="T881" i="1"/>
  <c r="Q881" i="1"/>
  <c r="N881" i="1"/>
  <c r="K881" i="1"/>
  <c r="H881" i="1"/>
  <c r="E881" i="1"/>
  <c r="B881" i="1"/>
  <c r="AU880" i="1"/>
  <c r="AR880" i="1"/>
  <c r="AO880" i="1"/>
  <c r="AL880" i="1"/>
  <c r="AI880" i="1"/>
  <c r="AF880" i="1"/>
  <c r="AC880" i="1"/>
  <c r="Z880" i="1"/>
  <c r="W880" i="1"/>
  <c r="T880" i="1"/>
  <c r="Q880" i="1"/>
  <c r="N880" i="1"/>
  <c r="K880" i="1"/>
  <c r="H880" i="1"/>
  <c r="E880" i="1"/>
  <c r="B880" i="1"/>
  <c r="AU879" i="1"/>
  <c r="AR879" i="1"/>
  <c r="AO879" i="1"/>
  <c r="AL879" i="1"/>
  <c r="AI879" i="1"/>
  <c r="AF879" i="1"/>
  <c r="AC879" i="1"/>
  <c r="Z879" i="1"/>
  <c r="W879" i="1"/>
  <c r="T879" i="1"/>
  <c r="Q879" i="1"/>
  <c r="N879" i="1"/>
  <c r="K879" i="1"/>
  <c r="H879" i="1"/>
  <c r="E879" i="1"/>
  <c r="B879" i="1"/>
  <c r="AU878" i="1"/>
  <c r="AR878" i="1"/>
  <c r="AO878" i="1"/>
  <c r="AL878" i="1"/>
  <c r="AI878" i="1"/>
  <c r="AF878" i="1"/>
  <c r="AC878" i="1"/>
  <c r="Z878" i="1"/>
  <c r="W878" i="1"/>
  <c r="T878" i="1"/>
  <c r="Q878" i="1"/>
  <c r="N878" i="1"/>
  <c r="K878" i="1"/>
  <c r="H878" i="1"/>
  <c r="E878" i="1"/>
  <c r="B878" i="1"/>
  <c r="AU877" i="1"/>
  <c r="AR877" i="1"/>
  <c r="AO877" i="1"/>
  <c r="AL877" i="1"/>
  <c r="AI877" i="1"/>
  <c r="AF877" i="1"/>
  <c r="AC877" i="1"/>
  <c r="Z877" i="1"/>
  <c r="W877" i="1"/>
  <c r="T877" i="1"/>
  <c r="Q877" i="1"/>
  <c r="N877" i="1"/>
  <c r="K877" i="1"/>
  <c r="H877" i="1"/>
  <c r="E877" i="1"/>
  <c r="B877" i="1"/>
  <c r="AU876" i="1"/>
  <c r="AR876" i="1"/>
  <c r="AO876" i="1"/>
  <c r="AL876" i="1"/>
  <c r="AI876" i="1"/>
  <c r="AF876" i="1"/>
  <c r="AC876" i="1"/>
  <c r="Z876" i="1"/>
  <c r="W876" i="1"/>
  <c r="T876" i="1"/>
  <c r="Q876" i="1"/>
  <c r="N876" i="1"/>
  <c r="K876" i="1"/>
  <c r="H876" i="1"/>
  <c r="E876" i="1"/>
  <c r="B876" i="1"/>
  <c r="AU875" i="1"/>
  <c r="AR875" i="1"/>
  <c r="AO875" i="1"/>
  <c r="AL875" i="1"/>
  <c r="AI875" i="1"/>
  <c r="AF875" i="1"/>
  <c r="AC875" i="1"/>
  <c r="Z875" i="1"/>
  <c r="W875" i="1"/>
  <c r="T875" i="1"/>
  <c r="Q875" i="1"/>
  <c r="N875" i="1"/>
  <c r="K875" i="1"/>
  <c r="H875" i="1"/>
  <c r="E875" i="1"/>
  <c r="B875" i="1"/>
  <c r="AU874" i="1"/>
  <c r="AR874" i="1"/>
  <c r="AO874" i="1"/>
  <c r="AL874" i="1"/>
  <c r="AI874" i="1"/>
  <c r="AF874" i="1"/>
  <c r="AC874" i="1"/>
  <c r="Z874" i="1"/>
  <c r="W874" i="1"/>
  <c r="T874" i="1"/>
  <c r="Q874" i="1"/>
  <c r="N874" i="1"/>
  <c r="K874" i="1"/>
  <c r="H874" i="1"/>
  <c r="E874" i="1"/>
  <c r="B874" i="1"/>
  <c r="AU873" i="1"/>
  <c r="AR873" i="1"/>
  <c r="AO873" i="1"/>
  <c r="AL873" i="1"/>
  <c r="AI873" i="1"/>
  <c r="AF873" i="1"/>
  <c r="AC873" i="1"/>
  <c r="Z873" i="1"/>
  <c r="W873" i="1"/>
  <c r="T873" i="1"/>
  <c r="Q873" i="1"/>
  <c r="N873" i="1"/>
  <c r="K873" i="1"/>
  <c r="H873" i="1"/>
  <c r="E873" i="1"/>
  <c r="B873" i="1"/>
  <c r="AU872" i="1"/>
  <c r="AR872" i="1"/>
  <c r="AO872" i="1"/>
  <c r="AL872" i="1"/>
  <c r="AI872" i="1"/>
  <c r="AF872" i="1"/>
  <c r="AC872" i="1"/>
  <c r="Z872" i="1"/>
  <c r="W872" i="1"/>
  <c r="T872" i="1"/>
  <c r="Q872" i="1"/>
  <c r="N872" i="1"/>
  <c r="K872" i="1"/>
  <c r="H872" i="1"/>
  <c r="E872" i="1"/>
  <c r="B872" i="1"/>
  <c r="AU871" i="1"/>
  <c r="AR871" i="1"/>
  <c r="AO871" i="1"/>
  <c r="AL871" i="1"/>
  <c r="AI871" i="1"/>
  <c r="AF871" i="1"/>
  <c r="AC871" i="1"/>
  <c r="Z871" i="1"/>
  <c r="W871" i="1"/>
  <c r="T871" i="1"/>
  <c r="Q871" i="1"/>
  <c r="N871" i="1"/>
  <c r="K871" i="1"/>
  <c r="H871" i="1"/>
  <c r="E871" i="1"/>
  <c r="B871" i="1"/>
  <c r="AU870" i="1"/>
  <c r="AR870" i="1"/>
  <c r="AO870" i="1"/>
  <c r="AL870" i="1"/>
  <c r="AI870" i="1"/>
  <c r="AF870" i="1"/>
  <c r="AC870" i="1"/>
  <c r="Z870" i="1"/>
  <c r="W870" i="1"/>
  <c r="T870" i="1"/>
  <c r="Q870" i="1"/>
  <c r="N870" i="1"/>
  <c r="K870" i="1"/>
  <c r="H870" i="1"/>
  <c r="E870" i="1"/>
  <c r="B870" i="1"/>
  <c r="AU869" i="1"/>
  <c r="AR869" i="1"/>
  <c r="AO869" i="1"/>
  <c r="AL869" i="1"/>
  <c r="AI869" i="1"/>
  <c r="AF869" i="1"/>
  <c r="AC869" i="1"/>
  <c r="Z869" i="1"/>
  <c r="W869" i="1"/>
  <c r="T869" i="1"/>
  <c r="Q869" i="1"/>
  <c r="N869" i="1"/>
  <c r="K869" i="1"/>
  <c r="H869" i="1"/>
  <c r="E869" i="1"/>
  <c r="B869" i="1"/>
  <c r="AU868" i="1"/>
  <c r="AR868" i="1"/>
  <c r="AO868" i="1"/>
  <c r="AL868" i="1"/>
  <c r="AI868" i="1"/>
  <c r="AF868" i="1"/>
  <c r="AC868" i="1"/>
  <c r="Z868" i="1"/>
  <c r="W868" i="1"/>
  <c r="T868" i="1"/>
  <c r="Q868" i="1"/>
  <c r="N868" i="1"/>
  <c r="K868" i="1"/>
  <c r="H868" i="1"/>
  <c r="E868" i="1"/>
  <c r="B868" i="1"/>
  <c r="AU867" i="1"/>
  <c r="AR867" i="1"/>
  <c r="AO867" i="1"/>
  <c r="AL867" i="1"/>
  <c r="AI867" i="1"/>
  <c r="AF867" i="1"/>
  <c r="AC867" i="1"/>
  <c r="Z867" i="1"/>
  <c r="W867" i="1"/>
  <c r="T867" i="1"/>
  <c r="Q867" i="1"/>
  <c r="N867" i="1"/>
  <c r="K867" i="1"/>
  <c r="H867" i="1"/>
  <c r="E867" i="1"/>
  <c r="B867" i="1"/>
  <c r="AU866" i="1"/>
  <c r="AR866" i="1"/>
  <c r="AO866" i="1"/>
  <c r="AL866" i="1"/>
  <c r="AI866" i="1"/>
  <c r="AF866" i="1"/>
  <c r="AC866" i="1"/>
  <c r="Z866" i="1"/>
  <c r="W866" i="1"/>
  <c r="T866" i="1"/>
  <c r="Q866" i="1"/>
  <c r="N866" i="1"/>
  <c r="K866" i="1"/>
  <c r="H866" i="1"/>
  <c r="E866" i="1"/>
  <c r="B866" i="1"/>
  <c r="AU865" i="1"/>
  <c r="AR865" i="1"/>
  <c r="AO865" i="1"/>
  <c r="AL865" i="1"/>
  <c r="AI865" i="1"/>
  <c r="AF865" i="1"/>
  <c r="AC865" i="1"/>
  <c r="Z865" i="1"/>
  <c r="W865" i="1"/>
  <c r="T865" i="1"/>
  <c r="Q865" i="1"/>
  <c r="N865" i="1"/>
  <c r="K865" i="1"/>
  <c r="H865" i="1"/>
  <c r="E865" i="1"/>
  <c r="B865" i="1"/>
  <c r="AU864" i="1"/>
  <c r="AR864" i="1"/>
  <c r="AO864" i="1"/>
  <c r="AL864" i="1"/>
  <c r="AI864" i="1"/>
  <c r="AF864" i="1"/>
  <c r="AC864" i="1"/>
  <c r="Z864" i="1"/>
  <c r="W864" i="1"/>
  <c r="T864" i="1"/>
  <c r="Q864" i="1"/>
  <c r="N864" i="1"/>
  <c r="K864" i="1"/>
  <c r="H864" i="1"/>
  <c r="E864" i="1"/>
  <c r="B864" i="1"/>
  <c r="AU863" i="1"/>
  <c r="AR863" i="1"/>
  <c r="AO863" i="1"/>
  <c r="AL863" i="1"/>
  <c r="AI863" i="1"/>
  <c r="AF863" i="1"/>
  <c r="AC863" i="1"/>
  <c r="Z863" i="1"/>
  <c r="W863" i="1"/>
  <c r="T863" i="1"/>
  <c r="Q863" i="1"/>
  <c r="N863" i="1"/>
  <c r="K863" i="1"/>
  <c r="H863" i="1"/>
  <c r="E863" i="1"/>
  <c r="B863" i="1"/>
  <c r="AU862" i="1"/>
  <c r="AR862" i="1"/>
  <c r="AO862" i="1"/>
  <c r="AL862" i="1"/>
  <c r="AI862" i="1"/>
  <c r="AF862" i="1"/>
  <c r="AC862" i="1"/>
  <c r="Z862" i="1"/>
  <c r="W862" i="1"/>
  <c r="T862" i="1"/>
  <c r="Q862" i="1"/>
  <c r="N862" i="1"/>
  <c r="K862" i="1"/>
  <c r="H862" i="1"/>
  <c r="E862" i="1"/>
  <c r="B862" i="1"/>
  <c r="AU861" i="1"/>
  <c r="AR861" i="1"/>
  <c r="AO861" i="1"/>
  <c r="AL861" i="1"/>
  <c r="AI861" i="1"/>
  <c r="AF861" i="1"/>
  <c r="AC861" i="1"/>
  <c r="Z861" i="1"/>
  <c r="W861" i="1"/>
  <c r="T861" i="1"/>
  <c r="Q861" i="1"/>
  <c r="N861" i="1"/>
  <c r="K861" i="1"/>
  <c r="H861" i="1"/>
  <c r="E861" i="1"/>
  <c r="B861" i="1"/>
  <c r="AU850" i="1"/>
  <c r="AR850" i="1"/>
  <c r="AO850" i="1"/>
  <c r="AL850" i="1"/>
  <c r="AI850" i="1"/>
  <c r="AF850" i="1"/>
  <c r="AC850" i="1"/>
  <c r="Z850" i="1"/>
  <c r="W850" i="1"/>
  <c r="T850" i="1"/>
  <c r="Q850" i="1"/>
  <c r="N850" i="1"/>
  <c r="K850" i="1"/>
  <c r="H850" i="1"/>
  <c r="E850" i="1"/>
  <c r="B850" i="1"/>
  <c r="AU849" i="1"/>
  <c r="AR849" i="1"/>
  <c r="AO849" i="1"/>
  <c r="AL849" i="1"/>
  <c r="AI849" i="1"/>
  <c r="AF849" i="1"/>
  <c r="AC849" i="1"/>
  <c r="Z849" i="1"/>
  <c r="W849" i="1"/>
  <c r="T849" i="1"/>
  <c r="Q849" i="1"/>
  <c r="N849" i="1"/>
  <c r="K849" i="1"/>
  <c r="H849" i="1"/>
  <c r="E849" i="1"/>
  <c r="B849" i="1"/>
  <c r="AU848" i="1"/>
  <c r="AR848" i="1"/>
  <c r="AO848" i="1"/>
  <c r="AL848" i="1"/>
  <c r="AI848" i="1"/>
  <c r="AF848" i="1"/>
  <c r="AC848" i="1"/>
  <c r="Z848" i="1"/>
  <c r="W848" i="1"/>
  <c r="T848" i="1"/>
  <c r="Q848" i="1"/>
  <c r="N848" i="1"/>
  <c r="K848" i="1"/>
  <c r="H848" i="1"/>
  <c r="E848" i="1"/>
  <c r="B848" i="1"/>
  <c r="AU847" i="1"/>
  <c r="AR847" i="1"/>
  <c r="AO847" i="1"/>
  <c r="AL847" i="1"/>
  <c r="AI847" i="1"/>
  <c r="AF847" i="1"/>
  <c r="AC847" i="1"/>
  <c r="Z847" i="1"/>
  <c r="W847" i="1"/>
  <c r="T847" i="1"/>
  <c r="Q847" i="1"/>
  <c r="N847" i="1"/>
  <c r="K847" i="1"/>
  <c r="H847" i="1"/>
  <c r="E847" i="1"/>
  <c r="B847" i="1"/>
  <c r="AU846" i="1"/>
  <c r="AR846" i="1"/>
  <c r="AO846" i="1"/>
  <c r="AL846" i="1"/>
  <c r="AI846" i="1"/>
  <c r="AF846" i="1"/>
  <c r="AC846" i="1"/>
  <c r="Z846" i="1"/>
  <c r="W846" i="1"/>
  <c r="T846" i="1"/>
  <c r="Q846" i="1"/>
  <c r="N846" i="1"/>
  <c r="K846" i="1"/>
  <c r="H846" i="1"/>
  <c r="E846" i="1"/>
  <c r="B846" i="1"/>
  <c r="AU845" i="1"/>
  <c r="AR845" i="1"/>
  <c r="AO845" i="1"/>
  <c r="AL845" i="1"/>
  <c r="AI845" i="1"/>
  <c r="AF845" i="1"/>
  <c r="AC845" i="1"/>
  <c r="Z845" i="1"/>
  <c r="W845" i="1"/>
  <c r="T845" i="1"/>
  <c r="Q845" i="1"/>
  <c r="N845" i="1"/>
  <c r="K845" i="1"/>
  <c r="H845" i="1"/>
  <c r="E845" i="1"/>
  <c r="B845" i="1"/>
  <c r="AU844" i="1"/>
  <c r="AR844" i="1"/>
  <c r="AO844" i="1"/>
  <c r="AL844" i="1"/>
  <c r="AI844" i="1"/>
  <c r="AF844" i="1"/>
  <c r="AC844" i="1"/>
  <c r="Z844" i="1"/>
  <c r="W844" i="1"/>
  <c r="T844" i="1"/>
  <c r="Q844" i="1"/>
  <c r="N844" i="1"/>
  <c r="K844" i="1"/>
  <c r="H844" i="1"/>
  <c r="E844" i="1"/>
  <c r="B844" i="1"/>
  <c r="AU843" i="1"/>
  <c r="AR843" i="1"/>
  <c r="AO843" i="1"/>
  <c r="AL843" i="1"/>
  <c r="AI843" i="1"/>
  <c r="AF843" i="1"/>
  <c r="AC843" i="1"/>
  <c r="Z843" i="1"/>
  <c r="W843" i="1"/>
  <c r="T843" i="1"/>
  <c r="Q843" i="1"/>
  <c r="N843" i="1"/>
  <c r="K843" i="1"/>
  <c r="H843" i="1"/>
  <c r="E843" i="1"/>
  <c r="B843" i="1"/>
  <c r="AU842" i="1"/>
  <c r="AR842" i="1"/>
  <c r="AO842" i="1"/>
  <c r="AL842" i="1"/>
  <c r="AI842" i="1"/>
  <c r="AF842" i="1"/>
  <c r="AC842" i="1"/>
  <c r="Z842" i="1"/>
  <c r="W842" i="1"/>
  <c r="T842" i="1"/>
  <c r="Q842" i="1"/>
  <c r="N842" i="1"/>
  <c r="K842" i="1"/>
  <c r="H842" i="1"/>
  <c r="E842" i="1"/>
  <c r="B842" i="1"/>
  <c r="AU841" i="1"/>
  <c r="AR841" i="1"/>
  <c r="AO841" i="1"/>
  <c r="AL841" i="1"/>
  <c r="AI841" i="1"/>
  <c r="AF841" i="1"/>
  <c r="AC841" i="1"/>
  <c r="Z841" i="1"/>
  <c r="W841" i="1"/>
  <c r="T841" i="1"/>
  <c r="Q841" i="1"/>
  <c r="N841" i="1"/>
  <c r="K841" i="1"/>
  <c r="H841" i="1"/>
  <c r="E841" i="1"/>
  <c r="B841" i="1"/>
  <c r="AU840" i="1"/>
  <c r="AR840" i="1"/>
  <c r="AO840" i="1"/>
  <c r="AL840" i="1"/>
  <c r="AI840" i="1"/>
  <c r="AF840" i="1"/>
  <c r="AC840" i="1"/>
  <c r="Z840" i="1"/>
  <c r="W840" i="1"/>
  <c r="T840" i="1"/>
  <c r="Q840" i="1"/>
  <c r="N840" i="1"/>
  <c r="K840" i="1"/>
  <c r="H840" i="1"/>
  <c r="E840" i="1"/>
  <c r="B840" i="1"/>
  <c r="AU839" i="1"/>
  <c r="AR839" i="1"/>
  <c r="AO839" i="1"/>
  <c r="AL839" i="1"/>
  <c r="AI839" i="1"/>
  <c r="AF839" i="1"/>
  <c r="AC839" i="1"/>
  <c r="Z839" i="1"/>
  <c r="W839" i="1"/>
  <c r="T839" i="1"/>
  <c r="Q839" i="1"/>
  <c r="N839" i="1"/>
  <c r="K839" i="1"/>
  <c r="H839" i="1"/>
  <c r="E839" i="1"/>
  <c r="B839" i="1"/>
  <c r="AU838" i="1"/>
  <c r="AR838" i="1"/>
  <c r="AO838" i="1"/>
  <c r="AL838" i="1"/>
  <c r="AI838" i="1"/>
  <c r="AF838" i="1"/>
  <c r="AC838" i="1"/>
  <c r="Z838" i="1"/>
  <c r="W838" i="1"/>
  <c r="T838" i="1"/>
  <c r="Q838" i="1"/>
  <c r="N838" i="1"/>
  <c r="K838" i="1"/>
  <c r="H838" i="1"/>
  <c r="E838" i="1"/>
  <c r="B838" i="1"/>
  <c r="AU837" i="1"/>
  <c r="AR837" i="1"/>
  <c r="AO837" i="1"/>
  <c r="AL837" i="1"/>
  <c r="AI837" i="1"/>
  <c r="AF837" i="1"/>
  <c r="AC837" i="1"/>
  <c r="Z837" i="1"/>
  <c r="W837" i="1"/>
  <c r="T837" i="1"/>
  <c r="Q837" i="1"/>
  <c r="N837" i="1"/>
  <c r="K837" i="1"/>
  <c r="H837" i="1"/>
  <c r="E837" i="1"/>
  <c r="B837" i="1"/>
  <c r="AU836" i="1"/>
  <c r="AR836" i="1"/>
  <c r="AO836" i="1"/>
  <c r="AL836" i="1"/>
  <c r="AI836" i="1"/>
  <c r="AF836" i="1"/>
  <c r="AC836" i="1"/>
  <c r="Z836" i="1"/>
  <c r="W836" i="1"/>
  <c r="T836" i="1"/>
  <c r="Q836" i="1"/>
  <c r="N836" i="1"/>
  <c r="K836" i="1"/>
  <c r="H836" i="1"/>
  <c r="E836" i="1"/>
  <c r="B836" i="1"/>
  <c r="AU835" i="1"/>
  <c r="AR835" i="1"/>
  <c r="AO835" i="1"/>
  <c r="AL835" i="1"/>
  <c r="AI835" i="1"/>
  <c r="AF835" i="1"/>
  <c r="AC835" i="1"/>
  <c r="Z835" i="1"/>
  <c r="W835" i="1"/>
  <c r="T835" i="1"/>
  <c r="Q835" i="1"/>
  <c r="N835" i="1"/>
  <c r="K835" i="1"/>
  <c r="H835" i="1"/>
  <c r="E835" i="1"/>
  <c r="B835" i="1"/>
  <c r="AU834" i="1"/>
  <c r="AR834" i="1"/>
  <c r="AO834" i="1"/>
  <c r="AL834" i="1"/>
  <c r="AI834" i="1"/>
  <c r="AF834" i="1"/>
  <c r="AC834" i="1"/>
  <c r="Z834" i="1"/>
  <c r="W834" i="1"/>
  <c r="T834" i="1"/>
  <c r="Q834" i="1"/>
  <c r="N834" i="1"/>
  <c r="K834" i="1"/>
  <c r="H834" i="1"/>
  <c r="E834" i="1"/>
  <c r="B834" i="1"/>
  <c r="AU833" i="1"/>
  <c r="AR833" i="1"/>
  <c r="AO833" i="1"/>
  <c r="AL833" i="1"/>
  <c r="AI833" i="1"/>
  <c r="AF833" i="1"/>
  <c r="AC833" i="1"/>
  <c r="Z833" i="1"/>
  <c r="W833" i="1"/>
  <c r="T833" i="1"/>
  <c r="Q833" i="1"/>
  <c r="N833" i="1"/>
  <c r="K833" i="1"/>
  <c r="H833" i="1"/>
  <c r="E833" i="1"/>
  <c r="B833" i="1"/>
  <c r="AU832" i="1"/>
  <c r="AR832" i="1"/>
  <c r="AO832" i="1"/>
  <c r="AL832" i="1"/>
  <c r="AI832" i="1"/>
  <c r="AF832" i="1"/>
  <c r="AC832" i="1"/>
  <c r="Z832" i="1"/>
  <c r="W832" i="1"/>
  <c r="T832" i="1"/>
  <c r="Q832" i="1"/>
  <c r="N832" i="1"/>
  <c r="K832" i="1"/>
  <c r="H832" i="1"/>
  <c r="E832" i="1"/>
  <c r="B832" i="1"/>
  <c r="AU831" i="1"/>
  <c r="AR831" i="1"/>
  <c r="AO831" i="1"/>
  <c r="AL831" i="1"/>
  <c r="AI831" i="1"/>
  <c r="AF831" i="1"/>
  <c r="AC831" i="1"/>
  <c r="Z831" i="1"/>
  <c r="W831" i="1"/>
  <c r="T831" i="1"/>
  <c r="Q831" i="1"/>
  <c r="N831" i="1"/>
  <c r="K831" i="1"/>
  <c r="H831" i="1"/>
  <c r="E831" i="1"/>
  <c r="B831" i="1"/>
  <c r="AU830" i="1"/>
  <c r="AR830" i="1"/>
  <c r="AO830" i="1"/>
  <c r="AL830" i="1"/>
  <c r="AI830" i="1"/>
  <c r="AF830" i="1"/>
  <c r="AC830" i="1"/>
  <c r="Z830" i="1"/>
  <c r="W830" i="1"/>
  <c r="T830" i="1"/>
  <c r="Q830" i="1"/>
  <c r="N830" i="1"/>
  <c r="K830" i="1"/>
  <c r="H830" i="1"/>
  <c r="E830" i="1"/>
  <c r="B830" i="1"/>
  <c r="AU820" i="1"/>
  <c r="AR820" i="1"/>
  <c r="AO820" i="1"/>
  <c r="AL820" i="1"/>
  <c r="AI820" i="1"/>
  <c r="AF820" i="1"/>
  <c r="AC820" i="1"/>
  <c r="Z820" i="1"/>
  <c r="W820" i="1"/>
  <c r="T820" i="1"/>
  <c r="Q820" i="1"/>
  <c r="N820" i="1"/>
  <c r="K820" i="1"/>
  <c r="H820" i="1"/>
  <c r="E820" i="1"/>
  <c r="B820" i="1"/>
  <c r="AU819" i="1"/>
  <c r="AR819" i="1"/>
  <c r="AO819" i="1"/>
  <c r="AL819" i="1"/>
  <c r="AI819" i="1"/>
  <c r="AF819" i="1"/>
  <c r="AC819" i="1"/>
  <c r="Z819" i="1"/>
  <c r="W819" i="1"/>
  <c r="T819" i="1"/>
  <c r="Q819" i="1"/>
  <c r="N819" i="1"/>
  <c r="K819" i="1"/>
  <c r="H819" i="1"/>
  <c r="E819" i="1"/>
  <c r="B819" i="1"/>
  <c r="AU818" i="1"/>
  <c r="AR818" i="1"/>
  <c r="AO818" i="1"/>
  <c r="AL818" i="1"/>
  <c r="AI818" i="1"/>
  <c r="AF818" i="1"/>
  <c r="AC818" i="1"/>
  <c r="Z818" i="1"/>
  <c r="W818" i="1"/>
  <c r="T818" i="1"/>
  <c r="Q818" i="1"/>
  <c r="N818" i="1"/>
  <c r="K818" i="1"/>
  <c r="H818" i="1"/>
  <c r="E818" i="1"/>
  <c r="B818" i="1"/>
  <c r="AU817" i="1"/>
  <c r="AR817" i="1"/>
  <c r="AO817" i="1"/>
  <c r="AL817" i="1"/>
  <c r="AI817" i="1"/>
  <c r="AF817" i="1"/>
  <c r="AC817" i="1"/>
  <c r="Z817" i="1"/>
  <c r="W817" i="1"/>
  <c r="T817" i="1"/>
  <c r="Q817" i="1"/>
  <c r="N817" i="1"/>
  <c r="K817" i="1"/>
  <c r="H817" i="1"/>
  <c r="E817" i="1"/>
  <c r="B817" i="1"/>
  <c r="AU816" i="1"/>
  <c r="AR816" i="1"/>
  <c r="AO816" i="1"/>
  <c r="AL816" i="1"/>
  <c r="AI816" i="1"/>
  <c r="AF816" i="1"/>
  <c r="AC816" i="1"/>
  <c r="Z816" i="1"/>
  <c r="W816" i="1"/>
  <c r="T816" i="1"/>
  <c r="Q816" i="1"/>
  <c r="N816" i="1"/>
  <c r="K816" i="1"/>
  <c r="H816" i="1"/>
  <c r="E816" i="1"/>
  <c r="B816" i="1"/>
  <c r="AU815" i="1"/>
  <c r="AR815" i="1"/>
  <c r="AO815" i="1"/>
  <c r="AL815" i="1"/>
  <c r="AI815" i="1"/>
  <c r="AF815" i="1"/>
  <c r="AC815" i="1"/>
  <c r="Z815" i="1"/>
  <c r="W815" i="1"/>
  <c r="T815" i="1"/>
  <c r="Q815" i="1"/>
  <c r="N815" i="1"/>
  <c r="K815" i="1"/>
  <c r="H815" i="1"/>
  <c r="E815" i="1"/>
  <c r="B815" i="1"/>
  <c r="AU814" i="1"/>
  <c r="AR814" i="1"/>
  <c r="AO814" i="1"/>
  <c r="AL814" i="1"/>
  <c r="AI814" i="1"/>
  <c r="AF814" i="1"/>
  <c r="AC814" i="1"/>
  <c r="Z814" i="1"/>
  <c r="W814" i="1"/>
  <c r="T814" i="1"/>
  <c r="Q814" i="1"/>
  <c r="N814" i="1"/>
  <c r="K814" i="1"/>
  <c r="H814" i="1"/>
  <c r="E814" i="1"/>
  <c r="B814" i="1"/>
  <c r="AU813" i="1"/>
  <c r="AR813" i="1"/>
  <c r="AO813" i="1"/>
  <c r="AL813" i="1"/>
  <c r="AI813" i="1"/>
  <c r="AF813" i="1"/>
  <c r="AC813" i="1"/>
  <c r="Z813" i="1"/>
  <c r="W813" i="1"/>
  <c r="T813" i="1"/>
  <c r="Q813" i="1"/>
  <c r="N813" i="1"/>
  <c r="K813" i="1"/>
  <c r="H813" i="1"/>
  <c r="E813" i="1"/>
  <c r="B813" i="1"/>
  <c r="AU812" i="1"/>
  <c r="AR812" i="1"/>
  <c r="AO812" i="1"/>
  <c r="AL812" i="1"/>
  <c r="AI812" i="1"/>
  <c r="AF812" i="1"/>
  <c r="AC812" i="1"/>
  <c r="Z812" i="1"/>
  <c r="W812" i="1"/>
  <c r="T812" i="1"/>
  <c r="Q812" i="1"/>
  <c r="N812" i="1"/>
  <c r="K812" i="1"/>
  <c r="H812" i="1"/>
  <c r="E812" i="1"/>
  <c r="B812" i="1"/>
  <c r="AU811" i="1"/>
  <c r="AR811" i="1"/>
  <c r="AO811" i="1"/>
  <c r="AL811" i="1"/>
  <c r="AI811" i="1"/>
  <c r="AF811" i="1"/>
  <c r="AC811" i="1"/>
  <c r="Z811" i="1"/>
  <c r="W811" i="1"/>
  <c r="T811" i="1"/>
  <c r="Q811" i="1"/>
  <c r="N811" i="1"/>
  <c r="K811" i="1"/>
  <c r="H811" i="1"/>
  <c r="E811" i="1"/>
  <c r="B811" i="1"/>
  <c r="AU810" i="1"/>
  <c r="AR810" i="1"/>
  <c r="AO810" i="1"/>
  <c r="AL810" i="1"/>
  <c r="AI810" i="1"/>
  <c r="AF810" i="1"/>
  <c r="AC810" i="1"/>
  <c r="Z810" i="1"/>
  <c r="W810" i="1"/>
  <c r="T810" i="1"/>
  <c r="Q810" i="1"/>
  <c r="N810" i="1"/>
  <c r="K810" i="1"/>
  <c r="H810" i="1"/>
  <c r="E810" i="1"/>
  <c r="B810" i="1"/>
  <c r="AU809" i="1"/>
  <c r="AR809" i="1"/>
  <c r="AO809" i="1"/>
  <c r="AL809" i="1"/>
  <c r="AI809" i="1"/>
  <c r="AF809" i="1"/>
  <c r="AC809" i="1"/>
  <c r="Z809" i="1"/>
  <c r="W809" i="1"/>
  <c r="T809" i="1"/>
  <c r="Q809" i="1"/>
  <c r="N809" i="1"/>
  <c r="K809" i="1"/>
  <c r="H809" i="1"/>
  <c r="E809" i="1"/>
  <c r="B809" i="1"/>
  <c r="AU808" i="1"/>
  <c r="AR808" i="1"/>
  <c r="AO808" i="1"/>
  <c r="AL808" i="1"/>
  <c r="AI808" i="1"/>
  <c r="AF808" i="1"/>
  <c r="AC808" i="1"/>
  <c r="Z808" i="1"/>
  <c r="W808" i="1"/>
  <c r="T808" i="1"/>
  <c r="Q808" i="1"/>
  <c r="N808" i="1"/>
  <c r="K808" i="1"/>
  <c r="H808" i="1"/>
  <c r="E808" i="1"/>
  <c r="B808" i="1"/>
  <c r="AU807" i="1"/>
  <c r="AR807" i="1"/>
  <c r="AO807" i="1"/>
  <c r="AL807" i="1"/>
  <c r="AI807" i="1"/>
  <c r="AF807" i="1"/>
  <c r="AC807" i="1"/>
  <c r="Z807" i="1"/>
  <c r="W807" i="1"/>
  <c r="T807" i="1"/>
  <c r="Q807" i="1"/>
  <c r="N807" i="1"/>
  <c r="K807" i="1"/>
  <c r="H807" i="1"/>
  <c r="E807" i="1"/>
  <c r="B807" i="1"/>
  <c r="AU806" i="1"/>
  <c r="AR806" i="1"/>
  <c r="AO806" i="1"/>
  <c r="AL806" i="1"/>
  <c r="AI806" i="1"/>
  <c r="AF806" i="1"/>
  <c r="AC806" i="1"/>
  <c r="Z806" i="1"/>
  <c r="W806" i="1"/>
  <c r="T806" i="1"/>
  <c r="Q806" i="1"/>
  <c r="N806" i="1"/>
  <c r="K806" i="1"/>
  <c r="H806" i="1"/>
  <c r="E806" i="1"/>
  <c r="B806" i="1"/>
  <c r="AU805" i="1"/>
  <c r="AR805" i="1"/>
  <c r="AO805" i="1"/>
  <c r="AL805" i="1"/>
  <c r="AI805" i="1"/>
  <c r="AF805" i="1"/>
  <c r="AC805" i="1"/>
  <c r="Z805" i="1"/>
  <c r="W805" i="1"/>
  <c r="T805" i="1"/>
  <c r="Q805" i="1"/>
  <c r="N805" i="1"/>
  <c r="K805" i="1"/>
  <c r="H805" i="1"/>
  <c r="E805" i="1"/>
  <c r="B805" i="1"/>
  <c r="AU804" i="1"/>
  <c r="AR804" i="1"/>
  <c r="AO804" i="1"/>
  <c r="AL804" i="1"/>
  <c r="AI804" i="1"/>
  <c r="AF804" i="1"/>
  <c r="AC804" i="1"/>
  <c r="Z804" i="1"/>
  <c r="W804" i="1"/>
  <c r="T804" i="1"/>
  <c r="Q804" i="1"/>
  <c r="N804" i="1"/>
  <c r="K804" i="1"/>
  <c r="H804" i="1"/>
  <c r="E804" i="1"/>
  <c r="B804" i="1"/>
  <c r="AU803" i="1"/>
  <c r="AR803" i="1"/>
  <c r="AO803" i="1"/>
  <c r="AL803" i="1"/>
  <c r="AI803" i="1"/>
  <c r="AF803" i="1"/>
  <c r="AC803" i="1"/>
  <c r="Z803" i="1"/>
  <c r="W803" i="1"/>
  <c r="T803" i="1"/>
  <c r="Q803" i="1"/>
  <c r="N803" i="1"/>
  <c r="K803" i="1"/>
  <c r="H803" i="1"/>
  <c r="E803" i="1"/>
  <c r="B803" i="1"/>
  <c r="AU802" i="1"/>
  <c r="AR802" i="1"/>
  <c r="AO802" i="1"/>
  <c r="AL802" i="1"/>
  <c r="AI802" i="1"/>
  <c r="AF802" i="1"/>
  <c r="AC802" i="1"/>
  <c r="Z802" i="1"/>
  <c r="W802" i="1"/>
  <c r="T802" i="1"/>
  <c r="Q802" i="1"/>
  <c r="N802" i="1"/>
  <c r="K802" i="1"/>
  <c r="H802" i="1"/>
  <c r="E802" i="1"/>
  <c r="B802" i="1"/>
  <c r="AU801" i="1"/>
  <c r="AR801" i="1"/>
  <c r="AO801" i="1"/>
  <c r="AL801" i="1"/>
  <c r="AI801" i="1"/>
  <c r="AF801" i="1"/>
  <c r="AC801" i="1"/>
  <c r="Z801" i="1"/>
  <c r="W801" i="1"/>
  <c r="T801" i="1"/>
  <c r="Q801" i="1"/>
  <c r="N801" i="1"/>
  <c r="K801" i="1"/>
  <c r="H801" i="1"/>
  <c r="E801" i="1"/>
  <c r="B801" i="1"/>
  <c r="AU800" i="1"/>
  <c r="AR800" i="1"/>
  <c r="AO800" i="1"/>
  <c r="AL800" i="1"/>
  <c r="AI800" i="1"/>
  <c r="AF800" i="1"/>
  <c r="AC800" i="1"/>
  <c r="Z800" i="1"/>
  <c r="W800" i="1"/>
  <c r="T800" i="1"/>
  <c r="Q800" i="1"/>
  <c r="N800" i="1"/>
  <c r="K800" i="1"/>
  <c r="H800" i="1"/>
  <c r="E800" i="1"/>
  <c r="B800" i="1"/>
  <c r="AU789" i="1"/>
  <c r="AR789" i="1"/>
  <c r="AO789" i="1"/>
  <c r="AL789" i="1"/>
  <c r="AI789" i="1"/>
  <c r="AF789" i="1"/>
  <c r="AC789" i="1"/>
  <c r="Z789" i="1"/>
  <c r="W789" i="1"/>
  <c r="T789" i="1"/>
  <c r="Q789" i="1"/>
  <c r="N789" i="1"/>
  <c r="K789" i="1"/>
  <c r="H789" i="1"/>
  <c r="E789" i="1"/>
  <c r="B789" i="1"/>
  <c r="AU788" i="1"/>
  <c r="AR788" i="1"/>
  <c r="AO788" i="1"/>
  <c r="AL788" i="1"/>
  <c r="AI788" i="1"/>
  <c r="AF788" i="1"/>
  <c r="AC788" i="1"/>
  <c r="Z788" i="1"/>
  <c r="W788" i="1"/>
  <c r="T788" i="1"/>
  <c r="Q788" i="1"/>
  <c r="N788" i="1"/>
  <c r="K788" i="1"/>
  <c r="H788" i="1"/>
  <c r="E788" i="1"/>
  <c r="B788" i="1"/>
  <c r="AU787" i="1"/>
  <c r="AR787" i="1"/>
  <c r="AO787" i="1"/>
  <c r="AL787" i="1"/>
  <c r="AI787" i="1"/>
  <c r="AF787" i="1"/>
  <c r="AC787" i="1"/>
  <c r="Z787" i="1"/>
  <c r="W787" i="1"/>
  <c r="T787" i="1"/>
  <c r="Q787" i="1"/>
  <c r="N787" i="1"/>
  <c r="K787" i="1"/>
  <c r="H787" i="1"/>
  <c r="E787" i="1"/>
  <c r="B787" i="1"/>
  <c r="AU786" i="1"/>
  <c r="AR786" i="1"/>
  <c r="AO786" i="1"/>
  <c r="AL786" i="1"/>
  <c r="AI786" i="1"/>
  <c r="AF786" i="1"/>
  <c r="AC786" i="1"/>
  <c r="Z786" i="1"/>
  <c r="W786" i="1"/>
  <c r="T786" i="1"/>
  <c r="Q786" i="1"/>
  <c r="N786" i="1"/>
  <c r="K786" i="1"/>
  <c r="H786" i="1"/>
  <c r="E786" i="1"/>
  <c r="B786" i="1"/>
  <c r="AU785" i="1"/>
  <c r="AR785" i="1"/>
  <c r="AO785" i="1"/>
  <c r="AL785" i="1"/>
  <c r="AI785" i="1"/>
  <c r="AF785" i="1"/>
  <c r="AC785" i="1"/>
  <c r="Z785" i="1"/>
  <c r="W785" i="1"/>
  <c r="T785" i="1"/>
  <c r="Q785" i="1"/>
  <c r="N785" i="1"/>
  <c r="K785" i="1"/>
  <c r="H785" i="1"/>
  <c r="E785" i="1"/>
  <c r="B785" i="1"/>
  <c r="AU784" i="1"/>
  <c r="AR784" i="1"/>
  <c r="AO784" i="1"/>
  <c r="AL784" i="1"/>
  <c r="AI784" i="1"/>
  <c r="AF784" i="1"/>
  <c r="AC784" i="1"/>
  <c r="Z784" i="1"/>
  <c r="W784" i="1"/>
  <c r="T784" i="1"/>
  <c r="Q784" i="1"/>
  <c r="N784" i="1"/>
  <c r="K784" i="1"/>
  <c r="H784" i="1"/>
  <c r="E784" i="1"/>
  <c r="B784" i="1"/>
  <c r="AU783" i="1"/>
  <c r="AR783" i="1"/>
  <c r="AO783" i="1"/>
  <c r="AL783" i="1"/>
  <c r="AI783" i="1"/>
  <c r="AF783" i="1"/>
  <c r="AC783" i="1"/>
  <c r="Z783" i="1"/>
  <c r="W783" i="1"/>
  <c r="T783" i="1"/>
  <c r="Q783" i="1"/>
  <c r="N783" i="1"/>
  <c r="K783" i="1"/>
  <c r="H783" i="1"/>
  <c r="E783" i="1"/>
  <c r="B783" i="1"/>
  <c r="AU782" i="1"/>
  <c r="AR782" i="1"/>
  <c r="AO782" i="1"/>
  <c r="AL782" i="1"/>
  <c r="AI782" i="1"/>
  <c r="AF782" i="1"/>
  <c r="AC782" i="1"/>
  <c r="Z782" i="1"/>
  <c r="W782" i="1"/>
  <c r="T782" i="1"/>
  <c r="Q782" i="1"/>
  <c r="N782" i="1"/>
  <c r="K782" i="1"/>
  <c r="H782" i="1"/>
  <c r="E782" i="1"/>
  <c r="B782" i="1"/>
  <c r="AU781" i="1"/>
  <c r="AR781" i="1"/>
  <c r="AO781" i="1"/>
  <c r="AL781" i="1"/>
  <c r="AI781" i="1"/>
  <c r="AF781" i="1"/>
  <c r="AC781" i="1"/>
  <c r="Z781" i="1"/>
  <c r="W781" i="1"/>
  <c r="T781" i="1"/>
  <c r="Q781" i="1"/>
  <c r="N781" i="1"/>
  <c r="K781" i="1"/>
  <c r="H781" i="1"/>
  <c r="E781" i="1"/>
  <c r="B781" i="1"/>
  <c r="AU780" i="1"/>
  <c r="AR780" i="1"/>
  <c r="AO780" i="1"/>
  <c r="AL780" i="1"/>
  <c r="AI780" i="1"/>
  <c r="AF780" i="1"/>
  <c r="AC780" i="1"/>
  <c r="Z780" i="1"/>
  <c r="W780" i="1"/>
  <c r="T780" i="1"/>
  <c r="Q780" i="1"/>
  <c r="N780" i="1"/>
  <c r="K780" i="1"/>
  <c r="H780" i="1"/>
  <c r="E780" i="1"/>
  <c r="B780" i="1"/>
  <c r="AU779" i="1"/>
  <c r="AR779" i="1"/>
  <c r="AO779" i="1"/>
  <c r="AL779" i="1"/>
  <c r="AI779" i="1"/>
  <c r="AF779" i="1"/>
  <c r="AC779" i="1"/>
  <c r="Z779" i="1"/>
  <c r="W779" i="1"/>
  <c r="T779" i="1"/>
  <c r="Q779" i="1"/>
  <c r="N779" i="1"/>
  <c r="K779" i="1"/>
  <c r="H779" i="1"/>
  <c r="E779" i="1"/>
  <c r="B779" i="1"/>
  <c r="AU778" i="1"/>
  <c r="AR778" i="1"/>
  <c r="AO778" i="1"/>
  <c r="AL778" i="1"/>
  <c r="AI778" i="1"/>
  <c r="AF778" i="1"/>
  <c r="AC778" i="1"/>
  <c r="Z778" i="1"/>
  <c r="W778" i="1"/>
  <c r="T778" i="1"/>
  <c r="Q778" i="1"/>
  <c r="N778" i="1"/>
  <c r="K778" i="1"/>
  <c r="H778" i="1"/>
  <c r="E778" i="1"/>
  <c r="B778" i="1"/>
  <c r="AU777" i="1"/>
  <c r="AR777" i="1"/>
  <c r="AO777" i="1"/>
  <c r="AL777" i="1"/>
  <c r="AI777" i="1"/>
  <c r="AF777" i="1"/>
  <c r="AC777" i="1"/>
  <c r="Z777" i="1"/>
  <c r="W777" i="1"/>
  <c r="T777" i="1"/>
  <c r="Q777" i="1"/>
  <c r="N777" i="1"/>
  <c r="K777" i="1"/>
  <c r="H777" i="1"/>
  <c r="E777" i="1"/>
  <c r="B777" i="1"/>
  <c r="AU776" i="1"/>
  <c r="AR776" i="1"/>
  <c r="AO776" i="1"/>
  <c r="AL776" i="1"/>
  <c r="AI776" i="1"/>
  <c r="AF776" i="1"/>
  <c r="AC776" i="1"/>
  <c r="Z776" i="1"/>
  <c r="W776" i="1"/>
  <c r="T776" i="1"/>
  <c r="Q776" i="1"/>
  <c r="N776" i="1"/>
  <c r="K776" i="1"/>
  <c r="H776" i="1"/>
  <c r="E776" i="1"/>
  <c r="B776" i="1"/>
  <c r="AU775" i="1"/>
  <c r="AR775" i="1"/>
  <c r="AO775" i="1"/>
  <c r="AL775" i="1"/>
  <c r="AI775" i="1"/>
  <c r="AF775" i="1"/>
  <c r="AC775" i="1"/>
  <c r="Z775" i="1"/>
  <c r="W775" i="1"/>
  <c r="T775" i="1"/>
  <c r="Q775" i="1"/>
  <c r="N775" i="1"/>
  <c r="K775" i="1"/>
  <c r="H775" i="1"/>
  <c r="E775" i="1"/>
  <c r="B775" i="1"/>
  <c r="AU774" i="1"/>
  <c r="AR774" i="1"/>
  <c r="AO774" i="1"/>
  <c r="AL774" i="1"/>
  <c r="AI774" i="1"/>
  <c r="AF774" i="1"/>
  <c r="AC774" i="1"/>
  <c r="Z774" i="1"/>
  <c r="W774" i="1"/>
  <c r="T774" i="1"/>
  <c r="Q774" i="1"/>
  <c r="N774" i="1"/>
  <c r="K774" i="1"/>
  <c r="H774" i="1"/>
  <c r="E774" i="1"/>
  <c r="B774" i="1"/>
  <c r="AU773" i="1"/>
  <c r="AR773" i="1"/>
  <c r="AO773" i="1"/>
  <c r="AL773" i="1"/>
  <c r="AI773" i="1"/>
  <c r="AF773" i="1"/>
  <c r="AC773" i="1"/>
  <c r="Z773" i="1"/>
  <c r="W773" i="1"/>
  <c r="T773" i="1"/>
  <c r="Q773" i="1"/>
  <c r="N773" i="1"/>
  <c r="K773" i="1"/>
  <c r="H773" i="1"/>
  <c r="E773" i="1"/>
  <c r="B773" i="1"/>
  <c r="AU772" i="1"/>
  <c r="AR772" i="1"/>
  <c r="AO772" i="1"/>
  <c r="AL772" i="1"/>
  <c r="AI772" i="1"/>
  <c r="AF772" i="1"/>
  <c r="AC772" i="1"/>
  <c r="Z772" i="1"/>
  <c r="W772" i="1"/>
  <c r="T772" i="1"/>
  <c r="Q772" i="1"/>
  <c r="N772" i="1"/>
  <c r="K772" i="1"/>
  <c r="H772" i="1"/>
  <c r="E772" i="1"/>
  <c r="B772" i="1"/>
  <c r="AU771" i="1"/>
  <c r="AR771" i="1"/>
  <c r="AO771" i="1"/>
  <c r="AL771" i="1"/>
  <c r="AI771" i="1"/>
  <c r="AF771" i="1"/>
  <c r="AC771" i="1"/>
  <c r="Z771" i="1"/>
  <c r="W771" i="1"/>
  <c r="T771" i="1"/>
  <c r="Q771" i="1"/>
  <c r="N771" i="1"/>
  <c r="K771" i="1"/>
  <c r="H771" i="1"/>
  <c r="E771" i="1"/>
  <c r="B771" i="1"/>
  <c r="AU770" i="1"/>
  <c r="AR770" i="1"/>
  <c r="AO770" i="1"/>
  <c r="AL770" i="1"/>
  <c r="AI770" i="1"/>
  <c r="AF770" i="1"/>
  <c r="AC770" i="1"/>
  <c r="Z770" i="1"/>
  <c r="W770" i="1"/>
  <c r="T770" i="1"/>
  <c r="Q770" i="1"/>
  <c r="N770" i="1"/>
  <c r="K770" i="1"/>
  <c r="H770" i="1"/>
  <c r="E770" i="1"/>
  <c r="B770" i="1"/>
  <c r="AU769" i="1"/>
  <c r="AR769" i="1"/>
  <c r="AO769" i="1"/>
  <c r="AL769" i="1"/>
  <c r="AI769" i="1"/>
  <c r="AF769" i="1"/>
  <c r="AC769" i="1"/>
  <c r="Z769" i="1"/>
  <c r="W769" i="1"/>
  <c r="T769" i="1"/>
  <c r="Q769" i="1"/>
  <c r="N769" i="1"/>
  <c r="K769" i="1"/>
  <c r="H769" i="1"/>
  <c r="E769" i="1"/>
  <c r="B769" i="1"/>
  <c r="AU759" i="1"/>
  <c r="AR759" i="1"/>
  <c r="AO759" i="1"/>
  <c r="AL759" i="1"/>
  <c r="AI759" i="1"/>
  <c r="AF759" i="1"/>
  <c r="AC759" i="1"/>
  <c r="Z759" i="1"/>
  <c r="W759" i="1"/>
  <c r="T759" i="1"/>
  <c r="Q759" i="1"/>
  <c r="N759" i="1"/>
  <c r="K759" i="1"/>
  <c r="H759" i="1"/>
  <c r="E759" i="1"/>
  <c r="B759" i="1"/>
  <c r="AU758" i="1"/>
  <c r="AR758" i="1"/>
  <c r="AO758" i="1"/>
  <c r="AL758" i="1"/>
  <c r="AI758" i="1"/>
  <c r="AF758" i="1"/>
  <c r="AC758" i="1"/>
  <c r="Z758" i="1"/>
  <c r="W758" i="1"/>
  <c r="T758" i="1"/>
  <c r="Q758" i="1"/>
  <c r="N758" i="1"/>
  <c r="K758" i="1"/>
  <c r="H758" i="1"/>
  <c r="E758" i="1"/>
  <c r="B758" i="1"/>
  <c r="AU757" i="1"/>
  <c r="AR757" i="1"/>
  <c r="AO757" i="1"/>
  <c r="AL757" i="1"/>
  <c r="AI757" i="1"/>
  <c r="AF757" i="1"/>
  <c r="AC757" i="1"/>
  <c r="Z757" i="1"/>
  <c r="W757" i="1"/>
  <c r="T757" i="1"/>
  <c r="Q757" i="1"/>
  <c r="N757" i="1"/>
  <c r="K757" i="1"/>
  <c r="H757" i="1"/>
  <c r="E757" i="1"/>
  <c r="B757" i="1"/>
  <c r="AU756" i="1"/>
  <c r="AR756" i="1"/>
  <c r="AO756" i="1"/>
  <c r="AL756" i="1"/>
  <c r="AI756" i="1"/>
  <c r="AF756" i="1"/>
  <c r="AC756" i="1"/>
  <c r="Z756" i="1"/>
  <c r="W756" i="1"/>
  <c r="T756" i="1"/>
  <c r="Q756" i="1"/>
  <c r="N756" i="1"/>
  <c r="K756" i="1"/>
  <c r="H756" i="1"/>
  <c r="E756" i="1"/>
  <c r="B756" i="1"/>
  <c r="AU755" i="1"/>
  <c r="AR755" i="1"/>
  <c r="AO755" i="1"/>
  <c r="AL755" i="1"/>
  <c r="AI755" i="1"/>
  <c r="AF755" i="1"/>
  <c r="AC755" i="1"/>
  <c r="Z755" i="1"/>
  <c r="W755" i="1"/>
  <c r="T755" i="1"/>
  <c r="Q755" i="1"/>
  <c r="N755" i="1"/>
  <c r="K755" i="1"/>
  <c r="H755" i="1"/>
  <c r="E755" i="1"/>
  <c r="B755" i="1"/>
  <c r="AU754" i="1"/>
  <c r="AR754" i="1"/>
  <c r="AO754" i="1"/>
  <c r="AL754" i="1"/>
  <c r="AI754" i="1"/>
  <c r="AF754" i="1"/>
  <c r="AC754" i="1"/>
  <c r="Z754" i="1"/>
  <c r="W754" i="1"/>
  <c r="T754" i="1"/>
  <c r="Q754" i="1"/>
  <c r="N754" i="1"/>
  <c r="K754" i="1"/>
  <c r="H754" i="1"/>
  <c r="E754" i="1"/>
  <c r="B754" i="1"/>
  <c r="AU753" i="1"/>
  <c r="AR753" i="1"/>
  <c r="AO753" i="1"/>
  <c r="AL753" i="1"/>
  <c r="AI753" i="1"/>
  <c r="AF753" i="1"/>
  <c r="AC753" i="1"/>
  <c r="Z753" i="1"/>
  <c r="W753" i="1"/>
  <c r="T753" i="1"/>
  <c r="Q753" i="1"/>
  <c r="N753" i="1"/>
  <c r="K753" i="1"/>
  <c r="H753" i="1"/>
  <c r="E753" i="1"/>
  <c r="B753" i="1"/>
  <c r="AU752" i="1"/>
  <c r="AR752" i="1"/>
  <c r="AO752" i="1"/>
  <c r="AL752" i="1"/>
  <c r="AI752" i="1"/>
  <c r="AF752" i="1"/>
  <c r="AC752" i="1"/>
  <c r="Z752" i="1"/>
  <c r="W752" i="1"/>
  <c r="T752" i="1"/>
  <c r="Q752" i="1"/>
  <c r="N752" i="1"/>
  <c r="K752" i="1"/>
  <c r="H752" i="1"/>
  <c r="E752" i="1"/>
  <c r="B752" i="1"/>
  <c r="AU751" i="1"/>
  <c r="AR751" i="1"/>
  <c r="AO751" i="1"/>
  <c r="AL751" i="1"/>
  <c r="AI751" i="1"/>
  <c r="AF751" i="1"/>
  <c r="AC751" i="1"/>
  <c r="Z751" i="1"/>
  <c r="W751" i="1"/>
  <c r="T751" i="1"/>
  <c r="Q751" i="1"/>
  <c r="N751" i="1"/>
  <c r="K751" i="1"/>
  <c r="H751" i="1"/>
  <c r="E751" i="1"/>
  <c r="B751" i="1"/>
  <c r="AU750" i="1"/>
  <c r="AR750" i="1"/>
  <c r="AO750" i="1"/>
  <c r="AL750" i="1"/>
  <c r="AI750" i="1"/>
  <c r="AF750" i="1"/>
  <c r="AC750" i="1"/>
  <c r="Z750" i="1"/>
  <c r="W750" i="1"/>
  <c r="T750" i="1"/>
  <c r="Q750" i="1"/>
  <c r="N750" i="1"/>
  <c r="K750" i="1"/>
  <c r="H750" i="1"/>
  <c r="E750" i="1"/>
  <c r="B750" i="1"/>
  <c r="AU749" i="1"/>
  <c r="AR749" i="1"/>
  <c r="AO749" i="1"/>
  <c r="AL749" i="1"/>
  <c r="AI749" i="1"/>
  <c r="AF749" i="1"/>
  <c r="AC749" i="1"/>
  <c r="Z749" i="1"/>
  <c r="W749" i="1"/>
  <c r="T749" i="1"/>
  <c r="Q749" i="1"/>
  <c r="N749" i="1"/>
  <c r="K749" i="1"/>
  <c r="H749" i="1"/>
  <c r="E749" i="1"/>
  <c r="B749" i="1"/>
  <c r="AU748" i="1"/>
  <c r="AR748" i="1"/>
  <c r="AO748" i="1"/>
  <c r="AL748" i="1"/>
  <c r="AI748" i="1"/>
  <c r="AF748" i="1"/>
  <c r="AC748" i="1"/>
  <c r="Z748" i="1"/>
  <c r="W748" i="1"/>
  <c r="T748" i="1"/>
  <c r="Q748" i="1"/>
  <c r="N748" i="1"/>
  <c r="K748" i="1"/>
  <c r="H748" i="1"/>
  <c r="E748" i="1"/>
  <c r="B748" i="1"/>
  <c r="AU747" i="1"/>
  <c r="AR747" i="1"/>
  <c r="AO747" i="1"/>
  <c r="AL747" i="1"/>
  <c r="AI747" i="1"/>
  <c r="AF747" i="1"/>
  <c r="AC747" i="1"/>
  <c r="Z747" i="1"/>
  <c r="W747" i="1"/>
  <c r="T747" i="1"/>
  <c r="Q747" i="1"/>
  <c r="N747" i="1"/>
  <c r="K747" i="1"/>
  <c r="H747" i="1"/>
  <c r="E747" i="1"/>
  <c r="B747" i="1"/>
  <c r="AU746" i="1"/>
  <c r="AR746" i="1"/>
  <c r="AO746" i="1"/>
  <c r="AL746" i="1"/>
  <c r="AI746" i="1"/>
  <c r="AF746" i="1"/>
  <c r="AC746" i="1"/>
  <c r="Z746" i="1"/>
  <c r="W746" i="1"/>
  <c r="T746" i="1"/>
  <c r="Q746" i="1"/>
  <c r="N746" i="1"/>
  <c r="K746" i="1"/>
  <c r="H746" i="1"/>
  <c r="E746" i="1"/>
  <c r="B746" i="1"/>
  <c r="AU745" i="1"/>
  <c r="AR745" i="1"/>
  <c r="AO745" i="1"/>
  <c r="AL745" i="1"/>
  <c r="AI745" i="1"/>
  <c r="AF745" i="1"/>
  <c r="AC745" i="1"/>
  <c r="Z745" i="1"/>
  <c r="W745" i="1"/>
  <c r="T745" i="1"/>
  <c r="Q745" i="1"/>
  <c r="N745" i="1"/>
  <c r="K745" i="1"/>
  <c r="H745" i="1"/>
  <c r="E745" i="1"/>
  <c r="B745" i="1"/>
  <c r="AU744" i="1"/>
  <c r="AR744" i="1"/>
  <c r="AO744" i="1"/>
  <c r="AL744" i="1"/>
  <c r="AI744" i="1"/>
  <c r="AF744" i="1"/>
  <c r="AC744" i="1"/>
  <c r="Z744" i="1"/>
  <c r="W744" i="1"/>
  <c r="T744" i="1"/>
  <c r="Q744" i="1"/>
  <c r="N744" i="1"/>
  <c r="K744" i="1"/>
  <c r="H744" i="1"/>
  <c r="E744" i="1"/>
  <c r="B744" i="1"/>
  <c r="AU743" i="1"/>
  <c r="AR743" i="1"/>
  <c r="AO743" i="1"/>
  <c r="AL743" i="1"/>
  <c r="AI743" i="1"/>
  <c r="AF743" i="1"/>
  <c r="AC743" i="1"/>
  <c r="Z743" i="1"/>
  <c r="W743" i="1"/>
  <c r="T743" i="1"/>
  <c r="Q743" i="1"/>
  <c r="N743" i="1"/>
  <c r="K743" i="1"/>
  <c r="H743" i="1"/>
  <c r="E743" i="1"/>
  <c r="B743" i="1"/>
  <c r="AU742" i="1"/>
  <c r="AR742" i="1"/>
  <c r="AO742" i="1"/>
  <c r="AL742" i="1"/>
  <c r="AI742" i="1"/>
  <c r="AF742" i="1"/>
  <c r="AC742" i="1"/>
  <c r="Z742" i="1"/>
  <c r="W742" i="1"/>
  <c r="T742" i="1"/>
  <c r="Q742" i="1"/>
  <c r="N742" i="1"/>
  <c r="K742" i="1"/>
  <c r="H742" i="1"/>
  <c r="E742" i="1"/>
  <c r="B742" i="1"/>
  <c r="AU741" i="1"/>
  <c r="AR741" i="1"/>
  <c r="AO741" i="1"/>
  <c r="AL741" i="1"/>
  <c r="AI741" i="1"/>
  <c r="AF741" i="1"/>
  <c r="AC741" i="1"/>
  <c r="Z741" i="1"/>
  <c r="W741" i="1"/>
  <c r="T741" i="1"/>
  <c r="Q741" i="1"/>
  <c r="N741" i="1"/>
  <c r="K741" i="1"/>
  <c r="H741" i="1"/>
  <c r="E741" i="1"/>
  <c r="B741" i="1"/>
  <c r="AU740" i="1"/>
  <c r="AR740" i="1"/>
  <c r="AO740" i="1"/>
  <c r="AL740" i="1"/>
  <c r="AI740" i="1"/>
  <c r="AF740" i="1"/>
  <c r="AC740" i="1"/>
  <c r="Z740" i="1"/>
  <c r="W740" i="1"/>
  <c r="T740" i="1"/>
  <c r="Q740" i="1"/>
  <c r="N740" i="1"/>
  <c r="K740" i="1"/>
  <c r="H740" i="1"/>
  <c r="E740" i="1"/>
  <c r="B740" i="1"/>
  <c r="AU739" i="1"/>
  <c r="AR739" i="1"/>
  <c r="AO739" i="1"/>
  <c r="AL739" i="1"/>
  <c r="AI739" i="1"/>
  <c r="AF739" i="1"/>
  <c r="AC739" i="1"/>
  <c r="Z739" i="1"/>
  <c r="W739" i="1"/>
  <c r="T739" i="1"/>
  <c r="Q739" i="1"/>
  <c r="N739" i="1"/>
  <c r="K739" i="1"/>
  <c r="H739" i="1"/>
  <c r="E739" i="1"/>
  <c r="B739" i="1"/>
  <c r="AU728" i="1"/>
  <c r="AR728" i="1"/>
  <c r="AO728" i="1"/>
  <c r="AL728" i="1"/>
  <c r="AI728" i="1"/>
  <c r="AF728" i="1"/>
  <c r="AC728" i="1"/>
  <c r="Z728" i="1"/>
  <c r="W728" i="1"/>
  <c r="T728" i="1"/>
  <c r="Q728" i="1"/>
  <c r="N728" i="1"/>
  <c r="K728" i="1"/>
  <c r="H728" i="1"/>
  <c r="E728" i="1"/>
  <c r="B728" i="1"/>
  <c r="AU727" i="1"/>
  <c r="AR727" i="1"/>
  <c r="AO727" i="1"/>
  <c r="AL727" i="1"/>
  <c r="AI727" i="1"/>
  <c r="AF727" i="1"/>
  <c r="AC727" i="1"/>
  <c r="Z727" i="1"/>
  <c r="W727" i="1"/>
  <c r="T727" i="1"/>
  <c r="Q727" i="1"/>
  <c r="N727" i="1"/>
  <c r="K727" i="1"/>
  <c r="H727" i="1"/>
  <c r="E727" i="1"/>
  <c r="B727" i="1"/>
  <c r="AU726" i="1"/>
  <c r="AR726" i="1"/>
  <c r="AO726" i="1"/>
  <c r="AL726" i="1"/>
  <c r="AI726" i="1"/>
  <c r="AF726" i="1"/>
  <c r="AC726" i="1"/>
  <c r="Z726" i="1"/>
  <c r="W726" i="1"/>
  <c r="T726" i="1"/>
  <c r="Q726" i="1"/>
  <c r="N726" i="1"/>
  <c r="K726" i="1"/>
  <c r="H726" i="1"/>
  <c r="E726" i="1"/>
  <c r="B726" i="1"/>
  <c r="AU725" i="1"/>
  <c r="AR725" i="1"/>
  <c r="AO725" i="1"/>
  <c r="AL725" i="1"/>
  <c r="AI725" i="1"/>
  <c r="AF725" i="1"/>
  <c r="AC725" i="1"/>
  <c r="Z725" i="1"/>
  <c r="W725" i="1"/>
  <c r="T725" i="1"/>
  <c r="Q725" i="1"/>
  <c r="N725" i="1"/>
  <c r="K725" i="1"/>
  <c r="H725" i="1"/>
  <c r="E725" i="1"/>
  <c r="B725" i="1"/>
  <c r="AU724" i="1"/>
  <c r="AR724" i="1"/>
  <c r="AO724" i="1"/>
  <c r="AL724" i="1"/>
  <c r="AI724" i="1"/>
  <c r="AF724" i="1"/>
  <c r="AC724" i="1"/>
  <c r="Z724" i="1"/>
  <c r="W724" i="1"/>
  <c r="T724" i="1"/>
  <c r="Q724" i="1"/>
  <c r="N724" i="1"/>
  <c r="K724" i="1"/>
  <c r="H724" i="1"/>
  <c r="E724" i="1"/>
  <c r="B724" i="1"/>
  <c r="AU723" i="1"/>
  <c r="AR723" i="1"/>
  <c r="AO723" i="1"/>
  <c r="AL723" i="1"/>
  <c r="AI723" i="1"/>
  <c r="AF723" i="1"/>
  <c r="AC723" i="1"/>
  <c r="Z723" i="1"/>
  <c r="W723" i="1"/>
  <c r="T723" i="1"/>
  <c r="Q723" i="1"/>
  <c r="N723" i="1"/>
  <c r="K723" i="1"/>
  <c r="H723" i="1"/>
  <c r="E723" i="1"/>
  <c r="B723" i="1"/>
  <c r="AU722" i="1"/>
  <c r="AR722" i="1"/>
  <c r="AO722" i="1"/>
  <c r="AL722" i="1"/>
  <c r="AI722" i="1"/>
  <c r="AF722" i="1"/>
  <c r="AC722" i="1"/>
  <c r="Z722" i="1"/>
  <c r="W722" i="1"/>
  <c r="T722" i="1"/>
  <c r="Q722" i="1"/>
  <c r="N722" i="1"/>
  <c r="K722" i="1"/>
  <c r="H722" i="1"/>
  <c r="E722" i="1"/>
  <c r="B722" i="1"/>
  <c r="AU721" i="1"/>
  <c r="AR721" i="1"/>
  <c r="AO721" i="1"/>
  <c r="AL721" i="1"/>
  <c r="AI721" i="1"/>
  <c r="AF721" i="1"/>
  <c r="AC721" i="1"/>
  <c r="Z721" i="1"/>
  <c r="W721" i="1"/>
  <c r="T721" i="1"/>
  <c r="Q721" i="1"/>
  <c r="N721" i="1"/>
  <c r="K721" i="1"/>
  <c r="H721" i="1"/>
  <c r="E721" i="1"/>
  <c r="B721" i="1"/>
  <c r="AU720" i="1"/>
  <c r="AR720" i="1"/>
  <c r="AO720" i="1"/>
  <c r="AL720" i="1"/>
  <c r="AI720" i="1"/>
  <c r="AF720" i="1"/>
  <c r="AC720" i="1"/>
  <c r="Z720" i="1"/>
  <c r="W720" i="1"/>
  <c r="T720" i="1"/>
  <c r="Q720" i="1"/>
  <c r="N720" i="1"/>
  <c r="K720" i="1"/>
  <c r="H720" i="1"/>
  <c r="E720" i="1"/>
  <c r="B720" i="1"/>
  <c r="AU719" i="1"/>
  <c r="AR719" i="1"/>
  <c r="AO719" i="1"/>
  <c r="AL719" i="1"/>
  <c r="AI719" i="1"/>
  <c r="AF719" i="1"/>
  <c r="AC719" i="1"/>
  <c r="Z719" i="1"/>
  <c r="W719" i="1"/>
  <c r="T719" i="1"/>
  <c r="Q719" i="1"/>
  <c r="N719" i="1"/>
  <c r="K719" i="1"/>
  <c r="H719" i="1"/>
  <c r="E719" i="1"/>
  <c r="B719" i="1"/>
  <c r="AU718" i="1"/>
  <c r="AR718" i="1"/>
  <c r="AO718" i="1"/>
  <c r="AL718" i="1"/>
  <c r="AI718" i="1"/>
  <c r="AF718" i="1"/>
  <c r="AC718" i="1"/>
  <c r="Z718" i="1"/>
  <c r="W718" i="1"/>
  <c r="T718" i="1"/>
  <c r="Q718" i="1"/>
  <c r="N718" i="1"/>
  <c r="K718" i="1"/>
  <c r="H718" i="1"/>
  <c r="E718" i="1"/>
  <c r="B718" i="1"/>
  <c r="AU717" i="1"/>
  <c r="AR717" i="1"/>
  <c r="AO717" i="1"/>
  <c r="AL717" i="1"/>
  <c r="AI717" i="1"/>
  <c r="AF717" i="1"/>
  <c r="AC717" i="1"/>
  <c r="Z717" i="1"/>
  <c r="W717" i="1"/>
  <c r="T717" i="1"/>
  <c r="Q717" i="1"/>
  <c r="N717" i="1"/>
  <c r="K717" i="1"/>
  <c r="H717" i="1"/>
  <c r="E717" i="1"/>
  <c r="B717" i="1"/>
  <c r="AU716" i="1"/>
  <c r="AR716" i="1"/>
  <c r="AO716" i="1"/>
  <c r="AL716" i="1"/>
  <c r="AI716" i="1"/>
  <c r="AF716" i="1"/>
  <c r="AC716" i="1"/>
  <c r="Z716" i="1"/>
  <c r="W716" i="1"/>
  <c r="T716" i="1"/>
  <c r="Q716" i="1"/>
  <c r="N716" i="1"/>
  <c r="K716" i="1"/>
  <c r="H716" i="1"/>
  <c r="E716" i="1"/>
  <c r="B716" i="1"/>
  <c r="AU715" i="1"/>
  <c r="AR715" i="1"/>
  <c r="AO715" i="1"/>
  <c r="AL715" i="1"/>
  <c r="AI715" i="1"/>
  <c r="AF715" i="1"/>
  <c r="AC715" i="1"/>
  <c r="Z715" i="1"/>
  <c r="W715" i="1"/>
  <c r="T715" i="1"/>
  <c r="Q715" i="1"/>
  <c r="N715" i="1"/>
  <c r="K715" i="1"/>
  <c r="H715" i="1"/>
  <c r="E715" i="1"/>
  <c r="B715" i="1"/>
  <c r="AU714" i="1"/>
  <c r="AR714" i="1"/>
  <c r="AO714" i="1"/>
  <c r="AL714" i="1"/>
  <c r="AI714" i="1"/>
  <c r="AF714" i="1"/>
  <c r="AC714" i="1"/>
  <c r="Z714" i="1"/>
  <c r="W714" i="1"/>
  <c r="T714" i="1"/>
  <c r="Q714" i="1"/>
  <c r="N714" i="1"/>
  <c r="K714" i="1"/>
  <c r="H714" i="1"/>
  <c r="E714" i="1"/>
  <c r="B714" i="1"/>
  <c r="AU713" i="1"/>
  <c r="AR713" i="1"/>
  <c r="AO713" i="1"/>
  <c r="AL713" i="1"/>
  <c r="AI713" i="1"/>
  <c r="AF713" i="1"/>
  <c r="AC713" i="1"/>
  <c r="Z713" i="1"/>
  <c r="W713" i="1"/>
  <c r="T713" i="1"/>
  <c r="Q713" i="1"/>
  <c r="N713" i="1"/>
  <c r="K713" i="1"/>
  <c r="H713" i="1"/>
  <c r="E713" i="1"/>
  <c r="B713" i="1"/>
  <c r="AU712" i="1"/>
  <c r="AR712" i="1"/>
  <c r="AO712" i="1"/>
  <c r="AL712" i="1"/>
  <c r="AI712" i="1"/>
  <c r="AF712" i="1"/>
  <c r="AC712" i="1"/>
  <c r="Z712" i="1"/>
  <c r="W712" i="1"/>
  <c r="T712" i="1"/>
  <c r="Q712" i="1"/>
  <c r="N712" i="1"/>
  <c r="K712" i="1"/>
  <c r="H712" i="1"/>
  <c r="E712" i="1"/>
  <c r="B712" i="1"/>
  <c r="AU711" i="1"/>
  <c r="AR711" i="1"/>
  <c r="AO711" i="1"/>
  <c r="AL711" i="1"/>
  <c r="AI711" i="1"/>
  <c r="AF711" i="1"/>
  <c r="AC711" i="1"/>
  <c r="Z711" i="1"/>
  <c r="W711" i="1"/>
  <c r="T711" i="1"/>
  <c r="Q711" i="1"/>
  <c r="N711" i="1"/>
  <c r="K711" i="1"/>
  <c r="H711" i="1"/>
  <c r="E711" i="1"/>
  <c r="B711" i="1"/>
  <c r="AU710" i="1"/>
  <c r="AR710" i="1"/>
  <c r="AO710" i="1"/>
  <c r="AL710" i="1"/>
  <c r="AI710" i="1"/>
  <c r="AF710" i="1"/>
  <c r="AC710" i="1"/>
  <c r="Z710" i="1"/>
  <c r="W710" i="1"/>
  <c r="T710" i="1"/>
  <c r="Q710" i="1"/>
  <c r="N710" i="1"/>
  <c r="K710" i="1"/>
  <c r="H710" i="1"/>
  <c r="E710" i="1"/>
  <c r="B710" i="1"/>
  <c r="AU709" i="1"/>
  <c r="AR709" i="1"/>
  <c r="AO709" i="1"/>
  <c r="AL709" i="1"/>
  <c r="AI709" i="1"/>
  <c r="AF709" i="1"/>
  <c r="AC709" i="1"/>
  <c r="Z709" i="1"/>
  <c r="W709" i="1"/>
  <c r="T709" i="1"/>
  <c r="Q709" i="1"/>
  <c r="N709" i="1"/>
  <c r="K709" i="1"/>
  <c r="H709" i="1"/>
  <c r="E709" i="1"/>
  <c r="B709" i="1"/>
  <c r="AU708" i="1"/>
  <c r="AR708" i="1"/>
  <c r="AO708" i="1"/>
  <c r="AL708" i="1"/>
  <c r="AI708" i="1"/>
  <c r="AF708" i="1"/>
  <c r="AC708" i="1"/>
  <c r="Z708" i="1"/>
  <c r="W708" i="1"/>
  <c r="T708" i="1"/>
  <c r="Q708" i="1"/>
  <c r="N708" i="1"/>
  <c r="K708" i="1"/>
  <c r="H708" i="1"/>
  <c r="E708" i="1"/>
  <c r="B708" i="1"/>
  <c r="AU698" i="1"/>
  <c r="AR698" i="1"/>
  <c r="AO698" i="1"/>
  <c r="AL698" i="1"/>
  <c r="AI698" i="1"/>
  <c r="AF698" i="1"/>
  <c r="AC698" i="1"/>
  <c r="Z698" i="1"/>
  <c r="W698" i="1"/>
  <c r="T698" i="1"/>
  <c r="Q698" i="1"/>
  <c r="N698" i="1"/>
  <c r="K698" i="1"/>
  <c r="H698" i="1"/>
  <c r="E698" i="1"/>
  <c r="B698" i="1"/>
  <c r="AU697" i="1"/>
  <c r="AR697" i="1"/>
  <c r="AO697" i="1"/>
  <c r="AL697" i="1"/>
  <c r="AI697" i="1"/>
  <c r="AF697" i="1"/>
  <c r="AC697" i="1"/>
  <c r="Z697" i="1"/>
  <c r="W697" i="1"/>
  <c r="T697" i="1"/>
  <c r="Q697" i="1"/>
  <c r="N697" i="1"/>
  <c r="K697" i="1"/>
  <c r="H697" i="1"/>
  <c r="E697" i="1"/>
  <c r="B697" i="1"/>
  <c r="AU696" i="1"/>
  <c r="AR696" i="1"/>
  <c r="AO696" i="1"/>
  <c r="AL696" i="1"/>
  <c r="AI696" i="1"/>
  <c r="AF696" i="1"/>
  <c r="AC696" i="1"/>
  <c r="Z696" i="1"/>
  <c r="W696" i="1"/>
  <c r="T696" i="1"/>
  <c r="Q696" i="1"/>
  <c r="N696" i="1"/>
  <c r="K696" i="1"/>
  <c r="H696" i="1"/>
  <c r="E696" i="1"/>
  <c r="B696" i="1"/>
  <c r="AU695" i="1"/>
  <c r="AR695" i="1"/>
  <c r="AO695" i="1"/>
  <c r="AL695" i="1"/>
  <c r="AI695" i="1"/>
  <c r="AF695" i="1"/>
  <c r="AC695" i="1"/>
  <c r="Z695" i="1"/>
  <c r="W695" i="1"/>
  <c r="T695" i="1"/>
  <c r="Q695" i="1"/>
  <c r="N695" i="1"/>
  <c r="K695" i="1"/>
  <c r="H695" i="1"/>
  <c r="E695" i="1"/>
  <c r="B695" i="1"/>
  <c r="AU694" i="1"/>
  <c r="AR694" i="1"/>
  <c r="AO694" i="1"/>
  <c r="AL694" i="1"/>
  <c r="AI694" i="1"/>
  <c r="AF694" i="1"/>
  <c r="AC694" i="1"/>
  <c r="Z694" i="1"/>
  <c r="W694" i="1"/>
  <c r="T694" i="1"/>
  <c r="Q694" i="1"/>
  <c r="N694" i="1"/>
  <c r="K694" i="1"/>
  <c r="H694" i="1"/>
  <c r="E694" i="1"/>
  <c r="B694" i="1"/>
  <c r="AU693" i="1"/>
  <c r="AR693" i="1"/>
  <c r="AO693" i="1"/>
  <c r="AL693" i="1"/>
  <c r="AI693" i="1"/>
  <c r="AF693" i="1"/>
  <c r="AC693" i="1"/>
  <c r="Z693" i="1"/>
  <c r="W693" i="1"/>
  <c r="T693" i="1"/>
  <c r="Q693" i="1"/>
  <c r="N693" i="1"/>
  <c r="K693" i="1"/>
  <c r="H693" i="1"/>
  <c r="E693" i="1"/>
  <c r="B693" i="1"/>
  <c r="AU692" i="1"/>
  <c r="AR692" i="1"/>
  <c r="AO692" i="1"/>
  <c r="AL692" i="1"/>
  <c r="AI692" i="1"/>
  <c r="AF692" i="1"/>
  <c r="AC692" i="1"/>
  <c r="Z692" i="1"/>
  <c r="W692" i="1"/>
  <c r="T692" i="1"/>
  <c r="Q692" i="1"/>
  <c r="N692" i="1"/>
  <c r="K692" i="1"/>
  <c r="H692" i="1"/>
  <c r="E692" i="1"/>
  <c r="B692" i="1"/>
  <c r="AU691" i="1"/>
  <c r="AR691" i="1"/>
  <c r="AO691" i="1"/>
  <c r="AL691" i="1"/>
  <c r="AI691" i="1"/>
  <c r="AF691" i="1"/>
  <c r="AC691" i="1"/>
  <c r="Z691" i="1"/>
  <c r="W691" i="1"/>
  <c r="T691" i="1"/>
  <c r="Q691" i="1"/>
  <c r="N691" i="1"/>
  <c r="K691" i="1"/>
  <c r="H691" i="1"/>
  <c r="E691" i="1"/>
  <c r="B691" i="1"/>
  <c r="AU690" i="1"/>
  <c r="AR690" i="1"/>
  <c r="AO690" i="1"/>
  <c r="AL690" i="1"/>
  <c r="AI690" i="1"/>
  <c r="AF690" i="1"/>
  <c r="AC690" i="1"/>
  <c r="Z690" i="1"/>
  <c r="W690" i="1"/>
  <c r="T690" i="1"/>
  <c r="Q690" i="1"/>
  <c r="N690" i="1"/>
  <c r="K690" i="1"/>
  <c r="H690" i="1"/>
  <c r="E690" i="1"/>
  <c r="B690" i="1"/>
  <c r="AU689" i="1"/>
  <c r="AR689" i="1"/>
  <c r="AO689" i="1"/>
  <c r="AL689" i="1"/>
  <c r="AI689" i="1"/>
  <c r="AF689" i="1"/>
  <c r="AC689" i="1"/>
  <c r="Z689" i="1"/>
  <c r="W689" i="1"/>
  <c r="T689" i="1"/>
  <c r="Q689" i="1"/>
  <c r="N689" i="1"/>
  <c r="K689" i="1"/>
  <c r="H689" i="1"/>
  <c r="E689" i="1"/>
  <c r="B689" i="1"/>
  <c r="AU688" i="1"/>
  <c r="AR688" i="1"/>
  <c r="AO688" i="1"/>
  <c r="AL688" i="1"/>
  <c r="AI688" i="1"/>
  <c r="AF688" i="1"/>
  <c r="AC688" i="1"/>
  <c r="Z688" i="1"/>
  <c r="W688" i="1"/>
  <c r="T688" i="1"/>
  <c r="Q688" i="1"/>
  <c r="N688" i="1"/>
  <c r="K688" i="1"/>
  <c r="H688" i="1"/>
  <c r="E688" i="1"/>
  <c r="B688" i="1"/>
  <c r="AU687" i="1"/>
  <c r="AR687" i="1"/>
  <c r="AO687" i="1"/>
  <c r="AL687" i="1"/>
  <c r="AI687" i="1"/>
  <c r="AF687" i="1"/>
  <c r="AC687" i="1"/>
  <c r="Z687" i="1"/>
  <c r="W687" i="1"/>
  <c r="T687" i="1"/>
  <c r="Q687" i="1"/>
  <c r="N687" i="1"/>
  <c r="K687" i="1"/>
  <c r="H687" i="1"/>
  <c r="E687" i="1"/>
  <c r="B687" i="1"/>
  <c r="AU686" i="1"/>
  <c r="AR686" i="1"/>
  <c r="AO686" i="1"/>
  <c r="AL686" i="1"/>
  <c r="AI686" i="1"/>
  <c r="AF686" i="1"/>
  <c r="AC686" i="1"/>
  <c r="Z686" i="1"/>
  <c r="W686" i="1"/>
  <c r="T686" i="1"/>
  <c r="Q686" i="1"/>
  <c r="N686" i="1"/>
  <c r="K686" i="1"/>
  <c r="H686" i="1"/>
  <c r="E686" i="1"/>
  <c r="B686" i="1"/>
  <c r="AU685" i="1"/>
  <c r="AR685" i="1"/>
  <c r="AO685" i="1"/>
  <c r="AL685" i="1"/>
  <c r="AI685" i="1"/>
  <c r="AF685" i="1"/>
  <c r="AC685" i="1"/>
  <c r="Z685" i="1"/>
  <c r="W685" i="1"/>
  <c r="T685" i="1"/>
  <c r="Q685" i="1"/>
  <c r="N685" i="1"/>
  <c r="K685" i="1"/>
  <c r="H685" i="1"/>
  <c r="E685" i="1"/>
  <c r="B685" i="1"/>
  <c r="AU684" i="1"/>
  <c r="AR684" i="1"/>
  <c r="AO684" i="1"/>
  <c r="AL684" i="1"/>
  <c r="AI684" i="1"/>
  <c r="AF684" i="1"/>
  <c r="AC684" i="1"/>
  <c r="Z684" i="1"/>
  <c r="W684" i="1"/>
  <c r="T684" i="1"/>
  <c r="Q684" i="1"/>
  <c r="N684" i="1"/>
  <c r="K684" i="1"/>
  <c r="H684" i="1"/>
  <c r="E684" i="1"/>
  <c r="B684" i="1"/>
  <c r="AU683" i="1"/>
  <c r="AR683" i="1"/>
  <c r="AO683" i="1"/>
  <c r="AL683" i="1"/>
  <c r="AI683" i="1"/>
  <c r="AF683" i="1"/>
  <c r="AC683" i="1"/>
  <c r="Z683" i="1"/>
  <c r="W683" i="1"/>
  <c r="T683" i="1"/>
  <c r="Q683" i="1"/>
  <c r="N683" i="1"/>
  <c r="K683" i="1"/>
  <c r="H683" i="1"/>
  <c r="E683" i="1"/>
  <c r="B683" i="1"/>
  <c r="AU682" i="1"/>
  <c r="AR682" i="1"/>
  <c r="AO682" i="1"/>
  <c r="AL682" i="1"/>
  <c r="AI682" i="1"/>
  <c r="AF682" i="1"/>
  <c r="AC682" i="1"/>
  <c r="Z682" i="1"/>
  <c r="W682" i="1"/>
  <c r="T682" i="1"/>
  <c r="Q682" i="1"/>
  <c r="N682" i="1"/>
  <c r="K682" i="1"/>
  <c r="H682" i="1"/>
  <c r="E682" i="1"/>
  <c r="B682" i="1"/>
  <c r="AU681" i="1"/>
  <c r="AR681" i="1"/>
  <c r="AO681" i="1"/>
  <c r="AL681" i="1"/>
  <c r="AI681" i="1"/>
  <c r="AF681" i="1"/>
  <c r="AC681" i="1"/>
  <c r="Z681" i="1"/>
  <c r="W681" i="1"/>
  <c r="T681" i="1"/>
  <c r="Q681" i="1"/>
  <c r="N681" i="1"/>
  <c r="K681" i="1"/>
  <c r="H681" i="1"/>
  <c r="E681" i="1"/>
  <c r="B681" i="1"/>
  <c r="AU680" i="1"/>
  <c r="AR680" i="1"/>
  <c r="AO680" i="1"/>
  <c r="AL680" i="1"/>
  <c r="AI680" i="1"/>
  <c r="AF680" i="1"/>
  <c r="AC680" i="1"/>
  <c r="Z680" i="1"/>
  <c r="W680" i="1"/>
  <c r="T680" i="1"/>
  <c r="Q680" i="1"/>
  <c r="N680" i="1"/>
  <c r="K680" i="1"/>
  <c r="H680" i="1"/>
  <c r="E680" i="1"/>
  <c r="B680" i="1"/>
  <c r="AU679" i="1"/>
  <c r="AR679" i="1"/>
  <c r="AO679" i="1"/>
  <c r="AL679" i="1"/>
  <c r="AI679" i="1"/>
  <c r="AF679" i="1"/>
  <c r="AC679" i="1"/>
  <c r="Z679" i="1"/>
  <c r="W679" i="1"/>
  <c r="T679" i="1"/>
  <c r="Q679" i="1"/>
  <c r="N679" i="1"/>
  <c r="K679" i="1"/>
  <c r="H679" i="1"/>
  <c r="E679" i="1"/>
  <c r="B679" i="1"/>
  <c r="AU678" i="1"/>
  <c r="AR678" i="1"/>
  <c r="AO678" i="1"/>
  <c r="AL678" i="1"/>
  <c r="AI678" i="1"/>
  <c r="AF678" i="1"/>
  <c r="AC678" i="1"/>
  <c r="Z678" i="1"/>
  <c r="W678" i="1"/>
  <c r="T678" i="1"/>
  <c r="Q678" i="1"/>
  <c r="N678" i="1"/>
  <c r="K678" i="1"/>
  <c r="H678" i="1"/>
  <c r="E678" i="1"/>
  <c r="B678" i="1"/>
  <c r="AU667" i="1"/>
  <c r="AR667" i="1"/>
  <c r="AO667" i="1"/>
  <c r="AL667" i="1"/>
  <c r="AI667" i="1"/>
  <c r="AF667" i="1"/>
  <c r="AC667" i="1"/>
  <c r="Z667" i="1"/>
  <c r="W667" i="1"/>
  <c r="T667" i="1"/>
  <c r="Q667" i="1"/>
  <c r="N667" i="1"/>
  <c r="K667" i="1"/>
  <c r="H667" i="1"/>
  <c r="E667" i="1"/>
  <c r="B667" i="1"/>
  <c r="AU666" i="1"/>
  <c r="AR666" i="1"/>
  <c r="AO666" i="1"/>
  <c r="AL666" i="1"/>
  <c r="AI666" i="1"/>
  <c r="AF666" i="1"/>
  <c r="AC666" i="1"/>
  <c r="Z666" i="1"/>
  <c r="W666" i="1"/>
  <c r="T666" i="1"/>
  <c r="Q666" i="1"/>
  <c r="N666" i="1"/>
  <c r="K666" i="1"/>
  <c r="H666" i="1"/>
  <c r="E666" i="1"/>
  <c r="B666" i="1"/>
  <c r="AU665" i="1"/>
  <c r="AR665" i="1"/>
  <c r="AO665" i="1"/>
  <c r="AL665" i="1"/>
  <c r="AI665" i="1"/>
  <c r="AF665" i="1"/>
  <c r="AC665" i="1"/>
  <c r="Z665" i="1"/>
  <c r="W665" i="1"/>
  <c r="T665" i="1"/>
  <c r="Q665" i="1"/>
  <c r="N665" i="1"/>
  <c r="K665" i="1"/>
  <c r="H665" i="1"/>
  <c r="E665" i="1"/>
  <c r="B665" i="1"/>
  <c r="AU664" i="1"/>
  <c r="AR664" i="1"/>
  <c r="AO664" i="1"/>
  <c r="AL664" i="1"/>
  <c r="AI664" i="1"/>
  <c r="AF664" i="1"/>
  <c r="AC664" i="1"/>
  <c r="Z664" i="1"/>
  <c r="W664" i="1"/>
  <c r="T664" i="1"/>
  <c r="Q664" i="1"/>
  <c r="N664" i="1"/>
  <c r="K664" i="1"/>
  <c r="H664" i="1"/>
  <c r="E664" i="1"/>
  <c r="B664" i="1"/>
  <c r="AU663" i="1"/>
  <c r="AR663" i="1"/>
  <c r="AO663" i="1"/>
  <c r="AL663" i="1"/>
  <c r="AI663" i="1"/>
  <c r="AF663" i="1"/>
  <c r="AC663" i="1"/>
  <c r="Z663" i="1"/>
  <c r="W663" i="1"/>
  <c r="T663" i="1"/>
  <c r="Q663" i="1"/>
  <c r="N663" i="1"/>
  <c r="K663" i="1"/>
  <c r="H663" i="1"/>
  <c r="E663" i="1"/>
  <c r="B663" i="1"/>
  <c r="AU662" i="1"/>
  <c r="AR662" i="1"/>
  <c r="AO662" i="1"/>
  <c r="AL662" i="1"/>
  <c r="AI662" i="1"/>
  <c r="AF662" i="1"/>
  <c r="AC662" i="1"/>
  <c r="Z662" i="1"/>
  <c r="W662" i="1"/>
  <c r="T662" i="1"/>
  <c r="Q662" i="1"/>
  <c r="N662" i="1"/>
  <c r="K662" i="1"/>
  <c r="H662" i="1"/>
  <c r="E662" i="1"/>
  <c r="B662" i="1"/>
  <c r="AU661" i="1"/>
  <c r="AR661" i="1"/>
  <c r="AO661" i="1"/>
  <c r="AL661" i="1"/>
  <c r="AI661" i="1"/>
  <c r="AF661" i="1"/>
  <c r="AC661" i="1"/>
  <c r="Z661" i="1"/>
  <c r="W661" i="1"/>
  <c r="T661" i="1"/>
  <c r="Q661" i="1"/>
  <c r="N661" i="1"/>
  <c r="K661" i="1"/>
  <c r="H661" i="1"/>
  <c r="E661" i="1"/>
  <c r="B661" i="1"/>
  <c r="AU660" i="1"/>
  <c r="AR660" i="1"/>
  <c r="AO660" i="1"/>
  <c r="AL660" i="1"/>
  <c r="AI660" i="1"/>
  <c r="AF660" i="1"/>
  <c r="AC660" i="1"/>
  <c r="Z660" i="1"/>
  <c r="W660" i="1"/>
  <c r="T660" i="1"/>
  <c r="Q660" i="1"/>
  <c r="N660" i="1"/>
  <c r="K660" i="1"/>
  <c r="H660" i="1"/>
  <c r="E660" i="1"/>
  <c r="B660" i="1"/>
  <c r="AU659" i="1"/>
  <c r="AR659" i="1"/>
  <c r="AO659" i="1"/>
  <c r="AL659" i="1"/>
  <c r="AI659" i="1"/>
  <c r="AF659" i="1"/>
  <c r="AC659" i="1"/>
  <c r="Z659" i="1"/>
  <c r="W659" i="1"/>
  <c r="T659" i="1"/>
  <c r="Q659" i="1"/>
  <c r="N659" i="1"/>
  <c r="K659" i="1"/>
  <c r="H659" i="1"/>
  <c r="E659" i="1"/>
  <c r="B659" i="1"/>
  <c r="AU658" i="1"/>
  <c r="AR658" i="1"/>
  <c r="AO658" i="1"/>
  <c r="AL658" i="1"/>
  <c r="AI658" i="1"/>
  <c r="AF658" i="1"/>
  <c r="AC658" i="1"/>
  <c r="Z658" i="1"/>
  <c r="W658" i="1"/>
  <c r="T658" i="1"/>
  <c r="Q658" i="1"/>
  <c r="N658" i="1"/>
  <c r="K658" i="1"/>
  <c r="H658" i="1"/>
  <c r="E658" i="1"/>
  <c r="B658" i="1"/>
  <c r="AU657" i="1"/>
  <c r="AR657" i="1"/>
  <c r="AO657" i="1"/>
  <c r="AL657" i="1"/>
  <c r="AI657" i="1"/>
  <c r="AF657" i="1"/>
  <c r="AC657" i="1"/>
  <c r="Z657" i="1"/>
  <c r="W657" i="1"/>
  <c r="T657" i="1"/>
  <c r="Q657" i="1"/>
  <c r="N657" i="1"/>
  <c r="K657" i="1"/>
  <c r="H657" i="1"/>
  <c r="E657" i="1"/>
  <c r="B657" i="1"/>
  <c r="AU656" i="1"/>
  <c r="AR656" i="1"/>
  <c r="AO656" i="1"/>
  <c r="AL656" i="1"/>
  <c r="AI656" i="1"/>
  <c r="AF656" i="1"/>
  <c r="AC656" i="1"/>
  <c r="Z656" i="1"/>
  <c r="W656" i="1"/>
  <c r="T656" i="1"/>
  <c r="Q656" i="1"/>
  <c r="N656" i="1"/>
  <c r="K656" i="1"/>
  <c r="H656" i="1"/>
  <c r="E656" i="1"/>
  <c r="B656" i="1"/>
  <c r="AU655" i="1"/>
  <c r="AR655" i="1"/>
  <c r="AO655" i="1"/>
  <c r="AL655" i="1"/>
  <c r="AI655" i="1"/>
  <c r="AF655" i="1"/>
  <c r="AC655" i="1"/>
  <c r="Z655" i="1"/>
  <c r="W655" i="1"/>
  <c r="T655" i="1"/>
  <c r="Q655" i="1"/>
  <c r="N655" i="1"/>
  <c r="K655" i="1"/>
  <c r="H655" i="1"/>
  <c r="E655" i="1"/>
  <c r="B655" i="1"/>
  <c r="AU654" i="1"/>
  <c r="AR654" i="1"/>
  <c r="AO654" i="1"/>
  <c r="AL654" i="1"/>
  <c r="AI654" i="1"/>
  <c r="AF654" i="1"/>
  <c r="AC654" i="1"/>
  <c r="Z654" i="1"/>
  <c r="W654" i="1"/>
  <c r="T654" i="1"/>
  <c r="Q654" i="1"/>
  <c r="N654" i="1"/>
  <c r="K654" i="1"/>
  <c r="H654" i="1"/>
  <c r="E654" i="1"/>
  <c r="B654" i="1"/>
  <c r="AU653" i="1"/>
  <c r="AR653" i="1"/>
  <c r="AO653" i="1"/>
  <c r="AL653" i="1"/>
  <c r="AI653" i="1"/>
  <c r="AF653" i="1"/>
  <c r="AC653" i="1"/>
  <c r="Z653" i="1"/>
  <c r="W653" i="1"/>
  <c r="T653" i="1"/>
  <c r="Q653" i="1"/>
  <c r="N653" i="1"/>
  <c r="K653" i="1"/>
  <c r="H653" i="1"/>
  <c r="E653" i="1"/>
  <c r="B653" i="1"/>
  <c r="AU652" i="1"/>
  <c r="AR652" i="1"/>
  <c r="AO652" i="1"/>
  <c r="AL652" i="1"/>
  <c r="AI652" i="1"/>
  <c r="AF652" i="1"/>
  <c r="AC652" i="1"/>
  <c r="Z652" i="1"/>
  <c r="W652" i="1"/>
  <c r="T652" i="1"/>
  <c r="Q652" i="1"/>
  <c r="N652" i="1"/>
  <c r="K652" i="1"/>
  <c r="H652" i="1"/>
  <c r="E652" i="1"/>
  <c r="B652" i="1"/>
  <c r="AU651" i="1"/>
  <c r="AR651" i="1"/>
  <c r="AO651" i="1"/>
  <c r="AL651" i="1"/>
  <c r="AI651" i="1"/>
  <c r="AF651" i="1"/>
  <c r="AC651" i="1"/>
  <c r="Z651" i="1"/>
  <c r="W651" i="1"/>
  <c r="T651" i="1"/>
  <c r="Q651" i="1"/>
  <c r="N651" i="1"/>
  <c r="K651" i="1"/>
  <c r="H651" i="1"/>
  <c r="E651" i="1"/>
  <c r="B651" i="1"/>
  <c r="AU650" i="1"/>
  <c r="AR650" i="1"/>
  <c r="AO650" i="1"/>
  <c r="AL650" i="1"/>
  <c r="AI650" i="1"/>
  <c r="AF650" i="1"/>
  <c r="AC650" i="1"/>
  <c r="Z650" i="1"/>
  <c r="W650" i="1"/>
  <c r="T650" i="1"/>
  <c r="Q650" i="1"/>
  <c r="N650" i="1"/>
  <c r="K650" i="1"/>
  <c r="H650" i="1"/>
  <c r="E650" i="1"/>
  <c r="B650" i="1"/>
  <c r="AU649" i="1"/>
  <c r="AR649" i="1"/>
  <c r="AO649" i="1"/>
  <c r="AL649" i="1"/>
  <c r="AI649" i="1"/>
  <c r="AF649" i="1"/>
  <c r="AC649" i="1"/>
  <c r="Z649" i="1"/>
  <c r="W649" i="1"/>
  <c r="T649" i="1"/>
  <c r="Q649" i="1"/>
  <c r="N649" i="1"/>
  <c r="K649" i="1"/>
  <c r="H649" i="1"/>
  <c r="E649" i="1"/>
  <c r="B649" i="1"/>
  <c r="AU648" i="1"/>
  <c r="AR648" i="1"/>
  <c r="AO648" i="1"/>
  <c r="AL648" i="1"/>
  <c r="AI648" i="1"/>
  <c r="AF648" i="1"/>
  <c r="AC648" i="1"/>
  <c r="Z648" i="1"/>
  <c r="W648" i="1"/>
  <c r="T648" i="1"/>
  <c r="Q648" i="1"/>
  <c r="N648" i="1"/>
  <c r="K648" i="1"/>
  <c r="H648" i="1"/>
  <c r="E648" i="1"/>
  <c r="B648" i="1"/>
  <c r="AU647" i="1"/>
  <c r="AR647" i="1"/>
  <c r="AO647" i="1"/>
  <c r="AL647" i="1"/>
  <c r="AI647" i="1"/>
  <c r="AF647" i="1"/>
  <c r="AC647" i="1"/>
  <c r="Z647" i="1"/>
  <c r="W647" i="1"/>
  <c r="T647" i="1"/>
  <c r="Q647" i="1"/>
  <c r="N647" i="1"/>
  <c r="K647" i="1"/>
  <c r="H647" i="1"/>
  <c r="E647" i="1"/>
  <c r="B647" i="1"/>
  <c r="AU637" i="1"/>
  <c r="AR637" i="1"/>
  <c r="AO637" i="1"/>
  <c r="AL637" i="1"/>
  <c r="AI637" i="1"/>
  <c r="AF637" i="1"/>
  <c r="AC637" i="1"/>
  <c r="Z637" i="1"/>
  <c r="W637" i="1"/>
  <c r="T637" i="1"/>
  <c r="Q637" i="1"/>
  <c r="N637" i="1"/>
  <c r="K637" i="1"/>
  <c r="H637" i="1"/>
  <c r="E637" i="1"/>
  <c r="B637" i="1"/>
  <c r="AU636" i="1"/>
  <c r="AR636" i="1"/>
  <c r="AO636" i="1"/>
  <c r="AL636" i="1"/>
  <c r="AI636" i="1"/>
  <c r="AF636" i="1"/>
  <c r="AC636" i="1"/>
  <c r="Z636" i="1"/>
  <c r="W636" i="1"/>
  <c r="T636" i="1"/>
  <c r="Q636" i="1"/>
  <c r="N636" i="1"/>
  <c r="K636" i="1"/>
  <c r="H636" i="1"/>
  <c r="E636" i="1"/>
  <c r="B636" i="1"/>
  <c r="AU635" i="1"/>
  <c r="AR635" i="1"/>
  <c r="AO635" i="1"/>
  <c r="AL635" i="1"/>
  <c r="AI635" i="1"/>
  <c r="AF635" i="1"/>
  <c r="AC635" i="1"/>
  <c r="Z635" i="1"/>
  <c r="W635" i="1"/>
  <c r="T635" i="1"/>
  <c r="Q635" i="1"/>
  <c r="N635" i="1"/>
  <c r="K635" i="1"/>
  <c r="H635" i="1"/>
  <c r="E635" i="1"/>
  <c r="B635" i="1"/>
  <c r="AU634" i="1"/>
  <c r="AR634" i="1"/>
  <c r="AO634" i="1"/>
  <c r="AL634" i="1"/>
  <c r="AI634" i="1"/>
  <c r="AF634" i="1"/>
  <c r="AC634" i="1"/>
  <c r="Z634" i="1"/>
  <c r="W634" i="1"/>
  <c r="T634" i="1"/>
  <c r="Q634" i="1"/>
  <c r="N634" i="1"/>
  <c r="K634" i="1"/>
  <c r="H634" i="1"/>
  <c r="E634" i="1"/>
  <c r="B634" i="1"/>
  <c r="AU633" i="1"/>
  <c r="AR633" i="1"/>
  <c r="AO633" i="1"/>
  <c r="AL633" i="1"/>
  <c r="AI633" i="1"/>
  <c r="AF633" i="1"/>
  <c r="AC633" i="1"/>
  <c r="Z633" i="1"/>
  <c r="W633" i="1"/>
  <c r="T633" i="1"/>
  <c r="Q633" i="1"/>
  <c r="N633" i="1"/>
  <c r="K633" i="1"/>
  <c r="H633" i="1"/>
  <c r="E633" i="1"/>
  <c r="B633" i="1"/>
  <c r="AU632" i="1"/>
  <c r="AR632" i="1"/>
  <c r="AO632" i="1"/>
  <c r="AL632" i="1"/>
  <c r="AI632" i="1"/>
  <c r="AF632" i="1"/>
  <c r="AC632" i="1"/>
  <c r="Z632" i="1"/>
  <c r="W632" i="1"/>
  <c r="T632" i="1"/>
  <c r="Q632" i="1"/>
  <c r="N632" i="1"/>
  <c r="K632" i="1"/>
  <c r="H632" i="1"/>
  <c r="E632" i="1"/>
  <c r="B632" i="1"/>
  <c r="AU631" i="1"/>
  <c r="AR631" i="1"/>
  <c r="AO631" i="1"/>
  <c r="AL631" i="1"/>
  <c r="AI631" i="1"/>
  <c r="AF631" i="1"/>
  <c r="AC631" i="1"/>
  <c r="Z631" i="1"/>
  <c r="W631" i="1"/>
  <c r="T631" i="1"/>
  <c r="Q631" i="1"/>
  <c r="N631" i="1"/>
  <c r="K631" i="1"/>
  <c r="H631" i="1"/>
  <c r="E631" i="1"/>
  <c r="B631" i="1"/>
  <c r="AU630" i="1"/>
  <c r="AR630" i="1"/>
  <c r="AO630" i="1"/>
  <c r="AL630" i="1"/>
  <c r="AI630" i="1"/>
  <c r="AF630" i="1"/>
  <c r="AC630" i="1"/>
  <c r="Z630" i="1"/>
  <c r="W630" i="1"/>
  <c r="T630" i="1"/>
  <c r="Q630" i="1"/>
  <c r="N630" i="1"/>
  <c r="K630" i="1"/>
  <c r="H630" i="1"/>
  <c r="E630" i="1"/>
  <c r="B630" i="1"/>
  <c r="AU629" i="1"/>
  <c r="AR629" i="1"/>
  <c r="AO629" i="1"/>
  <c r="AL629" i="1"/>
  <c r="AI629" i="1"/>
  <c r="AF629" i="1"/>
  <c r="AC629" i="1"/>
  <c r="Z629" i="1"/>
  <c r="W629" i="1"/>
  <c r="T629" i="1"/>
  <c r="Q629" i="1"/>
  <c r="N629" i="1"/>
  <c r="K629" i="1"/>
  <c r="H629" i="1"/>
  <c r="E629" i="1"/>
  <c r="B629" i="1"/>
  <c r="AU628" i="1"/>
  <c r="AR628" i="1"/>
  <c r="AO628" i="1"/>
  <c r="AL628" i="1"/>
  <c r="AI628" i="1"/>
  <c r="AF628" i="1"/>
  <c r="AC628" i="1"/>
  <c r="Z628" i="1"/>
  <c r="W628" i="1"/>
  <c r="T628" i="1"/>
  <c r="Q628" i="1"/>
  <c r="N628" i="1"/>
  <c r="K628" i="1"/>
  <c r="H628" i="1"/>
  <c r="E628" i="1"/>
  <c r="B628" i="1"/>
  <c r="AU627" i="1"/>
  <c r="AR627" i="1"/>
  <c r="AO627" i="1"/>
  <c r="AL627" i="1"/>
  <c r="AI627" i="1"/>
  <c r="AF627" i="1"/>
  <c r="AC627" i="1"/>
  <c r="Z627" i="1"/>
  <c r="W627" i="1"/>
  <c r="T627" i="1"/>
  <c r="Q627" i="1"/>
  <c r="N627" i="1"/>
  <c r="K627" i="1"/>
  <c r="H627" i="1"/>
  <c r="E627" i="1"/>
  <c r="B627" i="1"/>
  <c r="AU626" i="1"/>
  <c r="AR626" i="1"/>
  <c r="AO626" i="1"/>
  <c r="AL626" i="1"/>
  <c r="AI626" i="1"/>
  <c r="AF626" i="1"/>
  <c r="AC626" i="1"/>
  <c r="Z626" i="1"/>
  <c r="W626" i="1"/>
  <c r="T626" i="1"/>
  <c r="Q626" i="1"/>
  <c r="N626" i="1"/>
  <c r="K626" i="1"/>
  <c r="H626" i="1"/>
  <c r="E626" i="1"/>
  <c r="B626" i="1"/>
  <c r="AU625" i="1"/>
  <c r="AR625" i="1"/>
  <c r="AO625" i="1"/>
  <c r="AL625" i="1"/>
  <c r="AI625" i="1"/>
  <c r="AF625" i="1"/>
  <c r="AC625" i="1"/>
  <c r="Z625" i="1"/>
  <c r="W625" i="1"/>
  <c r="T625" i="1"/>
  <c r="Q625" i="1"/>
  <c r="N625" i="1"/>
  <c r="K625" i="1"/>
  <c r="H625" i="1"/>
  <c r="E625" i="1"/>
  <c r="B625" i="1"/>
  <c r="AU624" i="1"/>
  <c r="AR624" i="1"/>
  <c r="AO624" i="1"/>
  <c r="AL624" i="1"/>
  <c r="AI624" i="1"/>
  <c r="AF624" i="1"/>
  <c r="AC624" i="1"/>
  <c r="Z624" i="1"/>
  <c r="W624" i="1"/>
  <c r="T624" i="1"/>
  <c r="Q624" i="1"/>
  <c r="N624" i="1"/>
  <c r="K624" i="1"/>
  <c r="H624" i="1"/>
  <c r="E624" i="1"/>
  <c r="B624" i="1"/>
  <c r="AU623" i="1"/>
  <c r="AR623" i="1"/>
  <c r="AO623" i="1"/>
  <c r="AL623" i="1"/>
  <c r="AI623" i="1"/>
  <c r="AF623" i="1"/>
  <c r="AC623" i="1"/>
  <c r="Z623" i="1"/>
  <c r="W623" i="1"/>
  <c r="T623" i="1"/>
  <c r="Q623" i="1"/>
  <c r="N623" i="1"/>
  <c r="K623" i="1"/>
  <c r="H623" i="1"/>
  <c r="E623" i="1"/>
  <c r="B623" i="1"/>
  <c r="AU622" i="1"/>
  <c r="AR622" i="1"/>
  <c r="AO622" i="1"/>
  <c r="AL622" i="1"/>
  <c r="AI622" i="1"/>
  <c r="AF622" i="1"/>
  <c r="AC622" i="1"/>
  <c r="Z622" i="1"/>
  <c r="W622" i="1"/>
  <c r="T622" i="1"/>
  <c r="Q622" i="1"/>
  <c r="N622" i="1"/>
  <c r="K622" i="1"/>
  <c r="H622" i="1"/>
  <c r="E622" i="1"/>
  <c r="B622" i="1"/>
  <c r="AU621" i="1"/>
  <c r="AR621" i="1"/>
  <c r="AO621" i="1"/>
  <c r="AL621" i="1"/>
  <c r="AI621" i="1"/>
  <c r="AF621" i="1"/>
  <c r="AC621" i="1"/>
  <c r="Z621" i="1"/>
  <c r="W621" i="1"/>
  <c r="T621" i="1"/>
  <c r="Q621" i="1"/>
  <c r="N621" i="1"/>
  <c r="K621" i="1"/>
  <c r="H621" i="1"/>
  <c r="E621" i="1"/>
  <c r="B621" i="1"/>
  <c r="AU620" i="1"/>
  <c r="AR620" i="1"/>
  <c r="AO620" i="1"/>
  <c r="AL620" i="1"/>
  <c r="AI620" i="1"/>
  <c r="AF620" i="1"/>
  <c r="AC620" i="1"/>
  <c r="Z620" i="1"/>
  <c r="W620" i="1"/>
  <c r="T620" i="1"/>
  <c r="Q620" i="1"/>
  <c r="N620" i="1"/>
  <c r="K620" i="1"/>
  <c r="H620" i="1"/>
  <c r="E620" i="1"/>
  <c r="B620" i="1"/>
  <c r="AU619" i="1"/>
  <c r="AR619" i="1"/>
  <c r="AO619" i="1"/>
  <c r="AL619" i="1"/>
  <c r="AI619" i="1"/>
  <c r="AF619" i="1"/>
  <c r="AC619" i="1"/>
  <c r="Z619" i="1"/>
  <c r="W619" i="1"/>
  <c r="T619" i="1"/>
  <c r="Q619" i="1"/>
  <c r="N619" i="1"/>
  <c r="K619" i="1"/>
  <c r="H619" i="1"/>
  <c r="E619" i="1"/>
  <c r="B619" i="1"/>
  <c r="AU618" i="1"/>
  <c r="AR618" i="1"/>
  <c r="AO618" i="1"/>
  <c r="AL618" i="1"/>
  <c r="AI618" i="1"/>
  <c r="AF618" i="1"/>
  <c r="AC618" i="1"/>
  <c r="Z618" i="1"/>
  <c r="W618" i="1"/>
  <c r="T618" i="1"/>
  <c r="Q618" i="1"/>
  <c r="N618" i="1"/>
  <c r="K618" i="1"/>
  <c r="H618" i="1"/>
  <c r="E618" i="1"/>
  <c r="B618" i="1"/>
  <c r="AU617" i="1"/>
  <c r="AR617" i="1"/>
  <c r="AO617" i="1"/>
  <c r="AL617" i="1"/>
  <c r="AI617" i="1"/>
  <c r="AF617" i="1"/>
  <c r="AC617" i="1"/>
  <c r="Z617" i="1"/>
  <c r="W617" i="1"/>
  <c r="T617" i="1"/>
  <c r="Q617" i="1"/>
  <c r="N617" i="1"/>
  <c r="K617" i="1"/>
  <c r="H617" i="1"/>
  <c r="E617" i="1"/>
  <c r="B617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606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605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604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603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602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601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600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599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598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597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596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595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594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593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592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591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590" i="1"/>
  <c r="AU589" i="1"/>
  <c r="AR589" i="1"/>
  <c r="AO589" i="1"/>
  <c r="AL589" i="1"/>
  <c r="AI589" i="1"/>
  <c r="AF589" i="1"/>
  <c r="AC589" i="1"/>
  <c r="Z589" i="1"/>
  <c r="W589" i="1"/>
  <c r="T589" i="1"/>
  <c r="Q589" i="1"/>
  <c r="N589" i="1"/>
  <c r="K589" i="1"/>
  <c r="H589" i="1"/>
  <c r="E589" i="1"/>
  <c r="B589" i="1"/>
  <c r="AU588" i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588" i="1"/>
  <c r="AU587" i="1"/>
  <c r="AR587" i="1"/>
  <c r="AO587" i="1"/>
  <c r="AL587" i="1"/>
  <c r="AI587" i="1"/>
  <c r="AF587" i="1"/>
  <c r="AC587" i="1"/>
  <c r="Z587" i="1"/>
  <c r="W587" i="1"/>
  <c r="T587" i="1"/>
  <c r="Q587" i="1"/>
  <c r="N587" i="1"/>
  <c r="K587" i="1"/>
  <c r="H587" i="1"/>
  <c r="E587" i="1"/>
  <c r="B587" i="1"/>
  <c r="AU586" i="1"/>
  <c r="AR586" i="1"/>
  <c r="AO586" i="1"/>
  <c r="AL586" i="1"/>
  <c r="AI586" i="1"/>
  <c r="AF586" i="1"/>
  <c r="AC586" i="1"/>
  <c r="Z586" i="1"/>
  <c r="W586" i="1"/>
  <c r="T586" i="1"/>
  <c r="Q586" i="1"/>
  <c r="N586" i="1"/>
  <c r="K586" i="1"/>
  <c r="H586" i="1"/>
  <c r="E586" i="1"/>
  <c r="B586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AU576" i="1"/>
  <c r="AR576" i="1"/>
  <c r="AO576" i="1"/>
  <c r="AL576" i="1"/>
  <c r="AI576" i="1"/>
  <c r="AF576" i="1"/>
  <c r="AC576" i="1"/>
  <c r="Z576" i="1"/>
  <c r="W576" i="1"/>
  <c r="T576" i="1"/>
  <c r="Q576" i="1"/>
  <c r="N576" i="1"/>
  <c r="K576" i="1"/>
  <c r="H576" i="1"/>
  <c r="E576" i="1"/>
  <c r="B576" i="1"/>
  <c r="AU575" i="1"/>
  <c r="AR575" i="1"/>
  <c r="AO575" i="1"/>
  <c r="AL575" i="1"/>
  <c r="AI575" i="1"/>
  <c r="AF575" i="1"/>
  <c r="AC575" i="1"/>
  <c r="Z575" i="1"/>
  <c r="W575" i="1"/>
  <c r="T575" i="1"/>
  <c r="Q575" i="1"/>
  <c r="N575" i="1"/>
  <c r="K575" i="1"/>
  <c r="H575" i="1"/>
  <c r="E575" i="1"/>
  <c r="B575" i="1"/>
  <c r="AU574" i="1"/>
  <c r="AR574" i="1"/>
  <c r="AO574" i="1"/>
  <c r="AL574" i="1"/>
  <c r="AI574" i="1"/>
  <c r="AF574" i="1"/>
  <c r="AC574" i="1"/>
  <c r="Z574" i="1"/>
  <c r="W574" i="1"/>
  <c r="T574" i="1"/>
  <c r="Q574" i="1"/>
  <c r="N574" i="1"/>
  <c r="K574" i="1"/>
  <c r="H574" i="1"/>
  <c r="E574" i="1"/>
  <c r="B574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573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572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571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570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569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568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567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566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565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564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563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562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561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560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559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558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557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556" i="1"/>
  <c r="AU545" i="1"/>
  <c r="AR545" i="1"/>
  <c r="AO545" i="1"/>
  <c r="AL545" i="1"/>
  <c r="AI545" i="1"/>
  <c r="AF545" i="1"/>
  <c r="AC545" i="1"/>
  <c r="Z545" i="1"/>
  <c r="W545" i="1"/>
  <c r="T545" i="1"/>
  <c r="Q545" i="1"/>
  <c r="N545" i="1"/>
  <c r="K545" i="1"/>
  <c r="E545" i="1"/>
  <c r="B545" i="1"/>
  <c r="AU544" i="1"/>
  <c r="AR544" i="1"/>
  <c r="AO544" i="1"/>
  <c r="AL544" i="1"/>
  <c r="AI544" i="1"/>
  <c r="AF544" i="1"/>
  <c r="AC544" i="1"/>
  <c r="Z544" i="1"/>
  <c r="W544" i="1"/>
  <c r="T544" i="1"/>
  <c r="Q544" i="1"/>
  <c r="N544" i="1"/>
  <c r="K544" i="1"/>
  <c r="E544" i="1"/>
  <c r="B544" i="1"/>
  <c r="AU543" i="1"/>
  <c r="AR543" i="1"/>
  <c r="AO543" i="1"/>
  <c r="AL543" i="1"/>
  <c r="AI543" i="1"/>
  <c r="AF543" i="1"/>
  <c r="AC543" i="1"/>
  <c r="Z543" i="1"/>
  <c r="W543" i="1"/>
  <c r="T543" i="1"/>
  <c r="Q543" i="1"/>
  <c r="N543" i="1"/>
  <c r="K543" i="1"/>
  <c r="E543" i="1"/>
  <c r="B543" i="1"/>
  <c r="AU542" i="1"/>
  <c r="AR542" i="1"/>
  <c r="AO542" i="1"/>
  <c r="AL542" i="1"/>
  <c r="AI542" i="1"/>
  <c r="AF542" i="1"/>
  <c r="AC542" i="1"/>
  <c r="Z542" i="1"/>
  <c r="W542" i="1"/>
  <c r="T542" i="1"/>
  <c r="Q542" i="1"/>
  <c r="N542" i="1"/>
  <c r="K542" i="1"/>
  <c r="E542" i="1"/>
  <c r="B542" i="1"/>
  <c r="AU541" i="1"/>
  <c r="AR541" i="1"/>
  <c r="AO541" i="1"/>
  <c r="AL541" i="1"/>
  <c r="AI541" i="1"/>
  <c r="AF541" i="1"/>
  <c r="AC541" i="1"/>
  <c r="Z541" i="1"/>
  <c r="W541" i="1"/>
  <c r="T541" i="1"/>
  <c r="Q541" i="1"/>
  <c r="N541" i="1"/>
  <c r="K541" i="1"/>
  <c r="E541" i="1"/>
  <c r="B541" i="1"/>
  <c r="AU540" i="1"/>
  <c r="AR540" i="1"/>
  <c r="AO540" i="1"/>
  <c r="AL540" i="1"/>
  <c r="AI540" i="1"/>
  <c r="AF540" i="1"/>
  <c r="AC540" i="1"/>
  <c r="Z540" i="1"/>
  <c r="W540" i="1"/>
  <c r="T540" i="1"/>
  <c r="Q540" i="1"/>
  <c r="N540" i="1"/>
  <c r="K540" i="1"/>
  <c r="E540" i="1"/>
  <c r="B540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E539" i="1"/>
  <c r="B539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E538" i="1"/>
  <c r="B538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E537" i="1"/>
  <c r="B537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E536" i="1"/>
  <c r="B536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E535" i="1"/>
  <c r="B535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E534" i="1"/>
  <c r="B534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E533" i="1"/>
  <c r="B533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E532" i="1"/>
  <c r="B532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E531" i="1"/>
  <c r="B531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E530" i="1"/>
  <c r="B530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E529" i="1"/>
  <c r="B529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E528" i="1"/>
  <c r="B528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E527" i="1"/>
  <c r="B527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E526" i="1"/>
  <c r="B526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E525" i="1"/>
  <c r="B525" i="1"/>
  <c r="AU515" i="1"/>
  <c r="AR515" i="1"/>
  <c r="AO515" i="1"/>
  <c r="AL515" i="1"/>
  <c r="AI515" i="1"/>
  <c r="AF515" i="1"/>
  <c r="AC515" i="1"/>
  <c r="Z515" i="1"/>
  <c r="W515" i="1"/>
  <c r="T515" i="1"/>
  <c r="Q515" i="1"/>
  <c r="N515" i="1"/>
  <c r="K515" i="1"/>
  <c r="H515" i="1"/>
  <c r="E515" i="1"/>
  <c r="B515" i="1"/>
  <c r="AU514" i="1"/>
  <c r="AR514" i="1"/>
  <c r="AO514" i="1"/>
  <c r="AL514" i="1"/>
  <c r="AI514" i="1"/>
  <c r="AF514" i="1"/>
  <c r="AC514" i="1"/>
  <c r="Z514" i="1"/>
  <c r="W514" i="1"/>
  <c r="T514" i="1"/>
  <c r="Q514" i="1"/>
  <c r="N514" i="1"/>
  <c r="K514" i="1"/>
  <c r="H514" i="1"/>
  <c r="E514" i="1"/>
  <c r="B514" i="1"/>
  <c r="AU513" i="1"/>
  <c r="AR513" i="1"/>
  <c r="AO513" i="1"/>
  <c r="AL513" i="1"/>
  <c r="AI513" i="1"/>
  <c r="AF513" i="1"/>
  <c r="AC513" i="1"/>
  <c r="Z513" i="1"/>
  <c r="W513" i="1"/>
  <c r="T513" i="1"/>
  <c r="Q513" i="1"/>
  <c r="N513" i="1"/>
  <c r="K513" i="1"/>
  <c r="H513" i="1"/>
  <c r="E513" i="1"/>
  <c r="B513" i="1"/>
  <c r="AU512" i="1"/>
  <c r="AR512" i="1"/>
  <c r="AO512" i="1"/>
  <c r="AL512" i="1"/>
  <c r="AI512" i="1"/>
  <c r="AF512" i="1"/>
  <c r="AC512" i="1"/>
  <c r="Z512" i="1"/>
  <c r="W512" i="1"/>
  <c r="T512" i="1"/>
  <c r="Q512" i="1"/>
  <c r="N512" i="1"/>
  <c r="K512" i="1"/>
  <c r="H512" i="1"/>
  <c r="E512" i="1"/>
  <c r="B512" i="1"/>
  <c r="AU511" i="1"/>
  <c r="AR511" i="1"/>
  <c r="AO511" i="1"/>
  <c r="AL511" i="1"/>
  <c r="AI511" i="1"/>
  <c r="AF511" i="1"/>
  <c r="AC511" i="1"/>
  <c r="Z511" i="1"/>
  <c r="W511" i="1"/>
  <c r="T511" i="1"/>
  <c r="Q511" i="1"/>
  <c r="N511" i="1"/>
  <c r="K511" i="1"/>
  <c r="H511" i="1"/>
  <c r="E511" i="1"/>
  <c r="B511" i="1"/>
  <c r="AU510" i="1"/>
  <c r="AR510" i="1"/>
  <c r="AO510" i="1"/>
  <c r="AL510" i="1"/>
  <c r="AI510" i="1"/>
  <c r="AF510" i="1"/>
  <c r="AC510" i="1"/>
  <c r="Z510" i="1"/>
  <c r="W510" i="1"/>
  <c r="T510" i="1"/>
  <c r="Q510" i="1"/>
  <c r="N510" i="1"/>
  <c r="K510" i="1"/>
  <c r="H510" i="1"/>
  <c r="E510" i="1"/>
  <c r="B510" i="1"/>
  <c r="AU509" i="1"/>
  <c r="AR509" i="1"/>
  <c r="AO509" i="1"/>
  <c r="AL509" i="1"/>
  <c r="AI509" i="1"/>
  <c r="AF509" i="1"/>
  <c r="AC509" i="1"/>
  <c r="Z509" i="1"/>
  <c r="W509" i="1"/>
  <c r="T509" i="1"/>
  <c r="Q509" i="1"/>
  <c r="N509" i="1"/>
  <c r="K509" i="1"/>
  <c r="H509" i="1"/>
  <c r="E509" i="1"/>
  <c r="B509" i="1"/>
  <c r="AU508" i="1"/>
  <c r="AR508" i="1"/>
  <c r="AO508" i="1"/>
  <c r="AL508" i="1"/>
  <c r="AI508" i="1"/>
  <c r="AF508" i="1"/>
  <c r="AC508" i="1"/>
  <c r="Z508" i="1"/>
  <c r="W508" i="1"/>
  <c r="T508" i="1"/>
  <c r="Q508" i="1"/>
  <c r="N508" i="1"/>
  <c r="K508" i="1"/>
  <c r="H508" i="1"/>
  <c r="E508" i="1"/>
  <c r="B508" i="1"/>
  <c r="AU507" i="1"/>
  <c r="AR507" i="1"/>
  <c r="AO507" i="1"/>
  <c r="AL507" i="1"/>
  <c r="AI507" i="1"/>
  <c r="AF507" i="1"/>
  <c r="AC507" i="1"/>
  <c r="Z507" i="1"/>
  <c r="W507" i="1"/>
  <c r="T507" i="1"/>
  <c r="Q507" i="1"/>
  <c r="N507" i="1"/>
  <c r="K507" i="1"/>
  <c r="H507" i="1"/>
  <c r="E507" i="1"/>
  <c r="B507" i="1"/>
  <c r="AU506" i="1"/>
  <c r="AR506" i="1"/>
  <c r="AO506" i="1"/>
  <c r="AL506" i="1"/>
  <c r="AI506" i="1"/>
  <c r="AF506" i="1"/>
  <c r="AC506" i="1"/>
  <c r="Z506" i="1"/>
  <c r="W506" i="1"/>
  <c r="T506" i="1"/>
  <c r="Q506" i="1"/>
  <c r="N506" i="1"/>
  <c r="K506" i="1"/>
  <c r="H506" i="1"/>
  <c r="E506" i="1"/>
  <c r="B506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505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504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503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502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501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500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499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498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497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496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495" i="1"/>
  <c r="AU484" i="1"/>
  <c r="AR484" i="1"/>
  <c r="AO484" i="1"/>
  <c r="AL484" i="1"/>
  <c r="AI484" i="1"/>
  <c r="AF484" i="1"/>
  <c r="AC484" i="1"/>
  <c r="Z484" i="1"/>
  <c r="W484" i="1"/>
  <c r="T484" i="1"/>
  <c r="Q484" i="1"/>
  <c r="N484" i="1"/>
  <c r="K484" i="1"/>
  <c r="H484" i="1"/>
  <c r="E484" i="1"/>
  <c r="B484" i="1"/>
  <c r="AU483" i="1"/>
  <c r="AR483" i="1"/>
  <c r="AO483" i="1"/>
  <c r="AL483" i="1"/>
  <c r="AI483" i="1"/>
  <c r="AF483" i="1"/>
  <c r="AC483" i="1"/>
  <c r="Z483" i="1"/>
  <c r="W483" i="1"/>
  <c r="T483" i="1"/>
  <c r="Q483" i="1"/>
  <c r="N483" i="1"/>
  <c r="K483" i="1"/>
  <c r="H483" i="1"/>
  <c r="E483" i="1"/>
  <c r="B483" i="1"/>
  <c r="AU482" i="1"/>
  <c r="AR482" i="1"/>
  <c r="AO482" i="1"/>
  <c r="AL482" i="1"/>
  <c r="AI482" i="1"/>
  <c r="AF482" i="1"/>
  <c r="AC482" i="1"/>
  <c r="Z482" i="1"/>
  <c r="W482" i="1"/>
  <c r="T482" i="1"/>
  <c r="Q482" i="1"/>
  <c r="N482" i="1"/>
  <c r="K482" i="1"/>
  <c r="H482" i="1"/>
  <c r="E482" i="1"/>
  <c r="B482" i="1"/>
  <c r="AU481" i="1"/>
  <c r="AR481" i="1"/>
  <c r="AO481" i="1"/>
  <c r="AL481" i="1"/>
  <c r="AI481" i="1"/>
  <c r="AF481" i="1"/>
  <c r="AC481" i="1"/>
  <c r="Z481" i="1"/>
  <c r="W481" i="1"/>
  <c r="T481" i="1"/>
  <c r="Q481" i="1"/>
  <c r="N481" i="1"/>
  <c r="K481" i="1"/>
  <c r="H481" i="1"/>
  <c r="E481" i="1"/>
  <c r="B481" i="1"/>
  <c r="AU480" i="1"/>
  <c r="AR480" i="1"/>
  <c r="AO480" i="1"/>
  <c r="AL480" i="1"/>
  <c r="AI480" i="1"/>
  <c r="AF480" i="1"/>
  <c r="AC480" i="1"/>
  <c r="Z480" i="1"/>
  <c r="W480" i="1"/>
  <c r="T480" i="1"/>
  <c r="Q480" i="1"/>
  <c r="N480" i="1"/>
  <c r="K480" i="1"/>
  <c r="H480" i="1"/>
  <c r="E480" i="1"/>
  <c r="B480" i="1"/>
  <c r="AU479" i="1"/>
  <c r="AR479" i="1"/>
  <c r="AO479" i="1"/>
  <c r="AL479" i="1"/>
  <c r="AI479" i="1"/>
  <c r="AF479" i="1"/>
  <c r="AC479" i="1"/>
  <c r="Z479" i="1"/>
  <c r="W479" i="1"/>
  <c r="T479" i="1"/>
  <c r="Q479" i="1"/>
  <c r="N479" i="1"/>
  <c r="K479" i="1"/>
  <c r="H479" i="1"/>
  <c r="E479" i="1"/>
  <c r="B479" i="1"/>
  <c r="AU478" i="1"/>
  <c r="AR478" i="1"/>
  <c r="AO478" i="1"/>
  <c r="AL478" i="1"/>
  <c r="AI478" i="1"/>
  <c r="AF478" i="1"/>
  <c r="AC478" i="1"/>
  <c r="Z478" i="1"/>
  <c r="W478" i="1"/>
  <c r="T478" i="1"/>
  <c r="Q478" i="1"/>
  <c r="N478" i="1"/>
  <c r="K478" i="1"/>
  <c r="H478" i="1"/>
  <c r="E478" i="1"/>
  <c r="B478" i="1"/>
  <c r="AU477" i="1"/>
  <c r="AR477" i="1"/>
  <c r="AO477" i="1"/>
  <c r="AL477" i="1"/>
  <c r="AI477" i="1"/>
  <c r="AF477" i="1"/>
  <c r="AC477" i="1"/>
  <c r="Z477" i="1"/>
  <c r="W477" i="1"/>
  <c r="T477" i="1"/>
  <c r="Q477" i="1"/>
  <c r="N477" i="1"/>
  <c r="K477" i="1"/>
  <c r="H477" i="1"/>
  <c r="E477" i="1"/>
  <c r="B477" i="1"/>
  <c r="AU476" i="1"/>
  <c r="AR476" i="1"/>
  <c r="AO476" i="1"/>
  <c r="AL476" i="1"/>
  <c r="AI476" i="1"/>
  <c r="AF476" i="1"/>
  <c r="AC476" i="1"/>
  <c r="Z476" i="1"/>
  <c r="W476" i="1"/>
  <c r="T476" i="1"/>
  <c r="Q476" i="1"/>
  <c r="N476" i="1"/>
  <c r="K476" i="1"/>
  <c r="H476" i="1"/>
  <c r="E476" i="1"/>
  <c r="B476" i="1"/>
  <c r="AU475" i="1"/>
  <c r="AR475" i="1"/>
  <c r="AO475" i="1"/>
  <c r="AL475" i="1"/>
  <c r="AI475" i="1"/>
  <c r="AF475" i="1"/>
  <c r="AC475" i="1"/>
  <c r="Z475" i="1"/>
  <c r="W475" i="1"/>
  <c r="T475" i="1"/>
  <c r="Q475" i="1"/>
  <c r="N475" i="1"/>
  <c r="K475" i="1"/>
  <c r="H475" i="1"/>
  <c r="E475" i="1"/>
  <c r="B475" i="1"/>
  <c r="AU474" i="1"/>
  <c r="AR474" i="1"/>
  <c r="AO474" i="1"/>
  <c r="AL474" i="1"/>
  <c r="AI474" i="1"/>
  <c r="AF474" i="1"/>
  <c r="AC474" i="1"/>
  <c r="Z474" i="1"/>
  <c r="W474" i="1"/>
  <c r="T474" i="1"/>
  <c r="Q474" i="1"/>
  <c r="N474" i="1"/>
  <c r="K474" i="1"/>
  <c r="H474" i="1"/>
  <c r="E474" i="1"/>
  <c r="B474" i="1"/>
  <c r="AU473" i="1"/>
  <c r="AR473" i="1"/>
  <c r="AO473" i="1"/>
  <c r="AL473" i="1"/>
  <c r="AI473" i="1"/>
  <c r="AF473" i="1"/>
  <c r="AC473" i="1"/>
  <c r="Z473" i="1"/>
  <c r="W473" i="1"/>
  <c r="T473" i="1"/>
  <c r="Q473" i="1"/>
  <c r="N473" i="1"/>
  <c r="K473" i="1"/>
  <c r="H473" i="1"/>
  <c r="E473" i="1"/>
  <c r="B473" i="1"/>
  <c r="AU472" i="1"/>
  <c r="AR472" i="1"/>
  <c r="AO472" i="1"/>
  <c r="AL472" i="1"/>
  <c r="AI472" i="1"/>
  <c r="AF472" i="1"/>
  <c r="AC472" i="1"/>
  <c r="Z472" i="1"/>
  <c r="W472" i="1"/>
  <c r="T472" i="1"/>
  <c r="Q472" i="1"/>
  <c r="N472" i="1"/>
  <c r="K472" i="1"/>
  <c r="H472" i="1"/>
  <c r="E472" i="1"/>
  <c r="B472" i="1"/>
  <c r="AU471" i="1"/>
  <c r="AR471" i="1"/>
  <c r="AO471" i="1"/>
  <c r="AL471" i="1"/>
  <c r="AI471" i="1"/>
  <c r="AF471" i="1"/>
  <c r="AC471" i="1"/>
  <c r="Z471" i="1"/>
  <c r="W471" i="1"/>
  <c r="T471" i="1"/>
  <c r="Q471" i="1"/>
  <c r="N471" i="1"/>
  <c r="K471" i="1"/>
  <c r="H471" i="1"/>
  <c r="E471" i="1"/>
  <c r="B471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470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469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468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467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466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465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46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454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453" i="1"/>
  <c r="AU452" i="1"/>
  <c r="AR452" i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452" i="1"/>
  <c r="AU451" i="1"/>
  <c r="AR451" i="1"/>
  <c r="AO451" i="1"/>
  <c r="AL451" i="1"/>
  <c r="AI451" i="1"/>
  <c r="AF451" i="1"/>
  <c r="AC451" i="1"/>
  <c r="Z451" i="1"/>
  <c r="W451" i="1"/>
  <c r="T451" i="1"/>
  <c r="Q451" i="1"/>
  <c r="N451" i="1"/>
  <c r="K451" i="1"/>
  <c r="H451" i="1"/>
  <c r="E451" i="1"/>
  <c r="B451" i="1"/>
  <c r="AU450" i="1"/>
  <c r="AR450" i="1"/>
  <c r="AO450" i="1"/>
  <c r="AL450" i="1"/>
  <c r="AI450" i="1"/>
  <c r="AF450" i="1"/>
  <c r="AC450" i="1"/>
  <c r="Z450" i="1"/>
  <c r="W450" i="1"/>
  <c r="T450" i="1"/>
  <c r="Q450" i="1"/>
  <c r="N450" i="1"/>
  <c r="K450" i="1"/>
  <c r="H450" i="1"/>
  <c r="E450" i="1"/>
  <c r="B450" i="1"/>
  <c r="AU449" i="1"/>
  <c r="AR449" i="1"/>
  <c r="AO449" i="1"/>
  <c r="AL449" i="1"/>
  <c r="AI449" i="1"/>
  <c r="AF449" i="1"/>
  <c r="AC449" i="1"/>
  <c r="Z449" i="1"/>
  <c r="W449" i="1"/>
  <c r="T449" i="1"/>
  <c r="Q449" i="1"/>
  <c r="N449" i="1"/>
  <c r="K449" i="1"/>
  <c r="H449" i="1"/>
  <c r="E449" i="1"/>
  <c r="B449" i="1"/>
  <c r="AU448" i="1"/>
  <c r="AR448" i="1"/>
  <c r="AO448" i="1"/>
  <c r="AL448" i="1"/>
  <c r="AI448" i="1"/>
  <c r="AF448" i="1"/>
  <c r="AC448" i="1"/>
  <c r="Z448" i="1"/>
  <c r="W448" i="1"/>
  <c r="T448" i="1"/>
  <c r="Q448" i="1"/>
  <c r="N448" i="1"/>
  <c r="K448" i="1"/>
  <c r="H448" i="1"/>
  <c r="E448" i="1"/>
  <c r="B448" i="1"/>
  <c r="AU447" i="1"/>
  <c r="AR447" i="1"/>
  <c r="AO447" i="1"/>
  <c r="AL447" i="1"/>
  <c r="AI447" i="1"/>
  <c r="AF447" i="1"/>
  <c r="AC447" i="1"/>
  <c r="Z447" i="1"/>
  <c r="W447" i="1"/>
  <c r="T447" i="1"/>
  <c r="Q447" i="1"/>
  <c r="N447" i="1"/>
  <c r="K447" i="1"/>
  <c r="H447" i="1"/>
  <c r="E447" i="1"/>
  <c r="B447" i="1"/>
  <c r="AU446" i="1"/>
  <c r="AR446" i="1"/>
  <c r="AO446" i="1"/>
  <c r="AL446" i="1"/>
  <c r="AI446" i="1"/>
  <c r="AF446" i="1"/>
  <c r="AC446" i="1"/>
  <c r="Z446" i="1"/>
  <c r="W446" i="1"/>
  <c r="T446" i="1"/>
  <c r="Q446" i="1"/>
  <c r="N446" i="1"/>
  <c r="K446" i="1"/>
  <c r="H446" i="1"/>
  <c r="E446" i="1"/>
  <c r="B446" i="1"/>
  <c r="AU445" i="1"/>
  <c r="AR445" i="1"/>
  <c r="AO445" i="1"/>
  <c r="AL445" i="1"/>
  <c r="AI445" i="1"/>
  <c r="AF445" i="1"/>
  <c r="AC445" i="1"/>
  <c r="Z445" i="1"/>
  <c r="W445" i="1"/>
  <c r="T445" i="1"/>
  <c r="Q445" i="1"/>
  <c r="N445" i="1"/>
  <c r="K445" i="1"/>
  <c r="H445" i="1"/>
  <c r="E445" i="1"/>
  <c r="B445" i="1"/>
  <c r="AU444" i="1"/>
  <c r="AR444" i="1"/>
  <c r="AO444" i="1"/>
  <c r="AL444" i="1"/>
  <c r="AI444" i="1"/>
  <c r="AF444" i="1"/>
  <c r="AC444" i="1"/>
  <c r="Z444" i="1"/>
  <c r="W444" i="1"/>
  <c r="T444" i="1"/>
  <c r="Q444" i="1"/>
  <c r="N444" i="1"/>
  <c r="K444" i="1"/>
  <c r="H444" i="1"/>
  <c r="E444" i="1"/>
  <c r="B444" i="1"/>
  <c r="AU443" i="1"/>
  <c r="AR443" i="1"/>
  <c r="AO443" i="1"/>
  <c r="AL443" i="1"/>
  <c r="AI443" i="1"/>
  <c r="AF443" i="1"/>
  <c r="AC443" i="1"/>
  <c r="Z443" i="1"/>
  <c r="W443" i="1"/>
  <c r="T443" i="1"/>
  <c r="Q443" i="1"/>
  <c r="N443" i="1"/>
  <c r="K443" i="1"/>
  <c r="H443" i="1"/>
  <c r="E443" i="1"/>
  <c r="B443" i="1"/>
  <c r="AU442" i="1"/>
  <c r="AR442" i="1"/>
  <c r="AO442" i="1"/>
  <c r="AL442" i="1"/>
  <c r="AI442" i="1"/>
  <c r="AF442" i="1"/>
  <c r="AC442" i="1"/>
  <c r="Z442" i="1"/>
  <c r="W442" i="1"/>
  <c r="T442" i="1"/>
  <c r="Q442" i="1"/>
  <c r="N442" i="1"/>
  <c r="K442" i="1"/>
  <c r="H442" i="1"/>
  <c r="E442" i="1"/>
  <c r="B442" i="1"/>
  <c r="AU441" i="1"/>
  <c r="AR441" i="1"/>
  <c r="AO441" i="1"/>
  <c r="AL441" i="1"/>
  <c r="AI441" i="1"/>
  <c r="AF441" i="1"/>
  <c r="AC441" i="1"/>
  <c r="Z441" i="1"/>
  <c r="W441" i="1"/>
  <c r="T441" i="1"/>
  <c r="Q441" i="1"/>
  <c r="N441" i="1"/>
  <c r="K441" i="1"/>
  <c r="H441" i="1"/>
  <c r="E441" i="1"/>
  <c r="B441" i="1"/>
  <c r="AU440" i="1"/>
  <c r="AR440" i="1"/>
  <c r="AO440" i="1"/>
  <c r="AL440" i="1"/>
  <c r="AI440" i="1"/>
  <c r="AF440" i="1"/>
  <c r="AC440" i="1"/>
  <c r="Z440" i="1"/>
  <c r="W440" i="1"/>
  <c r="T440" i="1"/>
  <c r="Q440" i="1"/>
  <c r="N440" i="1"/>
  <c r="K440" i="1"/>
  <c r="H440" i="1"/>
  <c r="E440" i="1"/>
  <c r="B440" i="1"/>
  <c r="AU439" i="1"/>
  <c r="AR439" i="1"/>
  <c r="AO439" i="1"/>
  <c r="AL439" i="1"/>
  <c r="AI439" i="1"/>
  <c r="AF439" i="1"/>
  <c r="AC439" i="1"/>
  <c r="Z439" i="1"/>
  <c r="W439" i="1"/>
  <c r="T439" i="1"/>
  <c r="Q439" i="1"/>
  <c r="N439" i="1"/>
  <c r="K439" i="1"/>
  <c r="H439" i="1"/>
  <c r="E439" i="1"/>
  <c r="B439" i="1"/>
  <c r="AU438" i="1"/>
  <c r="AR438" i="1"/>
  <c r="AO438" i="1"/>
  <c r="AL438" i="1"/>
  <c r="AI438" i="1"/>
  <c r="AF438" i="1"/>
  <c r="AC438" i="1"/>
  <c r="Z438" i="1"/>
  <c r="W438" i="1"/>
  <c r="T438" i="1"/>
  <c r="Q438" i="1"/>
  <c r="N438" i="1"/>
  <c r="K438" i="1"/>
  <c r="H438" i="1"/>
  <c r="E438" i="1"/>
  <c r="B438" i="1"/>
  <c r="AU437" i="1"/>
  <c r="AR437" i="1"/>
  <c r="AO437" i="1"/>
  <c r="AL437" i="1"/>
  <c r="AI437" i="1"/>
  <c r="AF437" i="1"/>
  <c r="AC437" i="1"/>
  <c r="Z437" i="1"/>
  <c r="W437" i="1"/>
  <c r="T437" i="1"/>
  <c r="Q437" i="1"/>
  <c r="N437" i="1"/>
  <c r="K437" i="1"/>
  <c r="H437" i="1"/>
  <c r="E437" i="1"/>
  <c r="B437" i="1"/>
  <c r="AU436" i="1"/>
  <c r="AR436" i="1"/>
  <c r="AO436" i="1"/>
  <c r="AL436" i="1"/>
  <c r="AI436" i="1"/>
  <c r="AF436" i="1"/>
  <c r="AC436" i="1"/>
  <c r="Z436" i="1"/>
  <c r="W436" i="1"/>
  <c r="T436" i="1"/>
  <c r="Q436" i="1"/>
  <c r="N436" i="1"/>
  <c r="K436" i="1"/>
  <c r="H436" i="1"/>
  <c r="E436" i="1"/>
  <c r="B436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435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434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423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422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421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420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419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418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417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416" i="1"/>
  <c r="AU415" i="1"/>
  <c r="AR415" i="1"/>
  <c r="AO415" i="1"/>
  <c r="AL415" i="1"/>
  <c r="AI415" i="1"/>
  <c r="AF415" i="1"/>
  <c r="AC415" i="1"/>
  <c r="Z415" i="1"/>
  <c r="W415" i="1"/>
  <c r="T415" i="1"/>
  <c r="Q415" i="1"/>
  <c r="N415" i="1"/>
  <c r="K415" i="1"/>
  <c r="H415" i="1"/>
  <c r="E415" i="1"/>
  <c r="B415" i="1"/>
  <c r="AU414" i="1"/>
  <c r="AR414" i="1"/>
  <c r="AO414" i="1"/>
  <c r="AL414" i="1"/>
  <c r="AI414" i="1"/>
  <c r="AF414" i="1"/>
  <c r="AC414" i="1"/>
  <c r="Z414" i="1"/>
  <c r="W414" i="1"/>
  <c r="T414" i="1"/>
  <c r="Q414" i="1"/>
  <c r="N414" i="1"/>
  <c r="K414" i="1"/>
  <c r="H414" i="1"/>
  <c r="E414" i="1"/>
  <c r="B414" i="1"/>
  <c r="AU413" i="1"/>
  <c r="AR413" i="1"/>
  <c r="AO413" i="1"/>
  <c r="AL413" i="1"/>
  <c r="AI413" i="1"/>
  <c r="AF413" i="1"/>
  <c r="AC413" i="1"/>
  <c r="Z413" i="1"/>
  <c r="W413" i="1"/>
  <c r="T413" i="1"/>
  <c r="Q413" i="1"/>
  <c r="N413" i="1"/>
  <c r="K413" i="1"/>
  <c r="H413" i="1"/>
  <c r="E413" i="1"/>
  <c r="B413" i="1"/>
  <c r="AU412" i="1"/>
  <c r="AR412" i="1"/>
  <c r="AO412" i="1"/>
  <c r="AL412" i="1"/>
  <c r="AI412" i="1"/>
  <c r="AF412" i="1"/>
  <c r="AC412" i="1"/>
  <c r="Z412" i="1"/>
  <c r="W412" i="1"/>
  <c r="T412" i="1"/>
  <c r="Q412" i="1"/>
  <c r="N412" i="1"/>
  <c r="K412" i="1"/>
  <c r="H412" i="1"/>
  <c r="E412" i="1"/>
  <c r="B412" i="1"/>
  <c r="AU411" i="1"/>
  <c r="AR411" i="1"/>
  <c r="AO411" i="1"/>
  <c r="AL411" i="1"/>
  <c r="AI411" i="1"/>
  <c r="AF411" i="1"/>
  <c r="AC411" i="1"/>
  <c r="Z411" i="1"/>
  <c r="W411" i="1"/>
  <c r="T411" i="1"/>
  <c r="Q411" i="1"/>
  <c r="N411" i="1"/>
  <c r="K411" i="1"/>
  <c r="H411" i="1"/>
  <c r="E411" i="1"/>
  <c r="B411" i="1"/>
  <c r="AU410" i="1"/>
  <c r="AR410" i="1"/>
  <c r="AO410" i="1"/>
  <c r="AL410" i="1"/>
  <c r="AI410" i="1"/>
  <c r="AF410" i="1"/>
  <c r="AC410" i="1"/>
  <c r="Z410" i="1"/>
  <c r="W410" i="1"/>
  <c r="T410" i="1"/>
  <c r="Q410" i="1"/>
  <c r="N410" i="1"/>
  <c r="K410" i="1"/>
  <c r="H410" i="1"/>
  <c r="E410" i="1"/>
  <c r="B410" i="1"/>
  <c r="AU409" i="1"/>
  <c r="AR409" i="1"/>
  <c r="AO409" i="1"/>
  <c r="AL409" i="1"/>
  <c r="AI409" i="1"/>
  <c r="AF409" i="1"/>
  <c r="AC409" i="1"/>
  <c r="Z409" i="1"/>
  <c r="W409" i="1"/>
  <c r="T409" i="1"/>
  <c r="Q409" i="1"/>
  <c r="N409" i="1"/>
  <c r="K409" i="1"/>
  <c r="H409" i="1"/>
  <c r="E409" i="1"/>
  <c r="B409" i="1"/>
  <c r="AU408" i="1"/>
  <c r="AR408" i="1"/>
  <c r="AO408" i="1"/>
  <c r="AL408" i="1"/>
  <c r="AI408" i="1"/>
  <c r="AF408" i="1"/>
  <c r="AC408" i="1"/>
  <c r="Z408" i="1"/>
  <c r="W408" i="1"/>
  <c r="T408" i="1"/>
  <c r="Q408" i="1"/>
  <c r="N408" i="1"/>
  <c r="K408" i="1"/>
  <c r="H408" i="1"/>
  <c r="E408" i="1"/>
  <c r="B408" i="1"/>
  <c r="AU407" i="1"/>
  <c r="AR407" i="1"/>
  <c r="AO407" i="1"/>
  <c r="AL407" i="1"/>
  <c r="AI407" i="1"/>
  <c r="AF407" i="1"/>
  <c r="AC407" i="1"/>
  <c r="Z407" i="1"/>
  <c r="W407" i="1"/>
  <c r="T407" i="1"/>
  <c r="Q407" i="1"/>
  <c r="N407" i="1"/>
  <c r="K407" i="1"/>
  <c r="H407" i="1"/>
  <c r="E407" i="1"/>
  <c r="B407" i="1"/>
  <c r="AU406" i="1"/>
  <c r="AR406" i="1"/>
  <c r="AO406" i="1"/>
  <c r="AL406" i="1"/>
  <c r="AI406" i="1"/>
  <c r="AF406" i="1"/>
  <c r="AC406" i="1"/>
  <c r="Z406" i="1"/>
  <c r="W406" i="1"/>
  <c r="T406" i="1"/>
  <c r="Q406" i="1"/>
  <c r="N406" i="1"/>
  <c r="K406" i="1"/>
  <c r="H406" i="1"/>
  <c r="E406" i="1"/>
  <c r="B406" i="1"/>
  <c r="AU405" i="1"/>
  <c r="AR405" i="1"/>
  <c r="AO405" i="1"/>
  <c r="AL405" i="1"/>
  <c r="AI405" i="1"/>
  <c r="AF405" i="1"/>
  <c r="AC405" i="1"/>
  <c r="Z405" i="1"/>
  <c r="W405" i="1"/>
  <c r="T405" i="1"/>
  <c r="Q405" i="1"/>
  <c r="N405" i="1"/>
  <c r="K405" i="1"/>
  <c r="H405" i="1"/>
  <c r="E405" i="1"/>
  <c r="B405" i="1"/>
  <c r="AU404" i="1"/>
  <c r="AR404" i="1"/>
  <c r="AO404" i="1"/>
  <c r="AL404" i="1"/>
  <c r="AI404" i="1"/>
  <c r="AF404" i="1"/>
  <c r="AC404" i="1"/>
  <c r="Z404" i="1"/>
  <c r="W404" i="1"/>
  <c r="T404" i="1"/>
  <c r="Q404" i="1"/>
  <c r="N404" i="1"/>
  <c r="K404" i="1"/>
  <c r="H404" i="1"/>
  <c r="E404" i="1"/>
  <c r="B404" i="1"/>
  <c r="AU403" i="1"/>
  <c r="AR403" i="1"/>
  <c r="AO403" i="1"/>
  <c r="AL403" i="1"/>
  <c r="AI403" i="1"/>
  <c r="AF403" i="1"/>
  <c r="AC403" i="1"/>
  <c r="Z403" i="1"/>
  <c r="W403" i="1"/>
  <c r="T403" i="1"/>
  <c r="Q403" i="1"/>
  <c r="N403" i="1"/>
  <c r="K403" i="1"/>
  <c r="H403" i="1"/>
  <c r="E403" i="1"/>
  <c r="B40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393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392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391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390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389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388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387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386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385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384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383" i="1"/>
  <c r="AU382" i="1"/>
  <c r="AR382" i="1"/>
  <c r="AO382" i="1"/>
  <c r="AL382" i="1"/>
  <c r="AI382" i="1"/>
  <c r="AF382" i="1"/>
  <c r="AC382" i="1"/>
  <c r="Z382" i="1"/>
  <c r="W382" i="1"/>
  <c r="T382" i="1"/>
  <c r="Q382" i="1"/>
  <c r="N382" i="1"/>
  <c r="K382" i="1"/>
  <c r="H382" i="1"/>
  <c r="E382" i="1"/>
  <c r="B382" i="1"/>
  <c r="AU381" i="1"/>
  <c r="AR381" i="1"/>
  <c r="AO381" i="1"/>
  <c r="AL381" i="1"/>
  <c r="AI381" i="1"/>
  <c r="AF381" i="1"/>
  <c r="AC381" i="1"/>
  <c r="Z381" i="1"/>
  <c r="W381" i="1"/>
  <c r="T381" i="1"/>
  <c r="Q381" i="1"/>
  <c r="N381" i="1"/>
  <c r="K381" i="1"/>
  <c r="H381" i="1"/>
  <c r="E381" i="1"/>
  <c r="B381" i="1"/>
  <c r="AU380" i="1"/>
  <c r="AR380" i="1"/>
  <c r="AO380" i="1"/>
  <c r="AL380" i="1"/>
  <c r="AI380" i="1"/>
  <c r="AF380" i="1"/>
  <c r="AC380" i="1"/>
  <c r="Z380" i="1"/>
  <c r="W380" i="1"/>
  <c r="T380" i="1"/>
  <c r="Q380" i="1"/>
  <c r="N380" i="1"/>
  <c r="K380" i="1"/>
  <c r="H380" i="1"/>
  <c r="E380" i="1"/>
  <c r="B380" i="1"/>
  <c r="AU379" i="1"/>
  <c r="AR379" i="1"/>
  <c r="AO379" i="1"/>
  <c r="AL379" i="1"/>
  <c r="AI379" i="1"/>
  <c r="AF379" i="1"/>
  <c r="AC379" i="1"/>
  <c r="Z379" i="1"/>
  <c r="W379" i="1"/>
  <c r="T379" i="1"/>
  <c r="Q379" i="1"/>
  <c r="N379" i="1"/>
  <c r="K379" i="1"/>
  <c r="H379" i="1"/>
  <c r="E379" i="1"/>
  <c r="B379" i="1"/>
  <c r="AU378" i="1"/>
  <c r="AR378" i="1"/>
  <c r="AO378" i="1"/>
  <c r="AL378" i="1"/>
  <c r="AI378" i="1"/>
  <c r="AF378" i="1"/>
  <c r="AC378" i="1"/>
  <c r="Z378" i="1"/>
  <c r="W378" i="1"/>
  <c r="T378" i="1"/>
  <c r="Q378" i="1"/>
  <c r="N378" i="1"/>
  <c r="K378" i="1"/>
  <c r="H378" i="1"/>
  <c r="E378" i="1"/>
  <c r="B378" i="1"/>
  <c r="AU377" i="1"/>
  <c r="AR377" i="1"/>
  <c r="AO377" i="1"/>
  <c r="AL377" i="1"/>
  <c r="AI377" i="1"/>
  <c r="AF377" i="1"/>
  <c r="AC377" i="1"/>
  <c r="Z377" i="1"/>
  <c r="W377" i="1"/>
  <c r="T377" i="1"/>
  <c r="Q377" i="1"/>
  <c r="N377" i="1"/>
  <c r="K377" i="1"/>
  <c r="H377" i="1"/>
  <c r="E377" i="1"/>
  <c r="B377" i="1"/>
  <c r="AU376" i="1"/>
  <c r="AR376" i="1"/>
  <c r="AO376" i="1"/>
  <c r="AL376" i="1"/>
  <c r="AI376" i="1"/>
  <c r="AF376" i="1"/>
  <c r="AC376" i="1"/>
  <c r="Z376" i="1"/>
  <c r="W376" i="1"/>
  <c r="T376" i="1"/>
  <c r="Q376" i="1"/>
  <c r="N376" i="1"/>
  <c r="K376" i="1"/>
  <c r="H376" i="1"/>
  <c r="E376" i="1"/>
  <c r="B376" i="1"/>
  <c r="AU375" i="1"/>
  <c r="AR375" i="1"/>
  <c r="AO375" i="1"/>
  <c r="AL375" i="1"/>
  <c r="AI375" i="1"/>
  <c r="AF375" i="1"/>
  <c r="AC375" i="1"/>
  <c r="Z375" i="1"/>
  <c r="W375" i="1"/>
  <c r="T375" i="1"/>
  <c r="Q375" i="1"/>
  <c r="N375" i="1"/>
  <c r="K375" i="1"/>
  <c r="H375" i="1"/>
  <c r="E375" i="1"/>
  <c r="B375" i="1"/>
  <c r="AU374" i="1"/>
  <c r="AR374" i="1"/>
  <c r="AO374" i="1"/>
  <c r="AL374" i="1"/>
  <c r="AI374" i="1"/>
  <c r="AF374" i="1"/>
  <c r="AC374" i="1"/>
  <c r="Z374" i="1"/>
  <c r="W374" i="1"/>
  <c r="T374" i="1"/>
  <c r="Q374" i="1"/>
  <c r="N374" i="1"/>
  <c r="K374" i="1"/>
  <c r="H374" i="1"/>
  <c r="E374" i="1"/>
  <c r="B374" i="1"/>
  <c r="AU373" i="1"/>
  <c r="AR373" i="1"/>
  <c r="AO373" i="1"/>
  <c r="AL373" i="1"/>
  <c r="AI373" i="1"/>
  <c r="AF373" i="1"/>
  <c r="AC373" i="1"/>
  <c r="Z373" i="1"/>
  <c r="W373" i="1"/>
  <c r="T373" i="1"/>
  <c r="Q373" i="1"/>
  <c r="N373" i="1"/>
  <c r="K373" i="1"/>
  <c r="H373" i="1"/>
  <c r="E373" i="1"/>
  <c r="B373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362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361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360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359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358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357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356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355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354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353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352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351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350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349" i="1"/>
  <c r="AU348" i="1"/>
  <c r="AR348" i="1"/>
  <c r="AO348" i="1"/>
  <c r="AL348" i="1"/>
  <c r="AI348" i="1"/>
  <c r="AF348" i="1"/>
  <c r="AC348" i="1"/>
  <c r="Z348" i="1"/>
  <c r="W348" i="1"/>
  <c r="T348" i="1"/>
  <c r="Q348" i="1"/>
  <c r="N348" i="1"/>
  <c r="K348" i="1"/>
  <c r="H348" i="1"/>
  <c r="E348" i="1"/>
  <c r="B348" i="1"/>
  <c r="AU347" i="1"/>
  <c r="AR347" i="1"/>
  <c r="AO347" i="1"/>
  <c r="AL347" i="1"/>
  <c r="AI347" i="1"/>
  <c r="AF347" i="1"/>
  <c r="AC347" i="1"/>
  <c r="Z347" i="1"/>
  <c r="W347" i="1"/>
  <c r="T347" i="1"/>
  <c r="Q347" i="1"/>
  <c r="N347" i="1"/>
  <c r="K347" i="1"/>
  <c r="H347" i="1"/>
  <c r="E347" i="1"/>
  <c r="B347" i="1"/>
  <c r="AU346" i="1"/>
  <c r="AR346" i="1"/>
  <c r="AO346" i="1"/>
  <c r="AL346" i="1"/>
  <c r="AI346" i="1"/>
  <c r="AF346" i="1"/>
  <c r="AC346" i="1"/>
  <c r="Z346" i="1"/>
  <c r="W346" i="1"/>
  <c r="T346" i="1"/>
  <c r="Q346" i="1"/>
  <c r="N346" i="1"/>
  <c r="K346" i="1"/>
  <c r="H346" i="1"/>
  <c r="E346" i="1"/>
  <c r="B346" i="1"/>
  <c r="AU345" i="1"/>
  <c r="AR345" i="1"/>
  <c r="AO345" i="1"/>
  <c r="AL345" i="1"/>
  <c r="AI345" i="1"/>
  <c r="AF345" i="1"/>
  <c r="AC345" i="1"/>
  <c r="Z345" i="1"/>
  <c r="W345" i="1"/>
  <c r="T345" i="1"/>
  <c r="Q345" i="1"/>
  <c r="N345" i="1"/>
  <c r="K345" i="1"/>
  <c r="H345" i="1"/>
  <c r="E345" i="1"/>
  <c r="B345" i="1"/>
  <c r="AU344" i="1"/>
  <c r="AR344" i="1"/>
  <c r="AO344" i="1"/>
  <c r="AL344" i="1"/>
  <c r="AI344" i="1"/>
  <c r="AF344" i="1"/>
  <c r="AC344" i="1"/>
  <c r="Z344" i="1"/>
  <c r="W344" i="1"/>
  <c r="T344" i="1"/>
  <c r="Q344" i="1"/>
  <c r="N344" i="1"/>
  <c r="K344" i="1"/>
  <c r="H344" i="1"/>
  <c r="E344" i="1"/>
  <c r="B344" i="1"/>
  <c r="AU343" i="1"/>
  <c r="AR343" i="1"/>
  <c r="AO343" i="1"/>
  <c r="AL343" i="1"/>
  <c r="AI343" i="1"/>
  <c r="AF343" i="1"/>
  <c r="AC343" i="1"/>
  <c r="Z343" i="1"/>
  <c r="W343" i="1"/>
  <c r="T343" i="1"/>
  <c r="Q343" i="1"/>
  <c r="N343" i="1"/>
  <c r="K343" i="1"/>
  <c r="H343" i="1"/>
  <c r="E343" i="1"/>
  <c r="B343" i="1"/>
  <c r="AU342" i="1"/>
  <c r="AR342" i="1"/>
  <c r="AO342" i="1"/>
  <c r="AL342" i="1"/>
  <c r="AI342" i="1"/>
  <c r="AF342" i="1"/>
  <c r="AC342" i="1"/>
  <c r="Z342" i="1"/>
  <c r="W342" i="1"/>
  <c r="T342" i="1"/>
  <c r="Q342" i="1"/>
  <c r="N342" i="1"/>
  <c r="K342" i="1"/>
  <c r="H342" i="1"/>
  <c r="E342" i="1"/>
  <c r="B34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332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331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330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329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328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327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326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325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324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323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322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321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320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319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318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317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316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315" i="1"/>
  <c r="AU314" i="1"/>
  <c r="AR314" i="1"/>
  <c r="AO314" i="1"/>
  <c r="AL314" i="1"/>
  <c r="AI314" i="1"/>
  <c r="AF314" i="1"/>
  <c r="AC314" i="1"/>
  <c r="Z314" i="1"/>
  <c r="W314" i="1"/>
  <c r="T314" i="1"/>
  <c r="Q314" i="1"/>
  <c r="N314" i="1"/>
  <c r="K314" i="1"/>
  <c r="H314" i="1"/>
  <c r="E314" i="1"/>
  <c r="B314" i="1"/>
  <c r="AU313" i="1"/>
  <c r="AR313" i="1"/>
  <c r="AO313" i="1"/>
  <c r="AL313" i="1"/>
  <c r="AI313" i="1"/>
  <c r="AF313" i="1"/>
  <c r="AC313" i="1"/>
  <c r="Z313" i="1"/>
  <c r="W313" i="1"/>
  <c r="T313" i="1"/>
  <c r="Q313" i="1"/>
  <c r="N313" i="1"/>
  <c r="K313" i="1"/>
  <c r="H313" i="1"/>
  <c r="E313" i="1"/>
  <c r="B313" i="1"/>
  <c r="AU312" i="1"/>
  <c r="AR312" i="1"/>
  <c r="AO312" i="1"/>
  <c r="AL312" i="1"/>
  <c r="AI312" i="1"/>
  <c r="AF312" i="1"/>
  <c r="AC312" i="1"/>
  <c r="Z312" i="1"/>
  <c r="W312" i="1"/>
  <c r="T312" i="1"/>
  <c r="Q312" i="1"/>
  <c r="N312" i="1"/>
  <c r="K312" i="1"/>
  <c r="H312" i="1"/>
  <c r="E312" i="1"/>
  <c r="B312" i="1"/>
  <c r="AU301" i="1"/>
  <c r="AR301" i="1"/>
  <c r="AO301" i="1"/>
  <c r="AL301" i="1"/>
  <c r="AI301" i="1"/>
  <c r="AF301" i="1"/>
  <c r="AC301" i="1"/>
  <c r="Z301" i="1"/>
  <c r="W301" i="1"/>
  <c r="T301" i="1"/>
  <c r="Q301" i="1"/>
  <c r="N301" i="1"/>
  <c r="K301" i="1"/>
  <c r="H301" i="1"/>
  <c r="E301" i="1"/>
  <c r="B301" i="1"/>
  <c r="AU300" i="1"/>
  <c r="AR300" i="1"/>
  <c r="AO300" i="1"/>
  <c r="AL300" i="1"/>
  <c r="AI300" i="1"/>
  <c r="AF300" i="1"/>
  <c r="AC300" i="1"/>
  <c r="Z300" i="1"/>
  <c r="W300" i="1"/>
  <c r="T300" i="1"/>
  <c r="Q300" i="1"/>
  <c r="N300" i="1"/>
  <c r="K300" i="1"/>
  <c r="H300" i="1"/>
  <c r="E300" i="1"/>
  <c r="B300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299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298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297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296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295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294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293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292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291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290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289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288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287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286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285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284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283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282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281" i="1"/>
  <c r="AU271" i="1"/>
  <c r="AR271" i="1"/>
  <c r="AO271" i="1"/>
  <c r="AL271" i="1"/>
  <c r="AI271" i="1"/>
  <c r="AF271" i="1"/>
  <c r="AC271" i="1"/>
  <c r="Z271" i="1"/>
  <c r="W271" i="1"/>
  <c r="T271" i="1"/>
  <c r="Q271" i="1"/>
  <c r="N271" i="1"/>
  <c r="K271" i="1"/>
  <c r="H271" i="1"/>
  <c r="E271" i="1"/>
  <c r="B271" i="1"/>
  <c r="AU270" i="1"/>
  <c r="AR270" i="1"/>
  <c r="AO270" i="1"/>
  <c r="AL270" i="1"/>
  <c r="AI270" i="1"/>
  <c r="AF270" i="1"/>
  <c r="AC270" i="1"/>
  <c r="Z270" i="1"/>
  <c r="W270" i="1"/>
  <c r="T270" i="1"/>
  <c r="Q270" i="1"/>
  <c r="N270" i="1"/>
  <c r="K270" i="1"/>
  <c r="H270" i="1"/>
  <c r="E270" i="1"/>
  <c r="B270" i="1"/>
  <c r="AU269" i="1"/>
  <c r="AR269" i="1"/>
  <c r="AO269" i="1"/>
  <c r="AL269" i="1"/>
  <c r="AI269" i="1"/>
  <c r="AF269" i="1"/>
  <c r="AC269" i="1"/>
  <c r="Z269" i="1"/>
  <c r="W269" i="1"/>
  <c r="T269" i="1"/>
  <c r="Q269" i="1"/>
  <c r="N269" i="1"/>
  <c r="K269" i="1"/>
  <c r="H269" i="1"/>
  <c r="E269" i="1"/>
  <c r="B269" i="1"/>
  <c r="AU268" i="1"/>
  <c r="AR268" i="1"/>
  <c r="AO268" i="1"/>
  <c r="AL268" i="1"/>
  <c r="AI268" i="1"/>
  <c r="AF268" i="1"/>
  <c r="AC268" i="1"/>
  <c r="Z268" i="1"/>
  <c r="W268" i="1"/>
  <c r="T268" i="1"/>
  <c r="Q268" i="1"/>
  <c r="N268" i="1"/>
  <c r="K268" i="1"/>
  <c r="H268" i="1"/>
  <c r="E268" i="1"/>
  <c r="B268" i="1"/>
  <c r="AU267" i="1"/>
  <c r="AR267" i="1"/>
  <c r="AO267" i="1"/>
  <c r="AL267" i="1"/>
  <c r="AI267" i="1"/>
  <c r="AF267" i="1"/>
  <c r="AC267" i="1"/>
  <c r="Z267" i="1"/>
  <c r="W267" i="1"/>
  <c r="T267" i="1"/>
  <c r="Q267" i="1"/>
  <c r="N267" i="1"/>
  <c r="K267" i="1"/>
  <c r="H267" i="1"/>
  <c r="E267" i="1"/>
  <c r="B267" i="1"/>
  <c r="AU266" i="1"/>
  <c r="AR266" i="1"/>
  <c r="AO266" i="1"/>
  <c r="AL266" i="1"/>
  <c r="AI266" i="1"/>
  <c r="AF266" i="1"/>
  <c r="AC266" i="1"/>
  <c r="Z266" i="1"/>
  <c r="W266" i="1"/>
  <c r="T266" i="1"/>
  <c r="Q266" i="1"/>
  <c r="N266" i="1"/>
  <c r="K266" i="1"/>
  <c r="H266" i="1"/>
  <c r="E266" i="1"/>
  <c r="B266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265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264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263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262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261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260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259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258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257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256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255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254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253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252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251" i="1"/>
  <c r="AU240" i="1"/>
  <c r="AR240" i="1"/>
  <c r="AO240" i="1"/>
  <c r="AL240" i="1"/>
  <c r="AI240" i="1"/>
  <c r="AF240" i="1"/>
  <c r="AC240" i="1"/>
  <c r="Z240" i="1"/>
  <c r="W240" i="1"/>
  <c r="T240" i="1"/>
  <c r="Q240" i="1"/>
  <c r="N240" i="1"/>
  <c r="K240" i="1"/>
  <c r="H240" i="1"/>
  <c r="E240" i="1"/>
  <c r="B240" i="1"/>
  <c r="AU239" i="1"/>
  <c r="AR239" i="1"/>
  <c r="AO239" i="1"/>
  <c r="AL239" i="1"/>
  <c r="AI239" i="1"/>
  <c r="AF239" i="1"/>
  <c r="AC239" i="1"/>
  <c r="Z239" i="1"/>
  <c r="W239" i="1"/>
  <c r="T239" i="1"/>
  <c r="Q239" i="1"/>
  <c r="N239" i="1"/>
  <c r="K239" i="1"/>
  <c r="H239" i="1"/>
  <c r="E239" i="1"/>
  <c r="B239" i="1"/>
  <c r="AU238" i="1"/>
  <c r="AR238" i="1"/>
  <c r="AO238" i="1"/>
  <c r="AL238" i="1"/>
  <c r="AI238" i="1"/>
  <c r="AF238" i="1"/>
  <c r="AC238" i="1"/>
  <c r="Z238" i="1"/>
  <c r="W238" i="1"/>
  <c r="T238" i="1"/>
  <c r="Q238" i="1"/>
  <c r="N238" i="1"/>
  <c r="K238" i="1"/>
  <c r="H238" i="1"/>
  <c r="E238" i="1"/>
  <c r="B238" i="1"/>
  <c r="AU237" i="1"/>
  <c r="AR237" i="1"/>
  <c r="AO237" i="1"/>
  <c r="AL237" i="1"/>
  <c r="AI237" i="1"/>
  <c r="AF237" i="1"/>
  <c r="AC237" i="1"/>
  <c r="Z237" i="1"/>
  <c r="W237" i="1"/>
  <c r="T237" i="1"/>
  <c r="Q237" i="1"/>
  <c r="N237" i="1"/>
  <c r="K237" i="1"/>
  <c r="H237" i="1"/>
  <c r="E237" i="1"/>
  <c r="B237" i="1"/>
  <c r="AU236" i="1"/>
  <c r="AR236" i="1"/>
  <c r="AO236" i="1"/>
  <c r="AL236" i="1"/>
  <c r="AI236" i="1"/>
  <c r="AF236" i="1"/>
  <c r="AC236" i="1"/>
  <c r="Z236" i="1"/>
  <c r="W236" i="1"/>
  <c r="T236" i="1"/>
  <c r="Q236" i="1"/>
  <c r="N236" i="1"/>
  <c r="K236" i="1"/>
  <c r="H236" i="1"/>
  <c r="E236" i="1"/>
  <c r="B236" i="1"/>
  <c r="AU235" i="1"/>
  <c r="AR235" i="1"/>
  <c r="AO235" i="1"/>
  <c r="AL235" i="1"/>
  <c r="AI235" i="1"/>
  <c r="AF235" i="1"/>
  <c r="AC235" i="1"/>
  <c r="Z235" i="1"/>
  <c r="W235" i="1"/>
  <c r="T235" i="1"/>
  <c r="Q235" i="1"/>
  <c r="N235" i="1"/>
  <c r="K235" i="1"/>
  <c r="H235" i="1"/>
  <c r="E235" i="1"/>
  <c r="B235" i="1"/>
  <c r="AU234" i="1"/>
  <c r="AR234" i="1"/>
  <c r="AO234" i="1"/>
  <c r="AL234" i="1"/>
  <c r="AI234" i="1"/>
  <c r="AF234" i="1"/>
  <c r="AC234" i="1"/>
  <c r="Z234" i="1"/>
  <c r="W234" i="1"/>
  <c r="T234" i="1"/>
  <c r="Q234" i="1"/>
  <c r="N234" i="1"/>
  <c r="K234" i="1"/>
  <c r="H234" i="1"/>
  <c r="E234" i="1"/>
  <c r="B234" i="1"/>
  <c r="AU233" i="1"/>
  <c r="AR233" i="1"/>
  <c r="AO233" i="1"/>
  <c r="AL233" i="1"/>
  <c r="AI233" i="1"/>
  <c r="AF233" i="1"/>
  <c r="AC233" i="1"/>
  <c r="Z233" i="1"/>
  <c r="W233" i="1"/>
  <c r="T233" i="1"/>
  <c r="Q233" i="1"/>
  <c r="N233" i="1"/>
  <c r="K233" i="1"/>
  <c r="H233" i="1"/>
  <c r="E233" i="1"/>
  <c r="B233" i="1"/>
  <c r="AU232" i="1"/>
  <c r="AR232" i="1"/>
  <c r="AO232" i="1"/>
  <c r="AL232" i="1"/>
  <c r="AI232" i="1"/>
  <c r="AF232" i="1"/>
  <c r="AC232" i="1"/>
  <c r="Z232" i="1"/>
  <c r="W232" i="1"/>
  <c r="T232" i="1"/>
  <c r="Q232" i="1"/>
  <c r="N232" i="1"/>
  <c r="K232" i="1"/>
  <c r="H232" i="1"/>
  <c r="E232" i="1"/>
  <c r="B232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231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230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229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228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227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226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225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224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223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222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221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220" i="1"/>
  <c r="AU210" i="1"/>
  <c r="AR210" i="1"/>
  <c r="AO210" i="1"/>
  <c r="AL210" i="1"/>
  <c r="AI210" i="1"/>
  <c r="AF210" i="1"/>
  <c r="AC210" i="1"/>
  <c r="Z210" i="1"/>
  <c r="W210" i="1"/>
  <c r="T210" i="1"/>
  <c r="Q210" i="1"/>
  <c r="N210" i="1"/>
  <c r="K210" i="1"/>
  <c r="H210" i="1"/>
  <c r="E210" i="1"/>
  <c r="B210" i="1"/>
  <c r="AU209" i="1"/>
  <c r="AR209" i="1"/>
  <c r="AO209" i="1"/>
  <c r="AL209" i="1"/>
  <c r="AI209" i="1"/>
  <c r="AF209" i="1"/>
  <c r="AC209" i="1"/>
  <c r="Z209" i="1"/>
  <c r="W209" i="1"/>
  <c r="T209" i="1"/>
  <c r="Q209" i="1"/>
  <c r="N209" i="1"/>
  <c r="K209" i="1"/>
  <c r="H209" i="1"/>
  <c r="E209" i="1"/>
  <c r="B209" i="1"/>
  <c r="AU208" i="1"/>
  <c r="AR208" i="1"/>
  <c r="AO208" i="1"/>
  <c r="AL208" i="1"/>
  <c r="AI208" i="1"/>
  <c r="AF208" i="1"/>
  <c r="AC208" i="1"/>
  <c r="Z208" i="1"/>
  <c r="W208" i="1"/>
  <c r="T208" i="1"/>
  <c r="Q208" i="1"/>
  <c r="N208" i="1"/>
  <c r="K208" i="1"/>
  <c r="H208" i="1"/>
  <c r="E208" i="1"/>
  <c r="B208" i="1"/>
  <c r="AU207" i="1"/>
  <c r="AR207" i="1"/>
  <c r="AO207" i="1"/>
  <c r="AL207" i="1"/>
  <c r="AI207" i="1"/>
  <c r="AF207" i="1"/>
  <c r="AC207" i="1"/>
  <c r="Z207" i="1"/>
  <c r="W207" i="1"/>
  <c r="T207" i="1"/>
  <c r="Q207" i="1"/>
  <c r="N207" i="1"/>
  <c r="K207" i="1"/>
  <c r="H207" i="1"/>
  <c r="E207" i="1"/>
  <c r="B207" i="1"/>
  <c r="AU206" i="1"/>
  <c r="AR206" i="1"/>
  <c r="AO206" i="1"/>
  <c r="AL206" i="1"/>
  <c r="AI206" i="1"/>
  <c r="AF206" i="1"/>
  <c r="AC206" i="1"/>
  <c r="Z206" i="1"/>
  <c r="W206" i="1"/>
  <c r="T206" i="1"/>
  <c r="Q206" i="1"/>
  <c r="N206" i="1"/>
  <c r="K206" i="1"/>
  <c r="H206" i="1"/>
  <c r="E206" i="1"/>
  <c r="B206" i="1"/>
  <c r="AU205" i="1"/>
  <c r="AR205" i="1"/>
  <c r="AO205" i="1"/>
  <c r="AL205" i="1"/>
  <c r="AI205" i="1"/>
  <c r="AF205" i="1"/>
  <c r="AC205" i="1"/>
  <c r="Z205" i="1"/>
  <c r="W205" i="1"/>
  <c r="T205" i="1"/>
  <c r="Q205" i="1"/>
  <c r="N205" i="1"/>
  <c r="K205" i="1"/>
  <c r="H205" i="1"/>
  <c r="E205" i="1"/>
  <c r="B205" i="1"/>
  <c r="AU204" i="1"/>
  <c r="AR204" i="1"/>
  <c r="AO204" i="1"/>
  <c r="AL204" i="1"/>
  <c r="AI204" i="1"/>
  <c r="AF204" i="1"/>
  <c r="AC204" i="1"/>
  <c r="Z204" i="1"/>
  <c r="W204" i="1"/>
  <c r="T204" i="1"/>
  <c r="Q204" i="1"/>
  <c r="N204" i="1"/>
  <c r="K204" i="1"/>
  <c r="H204" i="1"/>
  <c r="E204" i="1"/>
  <c r="B204" i="1"/>
  <c r="AU203" i="1"/>
  <c r="AR203" i="1"/>
  <c r="AO203" i="1"/>
  <c r="AL203" i="1"/>
  <c r="AI203" i="1"/>
  <c r="AF203" i="1"/>
  <c r="AC203" i="1"/>
  <c r="Z203" i="1"/>
  <c r="W203" i="1"/>
  <c r="T203" i="1"/>
  <c r="Q203" i="1"/>
  <c r="N203" i="1"/>
  <c r="K203" i="1"/>
  <c r="H203" i="1"/>
  <c r="E203" i="1"/>
  <c r="B203" i="1"/>
  <c r="AU202" i="1"/>
  <c r="AR202" i="1"/>
  <c r="AO202" i="1"/>
  <c r="AL202" i="1"/>
  <c r="AI202" i="1"/>
  <c r="AF202" i="1"/>
  <c r="AC202" i="1"/>
  <c r="Z202" i="1"/>
  <c r="W202" i="1"/>
  <c r="T202" i="1"/>
  <c r="Q202" i="1"/>
  <c r="N202" i="1"/>
  <c r="K202" i="1"/>
  <c r="H202" i="1"/>
  <c r="E202" i="1"/>
  <c r="B202" i="1"/>
  <c r="AU201" i="1"/>
  <c r="AR201" i="1"/>
  <c r="AO201" i="1"/>
  <c r="AL201" i="1"/>
  <c r="AI201" i="1"/>
  <c r="AF201" i="1"/>
  <c r="AC201" i="1"/>
  <c r="Z201" i="1"/>
  <c r="W201" i="1"/>
  <c r="T201" i="1"/>
  <c r="Q201" i="1"/>
  <c r="N201" i="1"/>
  <c r="K201" i="1"/>
  <c r="H201" i="1"/>
  <c r="E201" i="1"/>
  <c r="B201" i="1"/>
  <c r="AU200" i="1"/>
  <c r="AR200" i="1"/>
  <c r="AO200" i="1"/>
  <c r="AL200" i="1"/>
  <c r="AI200" i="1"/>
  <c r="AF200" i="1"/>
  <c r="AC200" i="1"/>
  <c r="Z200" i="1"/>
  <c r="W200" i="1"/>
  <c r="T200" i="1"/>
  <c r="Q200" i="1"/>
  <c r="N200" i="1"/>
  <c r="K200" i="1"/>
  <c r="H200" i="1"/>
  <c r="E200" i="1"/>
  <c r="B200" i="1"/>
  <c r="AU199" i="1"/>
  <c r="AR199" i="1"/>
  <c r="AO199" i="1"/>
  <c r="AL199" i="1"/>
  <c r="AI199" i="1"/>
  <c r="AF199" i="1"/>
  <c r="AC199" i="1"/>
  <c r="Z199" i="1"/>
  <c r="W199" i="1"/>
  <c r="T199" i="1"/>
  <c r="Q199" i="1"/>
  <c r="N199" i="1"/>
  <c r="K199" i="1"/>
  <c r="H199" i="1"/>
  <c r="E199" i="1"/>
  <c r="B199" i="1"/>
  <c r="AU198" i="1"/>
  <c r="AR198" i="1"/>
  <c r="AO198" i="1"/>
  <c r="AL198" i="1"/>
  <c r="AI198" i="1"/>
  <c r="AF198" i="1"/>
  <c r="AC198" i="1"/>
  <c r="Z198" i="1"/>
  <c r="W198" i="1"/>
  <c r="T198" i="1"/>
  <c r="Q198" i="1"/>
  <c r="N198" i="1"/>
  <c r="K198" i="1"/>
  <c r="H198" i="1"/>
  <c r="E198" i="1"/>
  <c r="B198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197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196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195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194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193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192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191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190" i="1"/>
  <c r="AU179" i="1"/>
  <c r="AR179" i="1"/>
  <c r="AO179" i="1"/>
  <c r="AL179" i="1"/>
  <c r="AI179" i="1"/>
  <c r="AF179" i="1"/>
  <c r="AC179" i="1"/>
  <c r="Z179" i="1"/>
  <c r="W179" i="1"/>
  <c r="T179" i="1"/>
  <c r="Q179" i="1"/>
  <c r="N179" i="1"/>
  <c r="K179" i="1"/>
  <c r="H179" i="1"/>
  <c r="E179" i="1"/>
  <c r="B179" i="1"/>
  <c r="AU178" i="1"/>
  <c r="AR178" i="1"/>
  <c r="AO178" i="1"/>
  <c r="AL178" i="1"/>
  <c r="AI178" i="1"/>
  <c r="AF178" i="1"/>
  <c r="AC178" i="1"/>
  <c r="Z178" i="1"/>
  <c r="W178" i="1"/>
  <c r="T178" i="1"/>
  <c r="Q178" i="1"/>
  <c r="N178" i="1"/>
  <c r="K178" i="1"/>
  <c r="H178" i="1"/>
  <c r="E178" i="1"/>
  <c r="B178" i="1"/>
  <c r="AU177" i="1"/>
  <c r="AR177" i="1"/>
  <c r="AO177" i="1"/>
  <c r="AL177" i="1"/>
  <c r="AI177" i="1"/>
  <c r="AF177" i="1"/>
  <c r="AC177" i="1"/>
  <c r="Z177" i="1"/>
  <c r="W177" i="1"/>
  <c r="T177" i="1"/>
  <c r="Q177" i="1"/>
  <c r="N177" i="1"/>
  <c r="K177" i="1"/>
  <c r="H177" i="1"/>
  <c r="E177" i="1"/>
  <c r="B177" i="1"/>
  <c r="AU176" i="1"/>
  <c r="AR176" i="1"/>
  <c r="AO176" i="1"/>
  <c r="AL176" i="1"/>
  <c r="AI176" i="1"/>
  <c r="AF176" i="1"/>
  <c r="AC176" i="1"/>
  <c r="Z176" i="1"/>
  <c r="W176" i="1"/>
  <c r="T176" i="1"/>
  <c r="Q176" i="1"/>
  <c r="N176" i="1"/>
  <c r="K176" i="1"/>
  <c r="H176" i="1"/>
  <c r="E176" i="1"/>
  <c r="B176" i="1"/>
  <c r="AU175" i="1"/>
  <c r="AR175" i="1"/>
  <c r="AO175" i="1"/>
  <c r="AL175" i="1"/>
  <c r="AI175" i="1"/>
  <c r="AF175" i="1"/>
  <c r="AC175" i="1"/>
  <c r="Z175" i="1"/>
  <c r="W175" i="1"/>
  <c r="T175" i="1"/>
  <c r="Q175" i="1"/>
  <c r="N175" i="1"/>
  <c r="K175" i="1"/>
  <c r="H175" i="1"/>
  <c r="E175" i="1"/>
  <c r="B175" i="1"/>
  <c r="AU174" i="1"/>
  <c r="AR174" i="1"/>
  <c r="AO174" i="1"/>
  <c r="AL174" i="1"/>
  <c r="AI174" i="1"/>
  <c r="AF174" i="1"/>
  <c r="AC174" i="1"/>
  <c r="Z174" i="1"/>
  <c r="W174" i="1"/>
  <c r="T174" i="1"/>
  <c r="Q174" i="1"/>
  <c r="N174" i="1"/>
  <c r="K174" i="1"/>
  <c r="H174" i="1"/>
  <c r="E174" i="1"/>
  <c r="B174" i="1"/>
  <c r="AU173" i="1"/>
  <c r="AR173" i="1"/>
  <c r="AO173" i="1"/>
  <c r="AL173" i="1"/>
  <c r="AI173" i="1"/>
  <c r="AF173" i="1"/>
  <c r="AC173" i="1"/>
  <c r="Z173" i="1"/>
  <c r="W173" i="1"/>
  <c r="T173" i="1"/>
  <c r="Q173" i="1"/>
  <c r="N173" i="1"/>
  <c r="K173" i="1"/>
  <c r="H173" i="1"/>
  <c r="E173" i="1"/>
  <c r="B173" i="1"/>
  <c r="AU172" i="1"/>
  <c r="AR172" i="1"/>
  <c r="AO172" i="1"/>
  <c r="AL172" i="1"/>
  <c r="AI172" i="1"/>
  <c r="AF172" i="1"/>
  <c r="AC172" i="1"/>
  <c r="Z172" i="1"/>
  <c r="W172" i="1"/>
  <c r="T172" i="1"/>
  <c r="Q172" i="1"/>
  <c r="N172" i="1"/>
  <c r="K172" i="1"/>
  <c r="H172" i="1"/>
  <c r="E172" i="1"/>
  <c r="B172" i="1"/>
  <c r="AU171" i="1"/>
  <c r="AR171" i="1"/>
  <c r="AO171" i="1"/>
  <c r="AL171" i="1"/>
  <c r="AI171" i="1"/>
  <c r="AF171" i="1"/>
  <c r="AC171" i="1"/>
  <c r="Z171" i="1"/>
  <c r="W171" i="1"/>
  <c r="T171" i="1"/>
  <c r="Q171" i="1"/>
  <c r="N171" i="1"/>
  <c r="K171" i="1"/>
  <c r="H171" i="1"/>
  <c r="E171" i="1"/>
  <c r="B171" i="1"/>
  <c r="AU170" i="1"/>
  <c r="AR170" i="1"/>
  <c r="AO170" i="1"/>
  <c r="AL170" i="1"/>
  <c r="AI170" i="1"/>
  <c r="AF170" i="1"/>
  <c r="AC170" i="1"/>
  <c r="Z170" i="1"/>
  <c r="W170" i="1"/>
  <c r="T170" i="1"/>
  <c r="Q170" i="1"/>
  <c r="N170" i="1"/>
  <c r="K170" i="1"/>
  <c r="H170" i="1"/>
  <c r="E170" i="1"/>
  <c r="B170" i="1"/>
  <c r="AU169" i="1"/>
  <c r="AR169" i="1"/>
  <c r="AO169" i="1"/>
  <c r="AL169" i="1"/>
  <c r="AI169" i="1"/>
  <c r="AF169" i="1"/>
  <c r="AC169" i="1"/>
  <c r="Z169" i="1"/>
  <c r="W169" i="1"/>
  <c r="T169" i="1"/>
  <c r="Q169" i="1"/>
  <c r="N169" i="1"/>
  <c r="K169" i="1"/>
  <c r="H169" i="1"/>
  <c r="E169" i="1"/>
  <c r="B169" i="1"/>
  <c r="AU168" i="1"/>
  <c r="AR168" i="1"/>
  <c r="AO168" i="1"/>
  <c r="AL168" i="1"/>
  <c r="AI168" i="1"/>
  <c r="AF168" i="1"/>
  <c r="AC168" i="1"/>
  <c r="Z168" i="1"/>
  <c r="W168" i="1"/>
  <c r="T168" i="1"/>
  <c r="Q168" i="1"/>
  <c r="N168" i="1"/>
  <c r="K168" i="1"/>
  <c r="H168" i="1"/>
  <c r="E168" i="1"/>
  <c r="B168" i="1"/>
  <c r="AU167" i="1"/>
  <c r="AR167" i="1"/>
  <c r="AO167" i="1"/>
  <c r="AL167" i="1"/>
  <c r="AI167" i="1"/>
  <c r="AF167" i="1"/>
  <c r="AC167" i="1"/>
  <c r="Z167" i="1"/>
  <c r="W167" i="1"/>
  <c r="T167" i="1"/>
  <c r="Q167" i="1"/>
  <c r="N167" i="1"/>
  <c r="K167" i="1"/>
  <c r="H167" i="1"/>
  <c r="E167" i="1"/>
  <c r="B167" i="1"/>
  <c r="AU166" i="1"/>
  <c r="AR166" i="1"/>
  <c r="AO166" i="1"/>
  <c r="AL166" i="1"/>
  <c r="AI166" i="1"/>
  <c r="AF166" i="1"/>
  <c r="AC166" i="1"/>
  <c r="Z166" i="1"/>
  <c r="W166" i="1"/>
  <c r="T166" i="1"/>
  <c r="Q166" i="1"/>
  <c r="N166" i="1"/>
  <c r="K166" i="1"/>
  <c r="H166" i="1"/>
  <c r="E166" i="1"/>
  <c r="B166" i="1"/>
  <c r="AU165" i="1"/>
  <c r="AR165" i="1"/>
  <c r="AO165" i="1"/>
  <c r="AL165" i="1"/>
  <c r="AI165" i="1"/>
  <c r="AF165" i="1"/>
  <c r="AC165" i="1"/>
  <c r="Z165" i="1"/>
  <c r="W165" i="1"/>
  <c r="T165" i="1"/>
  <c r="Q165" i="1"/>
  <c r="N165" i="1"/>
  <c r="K165" i="1"/>
  <c r="H165" i="1"/>
  <c r="E165" i="1"/>
  <c r="B165" i="1"/>
  <c r="AU164" i="1"/>
  <c r="AR164" i="1"/>
  <c r="AO164" i="1"/>
  <c r="AL164" i="1"/>
  <c r="AI164" i="1"/>
  <c r="AF164" i="1"/>
  <c r="AC164" i="1"/>
  <c r="Z164" i="1"/>
  <c r="W164" i="1"/>
  <c r="T164" i="1"/>
  <c r="Q164" i="1"/>
  <c r="N164" i="1"/>
  <c r="K164" i="1"/>
  <c r="H164" i="1"/>
  <c r="E164" i="1"/>
  <c r="B164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163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162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161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160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15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149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148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147" i="1"/>
  <c r="AU146" i="1"/>
  <c r="AR146" i="1"/>
  <c r="AO146" i="1"/>
  <c r="AL146" i="1"/>
  <c r="AI146" i="1"/>
  <c r="AF146" i="1"/>
  <c r="AC146" i="1"/>
  <c r="Z146" i="1"/>
  <c r="W146" i="1"/>
  <c r="T146" i="1"/>
  <c r="Q146" i="1"/>
  <c r="N146" i="1"/>
  <c r="K146" i="1"/>
  <c r="H146" i="1"/>
  <c r="E146" i="1"/>
  <c r="B146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145" i="1"/>
  <c r="AU144" i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144" i="1"/>
  <c r="AU143" i="1"/>
  <c r="AR143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E143" i="1"/>
  <c r="B143" i="1"/>
  <c r="AU142" i="1"/>
  <c r="AR142" i="1"/>
  <c r="AO142" i="1"/>
  <c r="AL142" i="1"/>
  <c r="AI142" i="1"/>
  <c r="AF142" i="1"/>
  <c r="AC142" i="1"/>
  <c r="Z142" i="1"/>
  <c r="W142" i="1"/>
  <c r="T142" i="1"/>
  <c r="Q142" i="1"/>
  <c r="N142" i="1"/>
  <c r="K142" i="1"/>
  <c r="H142" i="1"/>
  <c r="E142" i="1"/>
  <c r="B142" i="1"/>
  <c r="AU141" i="1"/>
  <c r="AR141" i="1"/>
  <c r="AO141" i="1"/>
  <c r="AL141" i="1"/>
  <c r="AI141" i="1"/>
  <c r="AF141" i="1"/>
  <c r="AC141" i="1"/>
  <c r="Z141" i="1"/>
  <c r="W141" i="1"/>
  <c r="T141" i="1"/>
  <c r="Q141" i="1"/>
  <c r="N141" i="1"/>
  <c r="K141" i="1"/>
  <c r="H141" i="1"/>
  <c r="E141" i="1"/>
  <c r="B141" i="1"/>
  <c r="AU140" i="1"/>
  <c r="AR140" i="1"/>
  <c r="AO140" i="1"/>
  <c r="AL140" i="1"/>
  <c r="AI140" i="1"/>
  <c r="AF140" i="1"/>
  <c r="AC140" i="1"/>
  <c r="Z140" i="1"/>
  <c r="W140" i="1"/>
  <c r="T140" i="1"/>
  <c r="Q140" i="1"/>
  <c r="N140" i="1"/>
  <c r="K140" i="1"/>
  <c r="H140" i="1"/>
  <c r="E140" i="1"/>
  <c r="B140" i="1"/>
  <c r="AU139" i="1"/>
  <c r="AR139" i="1"/>
  <c r="AO139" i="1"/>
  <c r="AL139" i="1"/>
  <c r="AI139" i="1"/>
  <c r="AF139" i="1"/>
  <c r="AC139" i="1"/>
  <c r="Z139" i="1"/>
  <c r="W139" i="1"/>
  <c r="T139" i="1"/>
  <c r="Q139" i="1"/>
  <c r="N139" i="1"/>
  <c r="K139" i="1"/>
  <c r="H139" i="1"/>
  <c r="E139" i="1"/>
  <c r="B139" i="1"/>
  <c r="AU138" i="1"/>
  <c r="AR138" i="1"/>
  <c r="AO138" i="1"/>
  <c r="AL138" i="1"/>
  <c r="AI138" i="1"/>
  <c r="AF138" i="1"/>
  <c r="AC138" i="1"/>
  <c r="Z138" i="1"/>
  <c r="W138" i="1"/>
  <c r="T138" i="1"/>
  <c r="Q138" i="1"/>
  <c r="N138" i="1"/>
  <c r="K138" i="1"/>
  <c r="H138" i="1"/>
  <c r="E138" i="1"/>
  <c r="B138" i="1"/>
  <c r="AU137" i="1"/>
  <c r="AR137" i="1"/>
  <c r="AO137" i="1"/>
  <c r="AL137" i="1"/>
  <c r="AI137" i="1"/>
  <c r="AF137" i="1"/>
  <c r="AC137" i="1"/>
  <c r="Z137" i="1"/>
  <c r="W137" i="1"/>
  <c r="T137" i="1"/>
  <c r="Q137" i="1"/>
  <c r="N137" i="1"/>
  <c r="K137" i="1"/>
  <c r="H137" i="1"/>
  <c r="E137" i="1"/>
  <c r="B137" i="1"/>
  <c r="AU136" i="1"/>
  <c r="AR136" i="1"/>
  <c r="AO136" i="1"/>
  <c r="AL136" i="1"/>
  <c r="AI136" i="1"/>
  <c r="AF136" i="1"/>
  <c r="AC136" i="1"/>
  <c r="Z136" i="1"/>
  <c r="W136" i="1"/>
  <c r="T136" i="1"/>
  <c r="Q136" i="1"/>
  <c r="N136" i="1"/>
  <c r="K136" i="1"/>
  <c r="H136" i="1"/>
  <c r="E136" i="1"/>
  <c r="B136" i="1"/>
  <c r="AU135" i="1"/>
  <c r="AR135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E135" i="1"/>
  <c r="B135" i="1"/>
  <c r="AU134" i="1"/>
  <c r="AR134" i="1"/>
  <c r="AO134" i="1"/>
  <c r="AL134" i="1"/>
  <c r="AI134" i="1"/>
  <c r="AF134" i="1"/>
  <c r="AC134" i="1"/>
  <c r="Z134" i="1"/>
  <c r="W134" i="1"/>
  <c r="T134" i="1"/>
  <c r="Q134" i="1"/>
  <c r="N134" i="1"/>
  <c r="K134" i="1"/>
  <c r="H134" i="1"/>
  <c r="E134" i="1"/>
  <c r="B134" i="1"/>
  <c r="AU133" i="1"/>
  <c r="AR133" i="1"/>
  <c r="AO133" i="1"/>
  <c r="AL133" i="1"/>
  <c r="AI133" i="1"/>
  <c r="AF133" i="1"/>
  <c r="AC133" i="1"/>
  <c r="Z133" i="1"/>
  <c r="W133" i="1"/>
  <c r="T133" i="1"/>
  <c r="Q133" i="1"/>
  <c r="N133" i="1"/>
  <c r="K133" i="1"/>
  <c r="H133" i="1"/>
  <c r="E133" i="1"/>
  <c r="B133" i="1"/>
  <c r="AU132" i="1"/>
  <c r="AR132" i="1"/>
  <c r="AO132" i="1"/>
  <c r="AL132" i="1"/>
  <c r="AI132" i="1"/>
  <c r="AF132" i="1"/>
  <c r="AC132" i="1"/>
  <c r="Z132" i="1"/>
  <c r="W132" i="1"/>
  <c r="T132" i="1"/>
  <c r="Q132" i="1"/>
  <c r="N132" i="1"/>
  <c r="K132" i="1"/>
  <c r="H132" i="1"/>
  <c r="E132" i="1"/>
  <c r="B132" i="1"/>
  <c r="AU131" i="1"/>
  <c r="AR131" i="1"/>
  <c r="AO131" i="1"/>
  <c r="AL131" i="1"/>
  <c r="AI131" i="1"/>
  <c r="AF131" i="1"/>
  <c r="AC131" i="1"/>
  <c r="Z131" i="1"/>
  <c r="W131" i="1"/>
  <c r="T131" i="1"/>
  <c r="Q131" i="1"/>
  <c r="N131" i="1"/>
  <c r="K131" i="1"/>
  <c r="H131" i="1"/>
  <c r="E131" i="1"/>
  <c r="B131" i="1"/>
  <c r="AU130" i="1"/>
  <c r="AR130" i="1"/>
  <c r="AO130" i="1"/>
  <c r="AL130" i="1"/>
  <c r="AI130" i="1"/>
  <c r="AF130" i="1"/>
  <c r="AC130" i="1"/>
  <c r="Z130" i="1"/>
  <c r="W130" i="1"/>
  <c r="T130" i="1"/>
  <c r="Q130" i="1"/>
  <c r="N130" i="1"/>
  <c r="K130" i="1"/>
  <c r="H130" i="1"/>
  <c r="E130" i="1"/>
  <c r="B130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129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118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117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116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115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114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113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112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111" i="1"/>
  <c r="AU110" i="1"/>
  <c r="AR110" i="1"/>
  <c r="AO110" i="1"/>
  <c r="AL110" i="1"/>
  <c r="AI110" i="1"/>
  <c r="AF110" i="1"/>
  <c r="AC110" i="1"/>
  <c r="Z110" i="1"/>
  <c r="W110" i="1"/>
  <c r="T110" i="1"/>
  <c r="Q110" i="1"/>
  <c r="N110" i="1"/>
  <c r="K110" i="1"/>
  <c r="H110" i="1"/>
  <c r="E110" i="1"/>
  <c r="B110" i="1"/>
  <c r="AU109" i="1"/>
  <c r="AR109" i="1"/>
  <c r="AO109" i="1"/>
  <c r="AL109" i="1"/>
  <c r="AI109" i="1"/>
  <c r="AF109" i="1"/>
  <c r="AC109" i="1"/>
  <c r="Z109" i="1"/>
  <c r="W109" i="1"/>
  <c r="T109" i="1"/>
  <c r="Q109" i="1"/>
  <c r="N109" i="1"/>
  <c r="K109" i="1"/>
  <c r="H109" i="1"/>
  <c r="E109" i="1"/>
  <c r="B109" i="1"/>
  <c r="AU108" i="1"/>
  <c r="AR108" i="1"/>
  <c r="AO108" i="1"/>
  <c r="AL108" i="1"/>
  <c r="AI108" i="1"/>
  <c r="AF108" i="1"/>
  <c r="AC108" i="1"/>
  <c r="Z108" i="1"/>
  <c r="W108" i="1"/>
  <c r="T108" i="1"/>
  <c r="Q108" i="1"/>
  <c r="N108" i="1"/>
  <c r="K108" i="1"/>
  <c r="H108" i="1"/>
  <c r="E108" i="1"/>
  <c r="B108" i="1"/>
  <c r="AU107" i="1"/>
  <c r="AR107" i="1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E107" i="1"/>
  <c r="B107" i="1"/>
  <c r="AU106" i="1"/>
  <c r="AR106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E106" i="1"/>
  <c r="B106" i="1"/>
  <c r="AU105" i="1"/>
  <c r="AR105" i="1"/>
  <c r="AO105" i="1"/>
  <c r="AL105" i="1"/>
  <c r="AI105" i="1"/>
  <c r="AF105" i="1"/>
  <c r="AC105" i="1"/>
  <c r="Z105" i="1"/>
  <c r="W105" i="1"/>
  <c r="T105" i="1"/>
  <c r="Q105" i="1"/>
  <c r="N105" i="1"/>
  <c r="K105" i="1"/>
  <c r="H105" i="1"/>
  <c r="E105" i="1"/>
  <c r="B105" i="1"/>
  <c r="AU104" i="1"/>
  <c r="AR104" i="1"/>
  <c r="AO104" i="1"/>
  <c r="AL104" i="1"/>
  <c r="AI104" i="1"/>
  <c r="AF104" i="1"/>
  <c r="AC104" i="1"/>
  <c r="Z104" i="1"/>
  <c r="W104" i="1"/>
  <c r="T104" i="1"/>
  <c r="Q104" i="1"/>
  <c r="N104" i="1"/>
  <c r="K104" i="1"/>
  <c r="H104" i="1"/>
  <c r="E104" i="1"/>
  <c r="B104" i="1"/>
  <c r="AU103" i="1"/>
  <c r="AR103" i="1"/>
  <c r="AO103" i="1"/>
  <c r="AL103" i="1"/>
  <c r="AI103" i="1"/>
  <c r="AF103" i="1"/>
  <c r="AC103" i="1"/>
  <c r="Z103" i="1"/>
  <c r="W103" i="1"/>
  <c r="T103" i="1"/>
  <c r="Q103" i="1"/>
  <c r="N103" i="1"/>
  <c r="K103" i="1"/>
  <c r="H103" i="1"/>
  <c r="E103" i="1"/>
  <c r="B103" i="1"/>
  <c r="AU102" i="1"/>
  <c r="AR102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E102" i="1"/>
  <c r="B102" i="1"/>
  <c r="AU101" i="1"/>
  <c r="AR101" i="1"/>
  <c r="AO101" i="1"/>
  <c r="AL101" i="1"/>
  <c r="AI101" i="1"/>
  <c r="AF101" i="1"/>
  <c r="AC101" i="1"/>
  <c r="Z101" i="1"/>
  <c r="W101" i="1"/>
  <c r="T101" i="1"/>
  <c r="Q101" i="1"/>
  <c r="N101" i="1"/>
  <c r="K101" i="1"/>
  <c r="H101" i="1"/>
  <c r="E101" i="1"/>
  <c r="B101" i="1"/>
  <c r="AU100" i="1"/>
  <c r="AR100" i="1"/>
  <c r="AO100" i="1"/>
  <c r="AL100" i="1"/>
  <c r="AI100" i="1"/>
  <c r="AF100" i="1"/>
  <c r="AC100" i="1"/>
  <c r="Z100" i="1"/>
  <c r="W100" i="1"/>
  <c r="T100" i="1"/>
  <c r="Q100" i="1"/>
  <c r="N100" i="1"/>
  <c r="K100" i="1"/>
  <c r="H100" i="1"/>
  <c r="E100" i="1"/>
  <c r="B100" i="1"/>
  <c r="AU99" i="1"/>
  <c r="AR99" i="1"/>
  <c r="AO99" i="1"/>
  <c r="AL99" i="1"/>
  <c r="AI99" i="1"/>
  <c r="AF99" i="1"/>
  <c r="AC99" i="1"/>
  <c r="Z99" i="1"/>
  <c r="W99" i="1"/>
  <c r="T99" i="1"/>
  <c r="Q99" i="1"/>
  <c r="N99" i="1"/>
  <c r="K99" i="1"/>
  <c r="H99" i="1"/>
  <c r="E99" i="1"/>
  <c r="B99" i="1"/>
  <c r="AU98" i="1"/>
  <c r="AR98" i="1"/>
  <c r="AO98" i="1"/>
  <c r="AL98" i="1"/>
  <c r="AI98" i="1"/>
  <c r="AF98" i="1"/>
  <c r="AC98" i="1"/>
  <c r="Z98" i="1"/>
  <c r="W98" i="1"/>
  <c r="T98" i="1"/>
  <c r="Q98" i="1"/>
  <c r="N98" i="1"/>
  <c r="K98" i="1"/>
  <c r="H98" i="1"/>
  <c r="E98" i="1"/>
  <c r="B9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88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87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86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85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84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83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82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81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80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79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78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77" i="1"/>
  <c r="AU76" i="1"/>
  <c r="AR76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B76" i="1"/>
  <c r="AU75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B75" i="1"/>
  <c r="AU74" i="1"/>
  <c r="AR74" i="1"/>
  <c r="AO74" i="1"/>
  <c r="AL74" i="1"/>
  <c r="AI74" i="1"/>
  <c r="AF74" i="1"/>
  <c r="AC74" i="1"/>
  <c r="Z74" i="1"/>
  <c r="W74" i="1"/>
  <c r="T74" i="1"/>
  <c r="Q74" i="1"/>
  <c r="N74" i="1"/>
  <c r="K74" i="1"/>
  <c r="H74" i="1"/>
  <c r="E74" i="1"/>
  <c r="B74" i="1"/>
  <c r="AU73" i="1"/>
  <c r="AR73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B73" i="1"/>
  <c r="AU72" i="1"/>
  <c r="AR72" i="1"/>
  <c r="AO72" i="1"/>
  <c r="AL72" i="1"/>
  <c r="AI72" i="1"/>
  <c r="AF72" i="1"/>
  <c r="AC72" i="1"/>
  <c r="Z72" i="1"/>
  <c r="W72" i="1"/>
  <c r="T72" i="1"/>
  <c r="Q72" i="1"/>
  <c r="N72" i="1"/>
  <c r="K72" i="1"/>
  <c r="H72" i="1"/>
  <c r="E72" i="1"/>
  <c r="B72" i="1"/>
  <c r="AU71" i="1"/>
  <c r="AR71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B71" i="1"/>
  <c r="AU70" i="1"/>
  <c r="AR70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B70" i="1"/>
  <c r="AU69" i="1"/>
  <c r="AR69" i="1"/>
  <c r="AO69" i="1"/>
  <c r="AL69" i="1"/>
  <c r="AI69" i="1"/>
  <c r="AF69" i="1"/>
  <c r="AC69" i="1"/>
  <c r="Z69" i="1"/>
  <c r="W69" i="1"/>
  <c r="T69" i="1"/>
  <c r="Q69" i="1"/>
  <c r="N69" i="1"/>
  <c r="K69" i="1"/>
  <c r="H69" i="1"/>
  <c r="E69" i="1"/>
  <c r="B69" i="1"/>
  <c r="AU68" i="1"/>
  <c r="AR68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B68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K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AO27" i="1"/>
  <c r="AI27" i="1"/>
  <c r="AC27" i="1"/>
  <c r="W27" i="1"/>
  <c r="Q27" i="1"/>
  <c r="K27" i="1"/>
  <c r="AO26" i="1"/>
  <c r="AI26" i="1"/>
  <c r="AC26" i="1"/>
  <c r="W26" i="1"/>
  <c r="Q26" i="1"/>
  <c r="K26" i="1"/>
  <c r="AO25" i="1"/>
  <c r="AI25" i="1"/>
  <c r="AC25" i="1"/>
  <c r="W25" i="1"/>
  <c r="Q25" i="1"/>
  <c r="K25" i="1"/>
  <c r="AO24" i="1"/>
  <c r="AI24" i="1"/>
  <c r="AC24" i="1"/>
  <c r="W24" i="1"/>
  <c r="Q24" i="1"/>
  <c r="K24" i="1"/>
  <c r="AO23" i="1"/>
  <c r="AI23" i="1"/>
  <c r="AC23" i="1"/>
  <c r="W23" i="1"/>
  <c r="Q23" i="1"/>
  <c r="K23" i="1"/>
  <c r="AO22" i="1"/>
  <c r="AI22" i="1"/>
  <c r="AC22" i="1"/>
  <c r="W22" i="1"/>
  <c r="Q22" i="1"/>
  <c r="K22" i="1"/>
  <c r="AO21" i="1"/>
  <c r="AI21" i="1"/>
  <c r="AC21" i="1"/>
  <c r="W21" i="1"/>
  <c r="Q21" i="1"/>
  <c r="K21" i="1"/>
  <c r="AO20" i="1"/>
  <c r="AI20" i="1"/>
  <c r="AC20" i="1"/>
  <c r="W20" i="1"/>
  <c r="Q20" i="1"/>
  <c r="K20" i="1"/>
  <c r="AO19" i="1"/>
  <c r="AI19" i="1"/>
  <c r="AC19" i="1"/>
  <c r="W19" i="1"/>
  <c r="Q19" i="1"/>
  <c r="K19" i="1"/>
  <c r="AO18" i="1"/>
  <c r="AI18" i="1"/>
  <c r="AC18" i="1"/>
  <c r="W18" i="1"/>
  <c r="Q18" i="1"/>
  <c r="K18" i="1"/>
  <c r="AO17" i="1"/>
  <c r="AI17" i="1"/>
  <c r="AC17" i="1"/>
  <c r="W17" i="1"/>
  <c r="Q17" i="1"/>
  <c r="K17" i="1"/>
  <c r="AO16" i="1"/>
  <c r="AI16" i="1"/>
  <c r="AC16" i="1"/>
  <c r="W16" i="1"/>
  <c r="Q16" i="1"/>
  <c r="K16" i="1"/>
  <c r="AO15" i="1"/>
  <c r="AI15" i="1"/>
  <c r="AC15" i="1"/>
  <c r="W15" i="1"/>
  <c r="Q15" i="1"/>
  <c r="K15" i="1"/>
  <c r="AO14" i="1"/>
  <c r="AI14" i="1"/>
  <c r="AC14" i="1"/>
  <c r="W14" i="1"/>
  <c r="Q14" i="1"/>
  <c r="K14" i="1"/>
  <c r="AO13" i="1"/>
  <c r="AI13" i="1"/>
  <c r="AC13" i="1"/>
  <c r="W13" i="1"/>
  <c r="Q13" i="1"/>
  <c r="K13" i="1"/>
  <c r="AO12" i="1"/>
  <c r="AI12" i="1"/>
  <c r="AC12" i="1"/>
  <c r="W12" i="1"/>
  <c r="Q12" i="1"/>
  <c r="K12" i="1"/>
  <c r="AO11" i="1"/>
  <c r="AI11" i="1"/>
  <c r="AC11" i="1"/>
  <c r="W11" i="1"/>
  <c r="Q11" i="1"/>
  <c r="K11" i="1"/>
  <c r="AO10" i="1"/>
  <c r="AI10" i="1"/>
  <c r="AC10" i="1"/>
  <c r="W10" i="1"/>
  <c r="Q10" i="1"/>
  <c r="K10" i="1"/>
  <c r="AO9" i="1"/>
  <c r="AI9" i="1"/>
  <c r="AC9" i="1"/>
  <c r="W9" i="1"/>
  <c r="Q9" i="1"/>
  <c r="K9" i="1"/>
  <c r="AO8" i="1"/>
  <c r="AI8" i="1"/>
  <c r="AC8" i="1"/>
  <c r="W8" i="1"/>
  <c r="Q8" i="1"/>
  <c r="K8" i="1"/>
  <c r="AO7" i="1"/>
  <c r="AI7" i="1"/>
  <c r="AC7" i="1"/>
  <c r="W7" i="1"/>
  <c r="Q7" i="1"/>
</calcChain>
</file>

<file path=xl/sharedStrings.xml><?xml version="1.0" encoding="utf-8"?>
<sst xmlns="http://schemas.openxmlformats.org/spreadsheetml/2006/main" count="3060" uniqueCount="100">
  <si>
    <t>Model 1</t>
  </si>
  <si>
    <t>4P slide slide tether</t>
  </si>
  <si>
    <t>Facet Peak Stress (CPRESS)</t>
  </si>
  <si>
    <t>S2_4P_SlideSlide_Tether.odb</t>
  </si>
  <si>
    <t>units=</t>
  </si>
  <si>
    <t>mPa</t>
  </si>
  <si>
    <t>7UR</t>
  </si>
  <si>
    <t>7UL</t>
  </si>
  <si>
    <t>6LR</t>
  </si>
  <si>
    <t>6LL</t>
  </si>
  <si>
    <t>6UR</t>
  </si>
  <si>
    <t>6UL</t>
  </si>
  <si>
    <t>5LR</t>
  </si>
  <si>
    <t>5LL</t>
  </si>
  <si>
    <t>5UR</t>
  </si>
  <si>
    <t>5UL</t>
  </si>
  <si>
    <t>4LR</t>
  </si>
  <si>
    <t>4LL</t>
  </si>
  <si>
    <t>4UR</t>
  </si>
  <si>
    <t>4UL</t>
  </si>
  <si>
    <t>3LR</t>
  </si>
  <si>
    <t>3LL</t>
  </si>
  <si>
    <t>time</t>
  </si>
  <si>
    <t>moment</t>
  </si>
  <si>
    <t>Stress</t>
  </si>
  <si>
    <t xml:space="preserve">Stress </t>
  </si>
  <si>
    <t>average</t>
  </si>
  <si>
    <t>max</t>
  </si>
  <si>
    <t>4N slide slide tether</t>
  </si>
  <si>
    <t>S2_4N_SlideSlide_Tether.odb</t>
  </si>
  <si>
    <t>moment is negative bc of rotation</t>
  </si>
  <si>
    <t>Model 2</t>
  </si>
  <si>
    <t>4P slide slide No tether</t>
  </si>
  <si>
    <t>S2_4P_SlideSlide_NoTether.odb</t>
  </si>
  <si>
    <t>4N slide slide No tether</t>
  </si>
  <si>
    <t>S2_4N_SlideSlide_NoTether.odb</t>
  </si>
  <si>
    <t>Model 3</t>
  </si>
  <si>
    <t>4P APslide tether</t>
  </si>
  <si>
    <t>S2_4P_APSlide_Tether.odb</t>
  </si>
  <si>
    <t>4N APslide tether</t>
  </si>
  <si>
    <t>S2_4N_APSlide_Tether.odb</t>
  </si>
  <si>
    <t>Model 4</t>
  </si>
  <si>
    <t>4P APslide No tether</t>
  </si>
  <si>
    <t>S2_4P_APSlide_NoTether.odb</t>
  </si>
  <si>
    <t>4N APslide No tether</t>
  </si>
  <si>
    <t>S2_4N_APSlide_NoTether.odb</t>
  </si>
  <si>
    <t>Model 5</t>
  </si>
  <si>
    <t>4P Latslide tether</t>
  </si>
  <si>
    <t>S2_4P_LatSlide_Tether.odb</t>
  </si>
  <si>
    <t>4N LatSlide Tether</t>
  </si>
  <si>
    <t>S2_4N_LatSlide_Tether.odb</t>
  </si>
  <si>
    <t>Model 6</t>
  </si>
  <si>
    <t>4P Latslide NoTether</t>
  </si>
  <si>
    <t>S2_4P_LatSlide_NoTether.odb</t>
  </si>
  <si>
    <t>4N LatSlide NoTether</t>
  </si>
  <si>
    <t>S2_4N_LatSlide_NoTether.odb</t>
  </si>
  <si>
    <t>Model 7</t>
  </si>
  <si>
    <t>4P PhysPhys Tether</t>
  </si>
  <si>
    <t>S2_4P_PhysPhys_Tether.odb</t>
  </si>
  <si>
    <t>4N PhysPhys Tether</t>
  </si>
  <si>
    <t>S2_4N_PhysPhys_Tether.odb</t>
  </si>
  <si>
    <t>Model 8</t>
  </si>
  <si>
    <t>4P PhysPhys NoTether</t>
  </si>
  <si>
    <t>S2_4P_PhysPhys_NoTether.odb</t>
  </si>
  <si>
    <t>4N PhysPhys NoTether</t>
  </si>
  <si>
    <t>S2_4N_PhysPhys_NoTether.odb</t>
  </si>
  <si>
    <t>Model 9</t>
  </si>
  <si>
    <t>4P APPhys Tether</t>
  </si>
  <si>
    <t>S2_4P_APPhys_Tether.odb</t>
  </si>
  <si>
    <t>4N APPhys Tether</t>
  </si>
  <si>
    <t>S2_4N_APPhys_Tether.odb</t>
  </si>
  <si>
    <t>Model 10</t>
  </si>
  <si>
    <t>4P APPhysNo tether</t>
  </si>
  <si>
    <t>S2_4P_APPhys_NoTether.odb</t>
  </si>
  <si>
    <t>4N APPhys No tether</t>
  </si>
  <si>
    <t>S2_4N_APPhys_NoTether.odb</t>
  </si>
  <si>
    <t>Model 11</t>
  </si>
  <si>
    <t>4P  LatPhys Tether</t>
  </si>
  <si>
    <t>S2_4P_LatPhys_Tether.odb</t>
  </si>
  <si>
    <t>4N LatPhys tether</t>
  </si>
  <si>
    <t>S2_4N_LatPhys_Tether.odb</t>
  </si>
  <si>
    <t>Model 12</t>
  </si>
  <si>
    <t>4P  LatPhys NoTether</t>
  </si>
  <si>
    <t>S2_4P_LatPhys_NoTether.odb</t>
  </si>
  <si>
    <t>4N LatPhysNoTether</t>
  </si>
  <si>
    <t>S2_4N_LatPhys_NoTether.odb</t>
  </si>
  <si>
    <t>Model 13</t>
  </si>
  <si>
    <t>4P  Fixed Tether</t>
  </si>
  <si>
    <t>S2_4P_Fixed_Tether.odb</t>
  </si>
  <si>
    <t>4N Fixed Tether</t>
  </si>
  <si>
    <t>S2_4N_Fixed_NoTether.odb</t>
  </si>
  <si>
    <t>Model 14</t>
  </si>
  <si>
    <t>4P  Fixed NoTether</t>
  </si>
  <si>
    <t>S2_4P_Fixed_NoTether.odb</t>
  </si>
  <si>
    <t>4N Fixed NoTether</t>
  </si>
  <si>
    <t>Model 15</t>
  </si>
  <si>
    <t xml:space="preserve">4P intact </t>
  </si>
  <si>
    <t>TLC_4P_1-26.odb</t>
  </si>
  <si>
    <t>4N intact model</t>
  </si>
  <si>
    <t>TLC_4N_1-26.odb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</si>
</sst>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1" fontId="2" fillId="0" borderId="4" xfId="0" applyNumberFormat="1" applyFont="1" applyBorder="1"/>
    <xf numFmtId="11" fontId="2" fillId="0" borderId="5" xfId="0" applyNumberFormat="1" applyFont="1" applyBorder="1"/>
    <xf numFmtId="11" fontId="2" fillId="0" borderId="6" xfId="0" applyNumberFormat="1" applyFont="1" applyBorder="1"/>
    <xf numFmtId="0" fontId="2" fillId="0" borderId="0" xfId="0" applyFont="1"/>
    <xf numFmtId="0" fontId="2" fillId="0" borderId="7" xfId="0" applyFont="1" applyBorder="1"/>
    <xf numFmtId="11" fontId="2" fillId="0" borderId="0" xfId="0" applyNumberFormat="1" applyFont="1"/>
    <xf numFmtId="11" fontId="2" fillId="0" borderId="7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4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AE399-9351-42FC-B59B-316A158DAD9D}" name="Table1" displayName="Table1" ref="A6:C27" totalsRowShown="0">
  <autoFilter ref="A6:C27" xr:uid="{0CCAE399-9351-42FC-B59B-316A158DAD9D}"/>
  <tableColumns count="3">
    <tableColumn id="1" xr3:uid="{F7E240CF-A8EA-461D-A810-FE330F13DD33}" name="time"/>
    <tableColumn id="2" xr3:uid="{ABFC1B6A-16A6-4D87-ABD1-F94F74964962}" name="moment" dataDxfId="480">
      <calculatedColumnFormula>(Table1[[#This Row],[time]]-2)*2</calculatedColumnFormula>
    </tableColumn>
    <tableColumn id="3" xr3:uid="{C983A006-264D-4393-B232-1BE548B7387B}" name="Stres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218C3EF2-FE7F-484F-9DAE-098EE8DE95EB}" name="Table246" displayName="Table246" ref="M6:O27" totalsRowShown="0">
  <autoFilter ref="M6:O27" xr:uid="{218C3EF2-FE7F-484F-9DAE-098EE8DE95EB}"/>
  <tableColumns count="3">
    <tableColumn id="1" xr3:uid="{0D84D171-EC22-4835-ABBD-F060E1A6B1F8}" name="time"/>
    <tableColumn id="2" xr3:uid="{162B3CE7-1FA6-4BBF-90BE-23B3A1D94B45}" name="moment" dataDxfId="471">
      <calculatedColumnFormula>(Table246[[#This Row],[time]]-2)*2</calculatedColumnFormula>
    </tableColumn>
    <tableColumn id="3" xr3:uid="{80E7C195-E4BA-43FE-AB72-B82B01D236E1}" name="Stress"/>
  </tableColumns>
  <tableStyleInfo name="TableStyleMedium27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16CF8214-31C5-4A1F-8415-B71666ABED73}" name="Table4289321353" displayName="Table4289321353" ref="P189:R210" totalsRowShown="0">
  <autoFilter ref="P189:R210" xr:uid="{16CF8214-31C5-4A1F-8415-B71666ABED73}"/>
  <tableColumns count="3">
    <tableColumn id="1" xr3:uid="{89D00958-9EA0-43B6-9F24-D849410AF92B}" name="time"/>
    <tableColumn id="2" xr3:uid="{3A6C1D74-3BC1-4010-BFF0-3F0078A5BFDA}" name="moment" dataDxfId="381">
      <calculatedColumnFormula>(Table4289321353[[#This Row],[time]]-2)*2</calculatedColumnFormula>
    </tableColumn>
    <tableColumn id="3" xr3:uid="{514CDC29-3E62-4B55-9DC7-57EBA79EC10C}" name="Stress"/>
  </tableColumns>
  <tableStyleInfo name="TableStyleLight4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206CA1F1-F62C-4798-B4C9-5B83C28783F9}" name="Table5290322354" displayName="Table5290322354" ref="V189:X210" totalsRowShown="0">
  <autoFilter ref="V189:X210" xr:uid="{206CA1F1-F62C-4798-B4C9-5B83C28783F9}"/>
  <tableColumns count="3">
    <tableColumn id="1" xr3:uid="{EF26D4AF-1574-4D05-9008-5FE27054A4E8}" name="time"/>
    <tableColumn id="2" xr3:uid="{F0F4B577-0D2D-4E67-AD89-D7C306817FB4}" name="moment" dataDxfId="380">
      <calculatedColumnFormula>(Table5290322354[[#This Row],[time]]-2)*2</calculatedColumnFormula>
    </tableColumn>
    <tableColumn id="3" xr3:uid="{3AC29626-FC08-4939-8F91-964EBC8BC331}" name="Stress"/>
  </tableColumns>
  <tableStyleInfo name="TableStyleLight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9AB9443C-9E39-4D39-A04A-1C1628D84C4B}" name="Table6291323355" displayName="Table6291323355" ref="AB189:AD210" totalsRowShown="0">
  <autoFilter ref="AB189:AD210" xr:uid="{9AB9443C-9E39-4D39-A04A-1C1628D84C4B}"/>
  <tableColumns count="3">
    <tableColumn id="1" xr3:uid="{CD7D3CDC-B018-4D24-9D24-4AEF0532D8CB}" name="time"/>
    <tableColumn id="2" xr3:uid="{714B2ED7-A807-4AF4-AC70-97FC0AF48FA0}" name="moment" dataDxfId="379">
      <calculatedColumnFormula>(Table6291323355[[#This Row],[time]]-2)*2</calculatedColumnFormula>
    </tableColumn>
    <tableColumn id="3" xr3:uid="{9543B938-8DE0-4735-942F-DED49C3A537C}" name="Stress"/>
  </tableColumns>
  <tableStyleInfo name="TableStyleLight6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271CCAE7-1419-40CC-8A9C-A59C00C8DF91}" name="Table7292324356" displayName="Table7292324356" ref="AH189:AJ210" totalsRowShown="0">
  <autoFilter ref="AH189:AJ210" xr:uid="{271CCAE7-1419-40CC-8A9C-A59C00C8DF91}"/>
  <tableColumns count="3">
    <tableColumn id="1" xr3:uid="{8E0403D2-3DA9-41E4-846A-968C90A94231}" name="time"/>
    <tableColumn id="2" xr3:uid="{B6D6269C-12BC-48B1-B9D8-0B1E15362EE6}" name="moment" dataDxfId="378">
      <calculatedColumnFormula>(Table7292324356[[#This Row],[time]]-2)*2</calculatedColumnFormula>
    </tableColumn>
    <tableColumn id="3" xr3:uid="{09C19374-CF88-471C-B4FA-0499F650CAA7}" name="Stress"/>
  </tableColumns>
  <tableStyleInfo name="TableStyleLight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9359C9B4-D73D-4AE1-89C9-C2AB7599CED7}" name="Table8293325357" displayName="Table8293325357" ref="AN189:AP210" totalsRowShown="0">
  <autoFilter ref="AN189:AP210" xr:uid="{9359C9B4-D73D-4AE1-89C9-C2AB7599CED7}"/>
  <tableColumns count="3">
    <tableColumn id="1" xr3:uid="{92655086-01EA-4785-AFB8-9B9496AA6626}" name="time"/>
    <tableColumn id="2" xr3:uid="{0F27CF3B-C199-4A17-A8F6-9B68605B1130}" name="moment" dataDxfId="377">
      <calculatedColumnFormula>(Table8293325357[[#This Row],[time]]-2)*2</calculatedColumnFormula>
    </tableColumn>
    <tableColumn id="3" xr3:uid="{8D2865F9-AD98-425F-BA58-9EA8B35B8966}" name="Stress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8CF626C2-D776-4DEE-9302-E2D68AFFF0C2}" name="Table245294326358" displayName="Table245294326358" ref="G189:I210" totalsRowShown="0">
  <autoFilter ref="G189:I210" xr:uid="{8CF626C2-D776-4DEE-9302-E2D68AFFF0C2}"/>
  <tableColumns count="3">
    <tableColumn id="1" xr3:uid="{F4A6FEDF-93E3-4282-B6E3-D64B991A68A2}" name="time"/>
    <tableColumn id="2" xr3:uid="{34E9BB51-8A7B-46DF-841D-AA10BBE1CDE4}" name="moment" dataDxfId="376">
      <calculatedColumnFormula>(Table245294326358[[#This Row],[time]]-2)*2</calculatedColumnFormula>
    </tableColumn>
    <tableColumn id="3" xr3:uid="{EAA65EC5-0557-4943-A367-C3CDE0C84E87}" name="Stress"/>
  </tableColumns>
  <tableStyleInfo name="TableStyleMedium26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7FD1DEA0-35B9-4EEA-94EE-3C1D41A489EA}" name="Table246295327359" displayName="Table246295327359" ref="M189:O210" totalsRowShown="0">
  <autoFilter ref="M189:O210" xr:uid="{7FD1DEA0-35B9-4EEA-94EE-3C1D41A489EA}"/>
  <tableColumns count="3">
    <tableColumn id="1" xr3:uid="{BF2A531A-D82A-48E6-9754-9F3EE10F8284}" name="time"/>
    <tableColumn id="2" xr3:uid="{5437F2ED-92B9-4DE6-9BE3-4A466D6F5E27}" name="moment" dataDxfId="375">
      <calculatedColumnFormula>(Table246295327359[[#This Row],[time]]-2)*2</calculatedColumnFormula>
    </tableColumn>
    <tableColumn id="3" xr3:uid="{AEA2BD47-8610-4059-9EFD-D1FAD450E3FA}" name="Stress"/>
  </tableColumns>
  <tableStyleInfo name="TableStyleMedium27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2A055AE5-E29D-4B63-A97C-84663779D458}" name="Table247296328360" displayName="Table247296328360" ref="S189:U210" totalsRowShown="0">
  <autoFilter ref="S189:U210" xr:uid="{2A055AE5-E29D-4B63-A97C-84663779D458}"/>
  <tableColumns count="3">
    <tableColumn id="1" xr3:uid="{0738D3B1-10F0-4136-BB1B-FB83B1B4793F}" name="time"/>
    <tableColumn id="2" xr3:uid="{D8C88C74-522B-477B-87F2-81E70D733E23}" name="moment" dataDxfId="374">
      <calculatedColumnFormula>(Table247296328360[[#This Row],[time]]-2)*2</calculatedColumnFormula>
    </tableColumn>
    <tableColumn id="3" xr3:uid="{E0AEC9A9-2A34-4508-BFCD-4ED6C581F0B1}" name="Stress"/>
  </tableColumns>
  <tableStyleInfo name="TableStyleMedium24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A727C458-BCFC-42EA-BA64-3788541BCB03}" name="Table248297329361" displayName="Table248297329361" ref="Y189:AA210" totalsRowShown="0">
  <autoFilter ref="Y189:AA210" xr:uid="{A727C458-BCFC-42EA-BA64-3788541BCB03}"/>
  <tableColumns count="3">
    <tableColumn id="1" xr3:uid="{CDEB702D-379E-45E2-AEBD-99CB6C826521}" name="time"/>
    <tableColumn id="2" xr3:uid="{8A2918DF-B0FD-4493-8928-BB3536206463}" name="moment" dataDxfId="373">
      <calculatedColumnFormula>(Table248297329361[[#This Row],[time]]-2)*2</calculatedColumnFormula>
    </tableColumn>
    <tableColumn id="3" xr3:uid="{EA6DC6CB-2F1F-46F4-9949-18115EEE0ACB}" name="Stress"/>
  </tableColumns>
  <tableStyleInfo name="TableStyleMedium2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51EAD1D3-A302-4144-A65B-DE553B88C602}" name="Table249298330362" displayName="Table249298330362" ref="AE189:AG210" totalsRowShown="0">
  <autoFilter ref="AE189:AG210" xr:uid="{51EAD1D3-A302-4144-A65B-DE553B88C602}"/>
  <tableColumns count="3">
    <tableColumn id="1" xr3:uid="{4323F170-1F32-44BE-92DE-A78DAD24F3C6}" name="time"/>
    <tableColumn id="2" xr3:uid="{D6F63586-64C4-4E3A-A4BA-727F07D3DA90}" name="moment" dataDxfId="372">
      <calculatedColumnFormula>(Table249298330362[[#This Row],[time]]-2)*2</calculatedColumnFormula>
    </tableColumn>
    <tableColumn id="3" xr3:uid="{7D89E2B6-C3F7-44C9-92F1-27182C08DF6C}" name="Stress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4D7DF088-5B03-4813-A5BA-2F9DCDA9FF66}" name="Table247" displayName="Table247" ref="S6:U27" totalsRowShown="0">
  <autoFilter ref="S6:U27" xr:uid="{4D7DF088-5B03-4813-A5BA-2F9DCDA9FF66}"/>
  <tableColumns count="3">
    <tableColumn id="1" xr3:uid="{62CEC9D8-192F-49A0-A75A-734DD099E67B}" name="time"/>
    <tableColumn id="2" xr3:uid="{4F098BEA-295E-4CC4-AB6C-ED20E54B0DCB}" name="moment" dataDxfId="470">
      <calculatedColumnFormula>(Table247[[#This Row],[time]]-2)*2</calculatedColumnFormula>
    </tableColumn>
    <tableColumn id="3" xr3:uid="{2D5AA3D4-E601-4A54-9640-419B9BC880E5}" name="Stress"/>
  </tableColumns>
  <tableStyleInfo name="TableStyleMedium24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52EE64CE-BA59-4241-9ACF-3900D3CEF0D3}" name="Table250299331363" displayName="Table250299331363" ref="AK189:AM210" totalsRowShown="0">
  <autoFilter ref="AK189:AM210" xr:uid="{52EE64CE-BA59-4241-9ACF-3900D3CEF0D3}"/>
  <tableColumns count="3">
    <tableColumn id="1" xr3:uid="{499B94ED-6EE8-4CFE-9791-652FDA0733A7}" name="time"/>
    <tableColumn id="2" xr3:uid="{74AA6202-9715-43BD-B091-1C66CFB34345}" name="moment" dataDxfId="371">
      <calculatedColumnFormula>(Table250299331363[[#This Row],[time]]-2)*2</calculatedColumnFormula>
    </tableColumn>
    <tableColumn id="3" xr3:uid="{94F957ED-E7D8-4701-8B76-9630645AEA9C}" name="Stress"/>
  </tableColumns>
  <tableStyleInfo name="TableStyleMedium27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C0C795A0-A00D-48FE-BB18-1DCDC3B23F46}" name="Table252300332364" displayName="Table252300332364" ref="AQ189:AS210" totalsRowShown="0">
  <autoFilter ref="AQ189:AS210" xr:uid="{C0C795A0-A00D-48FE-BB18-1DCDC3B23F46}"/>
  <tableColumns count="3">
    <tableColumn id="1" xr3:uid="{CAF99F78-E94A-479B-8773-1601B0A56AC8}" name="time"/>
    <tableColumn id="2" xr3:uid="{05657789-81BE-4234-AEA6-7658FF498382}" name="moment" dataDxfId="370">
      <calculatedColumnFormula>(Table252300332364[[#This Row],[time]]-2)*2</calculatedColumnFormula>
    </tableColumn>
    <tableColumn id="3" xr3:uid="{CC9EF53A-F78D-46AC-AE16-14E4CD29895F}" name="Stress"/>
  </tableColumns>
  <tableStyleInfo name="TableStyleMedium26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87DDC644-9B4E-43AD-AE39-5C40B45006CA}" name="Table253301333365" displayName="Table253301333365" ref="AT189:AV210" totalsRowShown="0">
  <autoFilter ref="AT189:AV210" xr:uid="{87DDC644-9B4E-43AD-AE39-5C40B45006CA}"/>
  <tableColumns count="3">
    <tableColumn id="1" xr3:uid="{515E9CB2-715A-4B78-BF8B-2896806C055A}" name="time"/>
    <tableColumn id="2" xr3:uid="{C946B1D5-B6EF-4A2F-90F6-EB97D64723EF}" name="moment" dataDxfId="369">
      <calculatedColumnFormula>(Table253301333365[[#This Row],[time]]-2)*2</calculatedColumnFormula>
    </tableColumn>
    <tableColumn id="3" xr3:uid="{B5E5A98A-C974-474E-9DF5-6F9756BC5620}" name="Stress"/>
  </tableColumns>
  <tableStyleInfo name="TableStyleMedium24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54D80080-AC9D-49B0-85E9-CB211F388D07}" name="Table1254302334366" displayName="Table1254302334366" ref="A219:C240" totalsRowShown="0">
  <autoFilter ref="A219:C240" xr:uid="{54D80080-AC9D-49B0-85E9-CB211F388D07}"/>
  <tableColumns count="3">
    <tableColumn id="1" xr3:uid="{AF170892-BDD2-4570-B690-2498470ADE96}" name="time"/>
    <tableColumn id="2" xr3:uid="{650D6162-9448-441B-ABE1-72013543B4B9}" name="moment" dataDxfId="368">
      <calculatedColumnFormula>-(Table1254302334366[[#This Row],[time]]-2)*2</calculatedColumnFormula>
    </tableColumn>
    <tableColumn id="3" xr3:uid="{E803936C-93D5-456E-80E3-8D49C2DF9219}" name="Stress"/>
  </tableColumns>
  <tableStyleInfo name="TableStyleLight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11D3BC2F-845B-48EC-B944-E9122E01C633}" name="Table2255303335367" displayName="Table2255303335367" ref="D219:F240" totalsRowShown="0">
  <autoFilter ref="D219:F240" xr:uid="{11D3BC2F-845B-48EC-B944-E9122E01C633}"/>
  <tableColumns count="3">
    <tableColumn id="1" xr3:uid="{929C1B82-50FE-474C-88F1-EF4DCE122FF6}" name="time"/>
    <tableColumn id="2" xr3:uid="{488D4BA9-3E41-441A-B96B-49664F1BFA2B}" name="moment" dataDxfId="367">
      <calculatedColumnFormula>-(Table2255303335367[[#This Row],[time]]-2)*2</calculatedColumnFormula>
    </tableColumn>
    <tableColumn id="3" xr3:uid="{873699FB-57BB-4932-972C-3FA900D9BDB6}" name="Stress "/>
  </tableColumns>
  <tableStyleInfo name="TableStyleLight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FFA0D131-82D8-4E6A-874A-FB06FF4DFF88}" name="Table3256304336368" displayName="Table3256304336368" ref="J219:L240" totalsRowShown="0">
  <autoFilter ref="J219:L240" xr:uid="{FFA0D131-82D8-4E6A-874A-FB06FF4DFF88}"/>
  <tableColumns count="3">
    <tableColumn id="1" xr3:uid="{7D4543AF-48D4-40C0-AD73-FF683C940CE3}" name="time"/>
    <tableColumn id="2" xr3:uid="{EDC62CF0-E3D9-49CD-8343-B9E99FA381A8}" name="moment" dataDxfId="366">
      <calculatedColumnFormula>-(Table3256304336368[[#This Row],[time]]-2)*2</calculatedColumnFormula>
    </tableColumn>
    <tableColumn id="3" xr3:uid="{7D00BF8C-AC7B-474B-BE87-320BE6E67F51}" name="Stress"/>
  </tableColumns>
  <tableStyleInfo name="TableStyleLight3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2AE534E1-195C-40EE-B22B-04173905E875}" name="Table4257305337369" displayName="Table4257305337369" ref="P219:R240" totalsRowShown="0">
  <autoFilter ref="P219:R240" xr:uid="{2AE534E1-195C-40EE-B22B-04173905E875}"/>
  <tableColumns count="3">
    <tableColumn id="1" xr3:uid="{A31A675E-3B34-4E18-98E7-F5985B9631EC}" name="time"/>
    <tableColumn id="2" xr3:uid="{0835B0AB-2B0B-44B4-9C7D-6ED6105A8910}" name="moment" dataDxfId="365">
      <calculatedColumnFormula>-(Table4257305337369[[#This Row],[time]]-2)*2</calculatedColumnFormula>
    </tableColumn>
    <tableColumn id="3" xr3:uid="{8B778FD4-0F4E-4AAA-90A1-11B193C8F28D}" name="Stress"/>
  </tableColumns>
  <tableStyleInfo name="TableStyleLight4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A8F80E85-05D1-4B11-AA52-9822CEB1E071}" name="Table5258306338370" displayName="Table5258306338370" ref="V219:X240" totalsRowShown="0">
  <autoFilter ref="V219:X240" xr:uid="{A8F80E85-05D1-4B11-AA52-9822CEB1E071}"/>
  <tableColumns count="3">
    <tableColumn id="1" xr3:uid="{879B501E-F3F0-4B27-94D8-D9D08C27218B}" name="time"/>
    <tableColumn id="2" xr3:uid="{CE65B28A-F6FF-41D8-A9B5-CCFBBADAD161}" name="moment" dataDxfId="364">
      <calculatedColumnFormula>-(Table5258306338370[[#This Row],[time]]-2)*2</calculatedColumnFormula>
    </tableColumn>
    <tableColumn id="3" xr3:uid="{6BDCB055-0BB2-4B90-BE34-CD5AC93977AB}" name="Stress"/>
  </tableColumns>
  <tableStyleInfo name="TableStyleLight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DAA114B1-8E68-4FAB-8ECF-4FEBDDD0E3C7}" name="Table6259307339371" displayName="Table6259307339371" ref="AB219:AD240" totalsRowShown="0">
  <autoFilter ref="AB219:AD240" xr:uid="{DAA114B1-8E68-4FAB-8ECF-4FEBDDD0E3C7}"/>
  <tableColumns count="3">
    <tableColumn id="1" xr3:uid="{FDEC643C-DB59-4AEE-BAAE-19914FE0BD52}" name="time"/>
    <tableColumn id="2" xr3:uid="{CEC11F25-C7BD-4DEE-BB97-0FC82FFEE378}" name="moment" dataDxfId="363">
      <calculatedColumnFormula>-(Table6259307339371[[#This Row],[time]]-2)*2</calculatedColumnFormula>
    </tableColumn>
    <tableColumn id="3" xr3:uid="{AF22A60B-7442-4B31-83D8-833E315A8592}" name="Stress"/>
  </tableColumns>
  <tableStyleInfo name="TableStyleLight6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D6B79027-9ED1-4E36-B85D-95C16B16CFDC}" name="Table7260308340372" displayName="Table7260308340372" ref="AH219:AJ240" totalsRowShown="0">
  <autoFilter ref="AH219:AJ240" xr:uid="{D6B79027-9ED1-4E36-B85D-95C16B16CFDC}"/>
  <tableColumns count="3">
    <tableColumn id="1" xr3:uid="{BC5B326E-890D-45BC-B548-EBA450DFA2B7}" name="time"/>
    <tableColumn id="2" xr3:uid="{DA03C9A3-41C3-44CF-AC6E-87919AB6B7DE}" name="moment" dataDxfId="362">
      <calculatedColumnFormula>-(Table7260308340372[[#This Row],[time]]-2)*2</calculatedColumnFormula>
    </tableColumn>
    <tableColumn id="3" xr3:uid="{BD344EFA-D393-4DE7-9436-D4DCE25126EB}" name="Stress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22C41395-2105-4873-811D-6D782432B080}" name="Table248" displayName="Table248" ref="Y6:AA27" totalsRowShown="0">
  <autoFilter ref="Y6:AA27" xr:uid="{22C41395-2105-4873-811D-6D782432B080}"/>
  <tableColumns count="3">
    <tableColumn id="1" xr3:uid="{3924775C-3B30-42C9-8385-035D07E1AD38}" name="time"/>
    <tableColumn id="2" xr3:uid="{E9D5F4D7-B077-43ED-8380-10B596BFEE5B}" name="moment" dataDxfId="469">
      <calculatedColumnFormula>(Table248[[#This Row],[time]]-2)*2</calculatedColumnFormula>
    </tableColumn>
    <tableColumn id="3" xr3:uid="{313D44CB-2AF4-4B97-BDF9-591520CC3C1B}" name="Stress"/>
  </tableColumns>
  <tableStyleInfo name="TableStyleMedium2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7AD6F046-1026-406F-AED5-63D64355017C}" name="Table8261309341373" displayName="Table8261309341373" ref="AN219:AP240" totalsRowShown="0">
  <autoFilter ref="AN219:AP240" xr:uid="{7AD6F046-1026-406F-AED5-63D64355017C}"/>
  <tableColumns count="3">
    <tableColumn id="1" xr3:uid="{5C4A4B1C-78BB-4DEC-A075-7286D6D7D719}" name="time"/>
    <tableColumn id="2" xr3:uid="{F5719255-DF11-474B-B703-2C5BC7C00013}" name="moment" dataDxfId="361">
      <calculatedColumnFormula>-(Table8261309341373[[#This Row],[time]]-2)*2</calculatedColumnFormula>
    </tableColumn>
    <tableColumn id="3" xr3:uid="{40B79FFC-CB51-4B20-A987-AB98FA2AF926}" name="Stress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9E6B88B0-6C2A-49B9-8B9C-4BAFDAF4F18C}" name="Table245262310342374" displayName="Table245262310342374" ref="G219:I240" totalsRowShown="0">
  <autoFilter ref="G219:I240" xr:uid="{9E6B88B0-6C2A-49B9-8B9C-4BAFDAF4F18C}"/>
  <tableColumns count="3">
    <tableColumn id="1" xr3:uid="{C4C84B43-4307-4C18-A440-25956F423517}" name="time"/>
    <tableColumn id="2" xr3:uid="{CE230BDD-484E-469D-AE1E-4E837A5C263E}" name="moment" dataDxfId="360">
      <calculatedColumnFormula>-(Table245262310342374[[#This Row],[time]]-2)*2</calculatedColumnFormula>
    </tableColumn>
    <tableColumn id="3" xr3:uid="{714FA44C-1C09-44B9-B835-B46C65ADE4F3}" name="Stress"/>
  </tableColumns>
  <tableStyleInfo name="TableStyleMedium26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B6454FBF-34A4-48B5-A602-BA3482281E30}" name="Table246263311343375" displayName="Table246263311343375" ref="M219:O240" totalsRowShown="0">
  <autoFilter ref="M219:O240" xr:uid="{B6454FBF-34A4-48B5-A602-BA3482281E30}"/>
  <tableColumns count="3">
    <tableColumn id="1" xr3:uid="{A6C5584B-D6E9-4405-ABA8-613C23FFB4DF}" name="time"/>
    <tableColumn id="2" xr3:uid="{D9E77E43-A9EB-46CC-AD10-6353C44E006E}" name="moment" dataDxfId="359">
      <calculatedColumnFormula>-(Table246263311343375[[#This Row],[time]]-2)*2</calculatedColumnFormula>
    </tableColumn>
    <tableColumn id="3" xr3:uid="{09C576EA-1CAA-4DF8-802E-62D51B2C2476}" name="Stress"/>
  </tableColumns>
  <tableStyleInfo name="TableStyleMedium27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D42E1711-74FD-4A7A-A9D1-175887A21BB4}" name="Table247264312344376" displayName="Table247264312344376" ref="S219:U240" totalsRowShown="0">
  <autoFilter ref="S219:U240" xr:uid="{D42E1711-74FD-4A7A-A9D1-175887A21BB4}"/>
  <tableColumns count="3">
    <tableColumn id="1" xr3:uid="{AE1AFD4C-D9A9-4922-AA55-CB215BAB58AC}" name="time"/>
    <tableColumn id="2" xr3:uid="{2D72235A-54D0-45C9-8AA3-36EFBDBFE826}" name="moment" dataDxfId="358">
      <calculatedColumnFormula>-(Table247264312344376[[#This Row],[time]]-2)*2</calculatedColumnFormula>
    </tableColumn>
    <tableColumn id="3" xr3:uid="{36594FC3-3479-448B-AF21-822C5CBD05E4}" name="Stress"/>
  </tableColumns>
  <tableStyleInfo name="TableStyleMedium24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9C8F9617-D0E9-4226-8F91-E719E29C34E4}" name="Table248265313345377" displayName="Table248265313345377" ref="Y219:AA240" totalsRowShown="0">
  <autoFilter ref="Y219:AA240" xr:uid="{9C8F9617-D0E9-4226-8F91-E719E29C34E4}"/>
  <tableColumns count="3">
    <tableColumn id="1" xr3:uid="{D87CE2A5-BBA0-4F52-841F-0145DA784508}" name="time"/>
    <tableColumn id="2" xr3:uid="{0D663E59-B1CC-4A2D-BCD0-05A41DE030FF}" name="moment" dataDxfId="357">
      <calculatedColumnFormula>-(Table248265313345377[[#This Row],[time]]-2)*2</calculatedColumnFormula>
    </tableColumn>
    <tableColumn id="3" xr3:uid="{68968ED1-6F70-4F36-944C-66158DD1B5F4}" name="Stress"/>
  </tableColumns>
  <tableStyleInfo name="TableStyleMedium25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C076712C-F46B-4532-9CA9-9A194E8A2074}" name="Table249266314346378" displayName="Table249266314346378" ref="AE219:AG240" totalsRowShown="0">
  <autoFilter ref="AE219:AG240" xr:uid="{C076712C-F46B-4532-9CA9-9A194E8A2074}"/>
  <tableColumns count="3">
    <tableColumn id="1" xr3:uid="{FEC0C794-585D-4862-AA5C-48F186B52510}" name="time"/>
    <tableColumn id="2" xr3:uid="{26EE9135-896D-400E-AA65-BDF6978C61AF}" name="moment" dataDxfId="356">
      <calculatedColumnFormula>-(Table249266314346378[[#This Row],[time]]-2)*2</calculatedColumnFormula>
    </tableColumn>
    <tableColumn id="3" xr3:uid="{62464703-4CC6-499A-900D-41546A8AEE9A}" name="Stress"/>
  </tableColumns>
  <tableStyleInfo name="TableStyleMedium26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CD8673D2-DB2F-4122-9DB6-9456C4002463}" name="Table250267315347379" displayName="Table250267315347379" ref="AK219:AM240" totalsRowShown="0">
  <autoFilter ref="AK219:AM240" xr:uid="{CD8673D2-DB2F-4122-9DB6-9456C4002463}"/>
  <tableColumns count="3">
    <tableColumn id="1" xr3:uid="{61142F28-2774-4CEB-B785-852B2B81BCB7}" name="time"/>
    <tableColumn id="2" xr3:uid="{5C22E7E3-87D3-4B07-AC39-727A0B82DBCC}" name="moment" dataDxfId="355">
      <calculatedColumnFormula>-(Table250267315347379[[#This Row],[time]]-2)*2</calculatedColumnFormula>
    </tableColumn>
    <tableColumn id="3" xr3:uid="{2307929A-13BB-4EA9-9AF6-1A99305E5CBA}" name="Stress"/>
  </tableColumns>
  <tableStyleInfo name="TableStyleMedium27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77C3FE05-09DB-4B53-81CA-B0089CB77E60}" name="Table252268316348380" displayName="Table252268316348380" ref="AQ219:AS240" totalsRowShown="0">
  <autoFilter ref="AQ219:AS240" xr:uid="{77C3FE05-09DB-4B53-81CA-B0089CB77E60}"/>
  <tableColumns count="3">
    <tableColumn id="1" xr3:uid="{3435E078-71AA-415B-964E-75461ED2DFF7}" name="time"/>
    <tableColumn id="2" xr3:uid="{B7FAED39-3D9E-4BA3-9EFD-C82EE0A16BE1}" name="moment" dataDxfId="354">
      <calculatedColumnFormula>-(Table252268316348380[[#This Row],[time]]-2)*2</calculatedColumnFormula>
    </tableColumn>
    <tableColumn id="3" xr3:uid="{37BD3AD6-F618-47E1-939D-655943B3E0B0}" name="Stress"/>
  </tableColumns>
  <tableStyleInfo name="TableStyleMedium26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76AC0332-146C-4B8C-B7DC-468D7F773D41}" name="Table253269317349381" displayName="Table253269317349381" ref="AT219:AV240" totalsRowShown="0">
  <autoFilter ref="AT219:AV240" xr:uid="{76AC0332-146C-4B8C-B7DC-468D7F773D41}"/>
  <tableColumns count="3">
    <tableColumn id="1" xr3:uid="{94AE1041-7710-4F7E-855B-78F5CE00F222}" name="time"/>
    <tableColumn id="2" xr3:uid="{60DDFF95-1D3C-4932-8ACA-8C2A2319C148}" name="moment" dataDxfId="353">
      <calculatedColumnFormula>-(Table253269317349381[[#This Row],[time]]-2)*2</calculatedColumnFormula>
    </tableColumn>
    <tableColumn id="3" xr3:uid="{2251230D-39DB-4DFD-B4E4-8BEDECA240DA}" name="Stress"/>
  </tableColumns>
  <tableStyleInfo name="TableStyleMedium24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02F56468-D693-4FD6-9EE9-D22E401C19E0}" name="Table1286318350382" displayName="Table1286318350382" ref="A250:C271" totalsRowShown="0">
  <autoFilter ref="A250:C271" xr:uid="{02F56468-D693-4FD6-9EE9-D22E401C19E0}"/>
  <tableColumns count="3">
    <tableColumn id="1" xr3:uid="{BEA67F4B-F251-460C-9BF3-C8670784005D}" name="time"/>
    <tableColumn id="2" xr3:uid="{6D50805B-AB63-424D-930F-14727E2EEA93}" name="moment" dataDxfId="352">
      <calculatedColumnFormula>(Table1286318350382[[#This Row],[time]]-2)*2</calculatedColumnFormula>
    </tableColumn>
    <tableColumn id="3" xr3:uid="{91DF02C9-5259-4F4F-8D6C-39D9EA3CA7A0}" name="Stres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66733971-BE36-455D-BADE-1CE15CCA5DC1}" name="Table249" displayName="Table249" ref="AE6:AG27" totalsRowShown="0">
  <autoFilter ref="AE6:AG27" xr:uid="{66733971-BE36-455D-BADE-1CE15CCA5DC1}"/>
  <tableColumns count="3">
    <tableColumn id="1" xr3:uid="{AB3D4A62-75C2-4CF5-B651-14E800931477}" name="time"/>
    <tableColumn id="2" xr3:uid="{072BA005-414C-4150-A054-929AC7002979}" name="moment" dataDxfId="468">
      <calculatedColumnFormula>(Table249[[#This Row],[time]]-2)*2</calculatedColumnFormula>
    </tableColumn>
    <tableColumn id="3" xr3:uid="{2EB4CB60-E8A7-4BAC-BF46-F721C46BCB01}" name="Stress"/>
  </tableColumns>
  <tableStyleInfo name="TableStyleMedium26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C9E8D77E-7B54-4422-969A-45811C40BA1F}" name="Table2287319351383" displayName="Table2287319351383" ref="D250:F271" totalsRowShown="0">
  <autoFilter ref="D250:F271" xr:uid="{C9E8D77E-7B54-4422-969A-45811C40BA1F}"/>
  <tableColumns count="3">
    <tableColumn id="1" xr3:uid="{DCA864AE-FCC9-479F-956A-36015DC812E9}" name="time"/>
    <tableColumn id="2" xr3:uid="{4DD9920A-7E25-4553-957E-FCAF5F67BE3C}" name="moment" dataDxfId="351">
      <calculatedColumnFormula>(Table2287319351383[[#This Row],[time]]-2)*2</calculatedColumnFormula>
    </tableColumn>
    <tableColumn id="3" xr3:uid="{DE2061C5-E230-4539-BE86-BD46E54102DA}" name="Stress "/>
  </tableColumns>
  <tableStyleInfo name="TableStyleLight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2DAF496F-B1FE-475A-A932-81BC0CC31722}" name="Table3288320352384" displayName="Table3288320352384" ref="J250:L271" totalsRowShown="0">
  <autoFilter ref="J250:L271" xr:uid="{2DAF496F-B1FE-475A-A932-81BC0CC31722}"/>
  <tableColumns count="3">
    <tableColumn id="1" xr3:uid="{CC36612B-8780-484A-BD23-DC7101497319}" name="time"/>
    <tableColumn id="2" xr3:uid="{7EB3A1C5-E7EC-4C37-A2D1-607CCB7175C5}" name="moment" dataDxfId="350">
      <calculatedColumnFormula>(Table3288320352384[[#This Row],[time]]-2)*2</calculatedColumnFormula>
    </tableColumn>
    <tableColumn id="3" xr3:uid="{6DDA499E-AAA0-42F8-9140-FF5BA3BF3791}" name="Stress"/>
  </tableColumns>
  <tableStyleInfo name="TableStyleLight3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EE79ACF7-F110-48D1-88BA-FA26DD41E1DF}" name="Table4289321353385" displayName="Table4289321353385" ref="P250:R271" totalsRowShown="0">
  <autoFilter ref="P250:R271" xr:uid="{EE79ACF7-F110-48D1-88BA-FA26DD41E1DF}"/>
  <tableColumns count="3">
    <tableColumn id="1" xr3:uid="{9E761C08-4FE1-4265-A1D1-43154F904249}" name="time"/>
    <tableColumn id="2" xr3:uid="{E1869151-1F7A-4D57-BE07-1B85DD5A681F}" name="moment" dataDxfId="349">
      <calculatedColumnFormula>(Table4289321353385[[#This Row],[time]]-2)*2</calculatedColumnFormula>
    </tableColumn>
    <tableColumn id="3" xr3:uid="{FF7DB680-7BF9-474A-BAAE-42DC74F1E99E}" name="Stress"/>
  </tableColumns>
  <tableStyleInfo name="TableStyleLight4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4AE05277-5C00-4409-8A94-B5C410D8C86A}" name="Table5290322354386" displayName="Table5290322354386" ref="V250:X271" totalsRowShown="0">
  <autoFilter ref="V250:X271" xr:uid="{4AE05277-5C00-4409-8A94-B5C410D8C86A}"/>
  <tableColumns count="3">
    <tableColumn id="1" xr3:uid="{89DAA951-55CF-47A8-BF03-0F5CAF41B734}" name="time"/>
    <tableColumn id="2" xr3:uid="{8F105C3C-064A-4925-9E4B-C33FFB593808}" name="moment" dataDxfId="348">
      <calculatedColumnFormula>(Table5290322354386[[#This Row],[time]]-2)*2</calculatedColumnFormula>
    </tableColumn>
    <tableColumn id="3" xr3:uid="{4E6820FC-7B77-4421-9527-B2FFA977BA29}" name="Stress"/>
  </tableColumns>
  <tableStyleInfo name="TableStyleLight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11EAC473-045F-467A-9C64-53772239A180}" name="Table6291323355387" displayName="Table6291323355387" ref="AB250:AD271" totalsRowShown="0">
  <autoFilter ref="AB250:AD271" xr:uid="{11EAC473-045F-467A-9C64-53772239A180}"/>
  <tableColumns count="3">
    <tableColumn id="1" xr3:uid="{44B424A8-A9FF-40F9-83DE-B7B3BBA033C9}" name="time"/>
    <tableColumn id="2" xr3:uid="{F419A957-D514-43EB-94C7-DE4143001E19}" name="moment" dataDxfId="347">
      <calculatedColumnFormula>(Table6291323355387[[#This Row],[time]]-2)*2</calculatedColumnFormula>
    </tableColumn>
    <tableColumn id="3" xr3:uid="{E3EFFCE2-9E31-4AF4-9312-7E44AC2AB851}" name="Stress"/>
  </tableColumns>
  <tableStyleInfo name="TableStyleLight6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FF78F69A-3C18-4880-B15C-1C90275B4490}" name="Table7292324356388" displayName="Table7292324356388" ref="AH250:AJ271" totalsRowShown="0">
  <autoFilter ref="AH250:AJ271" xr:uid="{FF78F69A-3C18-4880-B15C-1C90275B4490}"/>
  <tableColumns count="3">
    <tableColumn id="1" xr3:uid="{DC8961CE-3FB4-40D1-AADD-DD50899F1A07}" name="time"/>
    <tableColumn id="2" xr3:uid="{686CFE06-7268-4B2B-B1C0-C009FF1BAF84}" name="moment" dataDxfId="346">
      <calculatedColumnFormula>(Table7292324356388[[#This Row],[time]]-2)*2</calculatedColumnFormula>
    </tableColumn>
    <tableColumn id="3" xr3:uid="{0A9C976A-EEE8-4E04-8FBF-F147F9ED3C40}" name="Stress"/>
  </tableColumns>
  <tableStyleInfo name="TableStyleLight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B8EBBAC8-AEF9-45BF-AA96-20970380BFC5}" name="Table8293325357389" displayName="Table8293325357389" ref="AN250:AP271" totalsRowShown="0">
  <autoFilter ref="AN250:AP271" xr:uid="{B8EBBAC8-AEF9-45BF-AA96-20970380BFC5}"/>
  <tableColumns count="3">
    <tableColumn id="1" xr3:uid="{8452348E-0567-4F79-86CF-6482C97CC091}" name="time"/>
    <tableColumn id="2" xr3:uid="{ABDF5496-84B4-4649-A5C1-AC7250BA8DFC}" name="moment" dataDxfId="345">
      <calculatedColumnFormula>(Table8293325357389[[#This Row],[time]]-2)*2</calculatedColumnFormula>
    </tableColumn>
    <tableColumn id="3" xr3:uid="{5D3F739A-6FEB-4092-AA08-C4DA6BA217EA}" name="Stress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C1D280A8-4A4C-40EB-960D-64A7D8B3B553}" name="Table245294326358390" displayName="Table245294326358390" ref="G250:I271" totalsRowShown="0">
  <autoFilter ref="G250:I271" xr:uid="{C1D280A8-4A4C-40EB-960D-64A7D8B3B553}"/>
  <tableColumns count="3">
    <tableColumn id="1" xr3:uid="{619421F0-2C3F-40E6-8CF0-0DDFA12B946F}" name="time"/>
    <tableColumn id="2" xr3:uid="{10461C4B-91B3-4B27-AEE8-21445089BBF1}" name="moment" dataDxfId="344">
      <calculatedColumnFormula>(Table245294326358390[[#This Row],[time]]-2)*2</calculatedColumnFormula>
    </tableColumn>
    <tableColumn id="3" xr3:uid="{47A46994-F0B1-4160-B8A7-82D04F97612A}" name="Stress"/>
  </tableColumns>
  <tableStyleInfo name="TableStyleMedium26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F7329F55-915A-4486-ADB5-44FB5CD91D7A}" name="Table246295327359391" displayName="Table246295327359391" ref="M250:O271" totalsRowShown="0">
  <autoFilter ref="M250:O271" xr:uid="{F7329F55-915A-4486-ADB5-44FB5CD91D7A}"/>
  <tableColumns count="3">
    <tableColumn id="1" xr3:uid="{F65E32DA-0354-4A1E-B0C2-B83D4617D681}" name="time"/>
    <tableColumn id="2" xr3:uid="{4C09E13D-6943-48A2-936B-39D9EABC7541}" name="moment" dataDxfId="343">
      <calculatedColumnFormula>(Table246295327359391[[#This Row],[time]]-2)*2</calculatedColumnFormula>
    </tableColumn>
    <tableColumn id="3" xr3:uid="{B746CCE6-5BDC-43C5-9355-CEE4BA3D3CAB}" name="Stress"/>
  </tableColumns>
  <tableStyleInfo name="TableStyleMedium2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94C74639-B591-484C-A2E8-06D8AB2B0D61}" name="Table247296328360392" displayName="Table247296328360392" ref="S250:U271" totalsRowShown="0">
  <autoFilter ref="S250:U271" xr:uid="{94C74639-B591-484C-A2E8-06D8AB2B0D61}"/>
  <tableColumns count="3">
    <tableColumn id="1" xr3:uid="{B19FED69-A14B-4615-ABE9-639E2367B24E}" name="time"/>
    <tableColumn id="2" xr3:uid="{FBD855C0-9D20-4204-A5C8-9B40BE2D5104}" name="moment" dataDxfId="342">
      <calculatedColumnFormula>(Table247296328360392[[#This Row],[time]]-2)*2</calculatedColumnFormula>
    </tableColumn>
    <tableColumn id="3" xr3:uid="{CEFCBAD2-9693-4868-9060-37D7512B938D}" name="Stress"/>
  </tableColumns>
  <tableStyleInfo name="TableStyleMedium2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C14D0BCC-2494-4148-B93F-DB69CDBCA071}" name="Table250" displayName="Table250" ref="AK6:AM27" totalsRowShown="0">
  <autoFilter ref="AK6:AM27" xr:uid="{C14D0BCC-2494-4148-B93F-DB69CDBCA071}"/>
  <tableColumns count="3">
    <tableColumn id="1" xr3:uid="{C8D9A411-4AE7-439F-853F-C8CA170D46F4}" name="time"/>
    <tableColumn id="2" xr3:uid="{9A94EE30-D2FD-4FBD-A147-6CAB96784FFE}" name="moment" dataDxfId="467">
      <calculatedColumnFormula>(Table250[[#This Row],[time]]-2)*2</calculatedColumnFormula>
    </tableColumn>
    <tableColumn id="3" xr3:uid="{64D91F14-4C46-4886-9C2A-E98DADE547E0}" name="Stress"/>
  </tableColumns>
  <tableStyleInfo name="TableStyleMedium27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F8BDF2B6-39CA-448E-B338-FBC6A800378E}" name="Table248297329361393" displayName="Table248297329361393" ref="Y250:AA271" totalsRowShown="0">
  <autoFilter ref="Y250:AA271" xr:uid="{F8BDF2B6-39CA-448E-B338-FBC6A800378E}"/>
  <tableColumns count="3">
    <tableColumn id="1" xr3:uid="{666997F4-E734-46B6-A9AE-7E8DF7CE505F}" name="time"/>
    <tableColumn id="2" xr3:uid="{941B3BF9-F5AA-4630-B091-2C0691722B5A}" name="moment" dataDxfId="341">
      <calculatedColumnFormula>(Table248297329361393[[#This Row],[time]]-2)*2</calculatedColumnFormula>
    </tableColumn>
    <tableColumn id="3" xr3:uid="{C2DC9676-E11C-4FF8-B912-A3555CC6AF71}" name="Stress"/>
  </tableColumns>
  <tableStyleInfo name="TableStyleMedium25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DC1B49D3-2D28-421C-A8EE-70D9E91BE22F}" name="Table249298330362394" displayName="Table249298330362394" ref="AE250:AG271" totalsRowShown="0">
  <autoFilter ref="AE250:AG271" xr:uid="{DC1B49D3-2D28-421C-A8EE-70D9E91BE22F}"/>
  <tableColumns count="3">
    <tableColumn id="1" xr3:uid="{362C4A91-E17A-4DDD-BF48-BEC81FE64995}" name="time"/>
    <tableColumn id="2" xr3:uid="{A39D9160-B747-474E-A7E7-924425E3D82B}" name="moment" dataDxfId="340">
      <calculatedColumnFormula>(Table249298330362394[[#This Row],[time]]-2)*2</calculatedColumnFormula>
    </tableColumn>
    <tableColumn id="3" xr3:uid="{F54397F0-0E94-40DC-8EB2-E3494055E946}" name="Stress"/>
  </tableColumns>
  <tableStyleInfo name="TableStyleMedium26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1FFE528B-7032-4243-9330-FF6BF0F71066}" name="Table250299331363395" displayName="Table250299331363395" ref="AK250:AM271" totalsRowShown="0">
  <autoFilter ref="AK250:AM271" xr:uid="{1FFE528B-7032-4243-9330-FF6BF0F71066}"/>
  <tableColumns count="3">
    <tableColumn id="1" xr3:uid="{AF711F52-B1AF-4565-BE79-6A499B1768A3}" name="time"/>
    <tableColumn id="2" xr3:uid="{1C88CD7C-F779-4D71-B849-FDF00D87C251}" name="moment" dataDxfId="339">
      <calculatedColumnFormula>(Table250299331363395[[#This Row],[time]]-2)*2</calculatedColumnFormula>
    </tableColumn>
    <tableColumn id="3" xr3:uid="{C6E01986-0E27-4176-9718-55D3ADCD5C80}" name="Stress"/>
  </tableColumns>
  <tableStyleInfo name="TableStyleMedium27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39CF95C8-7067-4648-AC65-8F2A7D31B591}" name="Table252300332364396" displayName="Table252300332364396" ref="AQ250:AS271" totalsRowShown="0">
  <autoFilter ref="AQ250:AS271" xr:uid="{39CF95C8-7067-4648-AC65-8F2A7D31B591}"/>
  <tableColumns count="3">
    <tableColumn id="1" xr3:uid="{4661EB44-7156-4EF3-988D-F6E30653E36F}" name="time"/>
    <tableColumn id="2" xr3:uid="{A127BC37-A011-45AF-8060-69325C90F390}" name="moment" dataDxfId="338">
      <calculatedColumnFormula>(Table252300332364396[[#This Row],[time]]-2)*2</calculatedColumnFormula>
    </tableColumn>
    <tableColumn id="3" xr3:uid="{A2086682-B92A-4372-BFC0-59053657F090}" name="Stress"/>
  </tableColumns>
  <tableStyleInfo name="TableStyleMedium26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4160C9D3-2405-4529-AF57-D466FC139BF2}" name="Table253301333365397" displayName="Table253301333365397" ref="AT250:AV271" totalsRowShown="0">
  <autoFilter ref="AT250:AV271" xr:uid="{4160C9D3-2405-4529-AF57-D466FC139BF2}"/>
  <tableColumns count="3">
    <tableColumn id="1" xr3:uid="{88B434F5-DCDB-489E-BF7C-4A14FA2AAD43}" name="time"/>
    <tableColumn id="2" xr3:uid="{9EC66256-E45F-45D9-9B2C-901E0040489D}" name="moment" dataDxfId="337">
      <calculatedColumnFormula>(Table253301333365397[[#This Row],[time]]-2)*2</calculatedColumnFormula>
    </tableColumn>
    <tableColumn id="3" xr3:uid="{2F4C9FAC-8E0A-4338-9DC8-D5A6498749C4}" name="Stress"/>
  </tableColumns>
  <tableStyleInfo name="TableStyleMedium24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23F18A9F-1642-4D3F-A80F-AACCF4EDD808}" name="Table1254302334366398" displayName="Table1254302334366398" ref="A280:C301" totalsRowShown="0">
  <autoFilter ref="A280:C301" xr:uid="{23F18A9F-1642-4D3F-A80F-AACCF4EDD808}"/>
  <tableColumns count="3">
    <tableColumn id="1" xr3:uid="{345188F0-B0A2-4443-8914-74281408226C}" name="time"/>
    <tableColumn id="2" xr3:uid="{107565AD-89C9-4AD0-A604-A3FBD28C7486}" name="moment" dataDxfId="336">
      <calculatedColumnFormula>-(Table1254302334366398[[#This Row],[time]]-2)*2</calculatedColumnFormula>
    </tableColumn>
    <tableColumn id="3" xr3:uid="{F403BFB4-E985-4D0A-B32E-E781BDE89B8D}" name="Stress"/>
  </tableColumns>
  <tableStyleInfo name="TableStyleLight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CD6CCBFE-2B75-4127-85B7-2A92FF7587F3}" name="Table2255303335367399" displayName="Table2255303335367399" ref="D280:F301" totalsRowShown="0">
  <autoFilter ref="D280:F301" xr:uid="{CD6CCBFE-2B75-4127-85B7-2A92FF7587F3}"/>
  <tableColumns count="3">
    <tableColumn id="1" xr3:uid="{E943AFD4-3B3C-4176-9E0A-B086D3B3E239}" name="time"/>
    <tableColumn id="2" xr3:uid="{03B43C79-98C3-417D-B549-738FF0F4170A}" name="moment" dataDxfId="335">
      <calculatedColumnFormula>-(Table2255303335367399[[#This Row],[time]]-2)*2</calculatedColumnFormula>
    </tableColumn>
    <tableColumn id="3" xr3:uid="{7E356B01-C4ED-4011-BCE4-261A4EF4E82F}" name="Stress "/>
  </tableColumns>
  <tableStyleInfo name="TableStyleLight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016122D-D659-4274-AAF7-992DFA6355E2}" name="Table3256304336368400" displayName="Table3256304336368400" ref="J280:L301" totalsRowShown="0">
  <autoFilter ref="J280:L301" xr:uid="{0016122D-D659-4274-AAF7-992DFA6355E2}"/>
  <tableColumns count="3">
    <tableColumn id="1" xr3:uid="{4D59A0E2-8A8C-4CA4-AFA3-181932FC8ACD}" name="time"/>
    <tableColumn id="2" xr3:uid="{188ED98D-9194-448E-81BF-DA174CE4C422}" name="moment" dataDxfId="334">
      <calculatedColumnFormula>-(Table3256304336368400[[#This Row],[time]]-2)*2</calculatedColumnFormula>
    </tableColumn>
    <tableColumn id="3" xr3:uid="{EEA1F527-A5A7-48D6-8E22-1DC6D6BCD488}" name="Stress"/>
  </tableColumns>
  <tableStyleInfo name="TableStyleLight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90BFD6D8-C98D-4F04-A0F4-568B1400DBB9}" name="Table4257305337369401" displayName="Table4257305337369401" ref="P280:R301" totalsRowShown="0">
  <autoFilter ref="P280:R301" xr:uid="{90BFD6D8-C98D-4F04-A0F4-568B1400DBB9}"/>
  <tableColumns count="3">
    <tableColumn id="1" xr3:uid="{23303059-AA20-40B8-B0E3-104C1E5BD93D}" name="time"/>
    <tableColumn id="2" xr3:uid="{17B6E1EB-F32F-4599-A539-0997A20B03C8}" name="moment" dataDxfId="333">
      <calculatedColumnFormula>-(Table4257305337369401[[#This Row],[time]]-2)*2</calculatedColumnFormula>
    </tableColumn>
    <tableColumn id="3" xr3:uid="{126F5F40-3439-4420-92E4-1EF36DE957E1}" name="Stress"/>
  </tableColumns>
  <tableStyleInfo name="TableStyleLight4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BA06A48F-3094-48D3-B860-B553BED6ED8E}" name="Table5258306338370402" displayName="Table5258306338370402" ref="V280:X301" totalsRowShown="0">
  <autoFilter ref="V280:X301" xr:uid="{BA06A48F-3094-48D3-B860-B553BED6ED8E}"/>
  <tableColumns count="3">
    <tableColumn id="1" xr3:uid="{0BC8AE65-6707-42F7-9907-DAF0E3D7FEF5}" name="time"/>
    <tableColumn id="2" xr3:uid="{934ED321-1053-4ACC-A85E-ABF122313336}" name="moment" dataDxfId="332">
      <calculatedColumnFormula>-(Table5258306338370402[[#This Row],[time]]-2)*2</calculatedColumnFormula>
    </tableColumn>
    <tableColumn id="3" xr3:uid="{27C4364B-E11F-4D11-AA75-D97269784DCF}" name="Stress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C59C90DA-04A9-460E-83BB-38DE09F8BB6E}" name="Table252" displayName="Table252" ref="AQ6:AS27" totalsRowShown="0">
  <autoFilter ref="AQ6:AS27" xr:uid="{C59C90DA-04A9-460E-83BB-38DE09F8BB6E}"/>
  <tableColumns count="3">
    <tableColumn id="1" xr3:uid="{E5B212AC-DCFE-4D90-9205-F01C76628F83}" name="time"/>
    <tableColumn id="2" xr3:uid="{D359907D-D15D-4357-91CA-879EBD5C7814}" name="moment" dataDxfId="466">
      <calculatedColumnFormula>(Table252[[#This Row],[time]]-2)*2</calculatedColumnFormula>
    </tableColumn>
    <tableColumn id="3" xr3:uid="{7731A0B7-DFD6-4B78-BBBB-5C6626A690A1}" name="Stress"/>
  </tableColumns>
  <tableStyleInfo name="TableStyleMedium26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80A541C7-FCCD-4DC2-BC1C-A165E9195D3F}" name="Table6259307339371403" displayName="Table6259307339371403" ref="AB280:AD301" totalsRowShown="0">
  <autoFilter ref="AB280:AD301" xr:uid="{80A541C7-FCCD-4DC2-BC1C-A165E9195D3F}"/>
  <tableColumns count="3">
    <tableColumn id="1" xr3:uid="{A15A1432-75BF-4C1A-A7B9-07F6A5C31D5C}" name="time"/>
    <tableColumn id="2" xr3:uid="{3F5E71C1-9AC9-470D-8CAD-F4D81053B5DE}" name="moment" dataDxfId="331">
      <calculatedColumnFormula>-(Table6259307339371403[[#This Row],[time]]-2)*2</calculatedColumnFormula>
    </tableColumn>
    <tableColumn id="3" xr3:uid="{7966CA4A-3521-45A3-8483-886902B22A92}" name="Stress"/>
  </tableColumns>
  <tableStyleInfo name="TableStyleLight6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8D2C983C-4E1F-4601-A5B0-3B7D708F8FE0}" name="Table7260308340372404" displayName="Table7260308340372404" ref="AH280:AJ301" totalsRowShown="0">
  <autoFilter ref="AH280:AJ301" xr:uid="{8D2C983C-4E1F-4601-A5B0-3B7D708F8FE0}"/>
  <tableColumns count="3">
    <tableColumn id="1" xr3:uid="{3FBE720F-A242-4EE8-B596-5981F239E53C}" name="time"/>
    <tableColumn id="2" xr3:uid="{7B79DA36-A47F-48CD-82F8-E63C014DB27E}" name="moment" dataDxfId="330">
      <calculatedColumnFormula>-(Table7260308340372404[[#This Row],[time]]-2)*2</calculatedColumnFormula>
    </tableColumn>
    <tableColumn id="3" xr3:uid="{00B49348-6CC4-491B-A277-A87BF8E9CFEA}" name="Stress"/>
  </tableColumns>
  <tableStyleInfo name="TableStyleLight7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2496947D-A086-418D-8FE3-59B70C6BFB1D}" name="Table8261309341373405" displayName="Table8261309341373405" ref="AN280:AP301" totalsRowShown="0">
  <autoFilter ref="AN280:AP301" xr:uid="{2496947D-A086-418D-8FE3-59B70C6BFB1D}"/>
  <tableColumns count="3">
    <tableColumn id="1" xr3:uid="{BB4AD33F-DA88-40B7-8050-32ED45963064}" name="time"/>
    <tableColumn id="2" xr3:uid="{672A5BE1-BFBE-4105-8950-0602FB4F3B59}" name="moment" dataDxfId="329">
      <calculatedColumnFormula>-(Table8261309341373405[[#This Row],[time]]-2)*2</calculatedColumnFormula>
    </tableColumn>
    <tableColumn id="3" xr3:uid="{14C5DEF7-E341-44B5-9631-DBFA999F7D53}" name="Stress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27BED8F3-55A2-4512-9707-4E29A9AF2411}" name="Table245262310342374406" displayName="Table245262310342374406" ref="G280:I301" totalsRowShown="0">
  <autoFilter ref="G280:I301" xr:uid="{27BED8F3-55A2-4512-9707-4E29A9AF2411}"/>
  <tableColumns count="3">
    <tableColumn id="1" xr3:uid="{93975488-1514-4024-8885-435DE466746F}" name="time"/>
    <tableColumn id="2" xr3:uid="{9F0D0409-D471-4509-A851-1C73B276FDC1}" name="moment" dataDxfId="328">
      <calculatedColumnFormula>-(Table245262310342374406[[#This Row],[time]]-2)*2</calculatedColumnFormula>
    </tableColumn>
    <tableColumn id="3" xr3:uid="{AE92B02E-546A-4305-BBA1-8064F3434DE0}" name="Stress"/>
  </tableColumns>
  <tableStyleInfo name="TableStyleMedium26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0FC16369-1B22-4089-A5D5-F66F0E67B1A1}" name="Table246263311343375407" displayName="Table246263311343375407" ref="M280:O301" totalsRowShown="0">
  <autoFilter ref="M280:O301" xr:uid="{0FC16369-1B22-4089-A5D5-F66F0E67B1A1}"/>
  <tableColumns count="3">
    <tableColumn id="1" xr3:uid="{5B23382A-E62B-4D5A-B640-A42E0CBE04E2}" name="time"/>
    <tableColumn id="2" xr3:uid="{A3A36C0E-CDB2-4A7B-ACCE-E15F3A7EAB5E}" name="moment" dataDxfId="327">
      <calculatedColumnFormula>-(Table246263311343375407[[#This Row],[time]]-2)*2</calculatedColumnFormula>
    </tableColumn>
    <tableColumn id="3" xr3:uid="{2A72BDE1-F5CF-44A7-B69D-196A25D2C326}" name="Stress"/>
  </tableColumns>
  <tableStyleInfo name="TableStyleMedium27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18A06C95-2911-4122-8D04-1C6ECA755A95}" name="Table247264312344376408" displayName="Table247264312344376408" ref="S280:U301" totalsRowShown="0">
  <autoFilter ref="S280:U301" xr:uid="{18A06C95-2911-4122-8D04-1C6ECA755A95}"/>
  <tableColumns count="3">
    <tableColumn id="1" xr3:uid="{90018304-DD48-4A19-BD54-43D6CE063513}" name="time"/>
    <tableColumn id="2" xr3:uid="{D1C70DFC-8DAD-445D-9AED-E35DE764CDFA}" name="moment" dataDxfId="326">
      <calculatedColumnFormula>-(Table247264312344376408[[#This Row],[time]]-2)*2</calculatedColumnFormula>
    </tableColumn>
    <tableColumn id="3" xr3:uid="{8C1605CE-E0AF-4E25-8C76-630570F04FA5}" name="Stress"/>
  </tableColumns>
  <tableStyleInfo name="TableStyleMedium24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78695717-ADEC-4588-B341-9C3CA58F3803}" name="Table248265313345377409" displayName="Table248265313345377409" ref="Y280:AA301" totalsRowShown="0">
  <autoFilter ref="Y280:AA301" xr:uid="{78695717-ADEC-4588-B341-9C3CA58F3803}"/>
  <tableColumns count="3">
    <tableColumn id="1" xr3:uid="{0E5A93A2-56AF-4D48-AAB7-5F06F8A42AA2}" name="time"/>
    <tableColumn id="2" xr3:uid="{BC1F97E4-173B-47EF-A3E3-BC3160390B5F}" name="moment" dataDxfId="325">
      <calculatedColumnFormula>-(Table248265313345377409[[#This Row],[time]]-2)*2</calculatedColumnFormula>
    </tableColumn>
    <tableColumn id="3" xr3:uid="{6374716A-35CF-459D-B5B5-3AF8BD7E4669}" name="Stress"/>
  </tableColumns>
  <tableStyleInfo name="TableStyleMedium25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BFD9D820-B4D6-4F61-8CA1-2E74D232B951}" name="Table249266314346378410" displayName="Table249266314346378410" ref="AE280:AG301" totalsRowShown="0">
  <autoFilter ref="AE280:AG301" xr:uid="{BFD9D820-B4D6-4F61-8CA1-2E74D232B951}"/>
  <tableColumns count="3">
    <tableColumn id="1" xr3:uid="{BEC992DB-4DC1-44B6-9075-0E5CF1ECC7EC}" name="time"/>
    <tableColumn id="2" xr3:uid="{2654DFAA-261D-4D27-B3AD-11E34C2B9F20}" name="moment" dataDxfId="324">
      <calculatedColumnFormula>-(Table249266314346378410[[#This Row],[time]]-2)*2</calculatedColumnFormula>
    </tableColumn>
    <tableColumn id="3" xr3:uid="{0480869C-1E86-4CA0-8C08-CDCD42F0FB1B}" name="Stress"/>
  </tableColumns>
  <tableStyleInfo name="TableStyleMedium26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965052B2-8D69-44DA-9F95-5D1CECFE0C77}" name="Table250267315347379411" displayName="Table250267315347379411" ref="AK280:AM301" totalsRowShown="0">
  <autoFilter ref="AK280:AM301" xr:uid="{965052B2-8D69-44DA-9F95-5D1CECFE0C77}"/>
  <tableColumns count="3">
    <tableColumn id="1" xr3:uid="{B5B052B6-6637-4DA6-BF51-931EA21A25BF}" name="time"/>
    <tableColumn id="2" xr3:uid="{9059DF36-ECAA-4652-BBEA-5B7643183894}" name="moment" dataDxfId="323">
      <calculatedColumnFormula>-(Table250267315347379411[[#This Row],[time]]-2)*2</calculatedColumnFormula>
    </tableColumn>
    <tableColumn id="3" xr3:uid="{8C696DFA-DBED-4A62-B6F4-E48301E597E2}" name="Stress"/>
  </tableColumns>
  <tableStyleInfo name="TableStyleMedium27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544257C9-860B-4B20-BFC0-FC528D2C84FA}" name="Table252268316348380412" displayName="Table252268316348380412" ref="AQ280:AS301" totalsRowShown="0">
  <autoFilter ref="AQ280:AS301" xr:uid="{544257C9-860B-4B20-BFC0-FC528D2C84FA}"/>
  <tableColumns count="3">
    <tableColumn id="1" xr3:uid="{3ECA26C8-FE00-47BC-8627-CD07372CE7E7}" name="time"/>
    <tableColumn id="2" xr3:uid="{61D9FA52-1BD0-4FCF-B75E-196DC96966D3}" name="moment" dataDxfId="322">
      <calculatedColumnFormula>-(Table252268316348380412[[#This Row],[time]]-2)*2</calculatedColumnFormula>
    </tableColumn>
    <tableColumn id="3" xr3:uid="{A0974C88-BC5C-427B-B1FF-114339093E0F}" name="Stress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D947387-7A5C-4455-89B8-91F071BABCF2}" name="Table253" displayName="Table253" ref="AT6:AV27" totalsRowShown="0">
  <autoFilter ref="AT6:AV27" xr:uid="{DD947387-7A5C-4455-89B8-91F071BABCF2}"/>
  <tableColumns count="3">
    <tableColumn id="1" xr3:uid="{71B96EE9-402C-4552-94EB-92B081AEF59F}" name="time"/>
    <tableColumn id="2" xr3:uid="{935DDD82-BD35-4BF0-A614-BCFD67350A57}" name="moment" dataDxfId="465">
      <calculatedColumnFormula>(Table253[[#This Row],[time]]-2)*2</calculatedColumnFormula>
    </tableColumn>
    <tableColumn id="3" xr3:uid="{0970981E-8766-41A9-B7F6-AA3D17C988CD}" name="Stress"/>
  </tableColumns>
  <tableStyleInfo name="TableStyleMedium24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E3D9FE0B-040A-48E5-89E9-C76C74B207FC}" name="Table253269317349381413" displayName="Table253269317349381413" ref="AT280:AV301" totalsRowShown="0">
  <autoFilter ref="AT280:AV301" xr:uid="{E3D9FE0B-040A-48E5-89E9-C76C74B207FC}"/>
  <tableColumns count="3">
    <tableColumn id="1" xr3:uid="{8A4E3778-603B-4216-8833-6A918580EA4B}" name="time"/>
    <tableColumn id="2" xr3:uid="{C2BC03E7-3513-4E5E-B5E4-5FFC15C9C887}" name="moment" dataDxfId="321">
      <calculatedColumnFormula>-(Table253269317349381413[[#This Row],[time]]-2)*2</calculatedColumnFormula>
    </tableColumn>
    <tableColumn id="3" xr3:uid="{841311BC-1051-435F-B057-58EB0DD3E1A2}" name="Stress"/>
  </tableColumns>
  <tableStyleInfo name="TableStyleMedium24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E49AB94E-7B1B-40F1-A8FC-4E32C9841EB1}" name="Table1286318350382414" displayName="Table1286318350382414" ref="A311:C332" totalsRowShown="0">
  <autoFilter ref="A311:C332" xr:uid="{E49AB94E-7B1B-40F1-A8FC-4E32C9841EB1}"/>
  <tableColumns count="3">
    <tableColumn id="1" xr3:uid="{C721671B-D626-4098-8514-FFB77129AC89}" name="time"/>
    <tableColumn id="2" xr3:uid="{569C2A1E-E2B5-4B8B-BBBB-F20E2965F4B2}" name="moment" dataDxfId="320">
      <calculatedColumnFormula>(Table1286318350382414[[#This Row],[time]]-2)*2</calculatedColumnFormula>
    </tableColumn>
    <tableColumn id="3" xr3:uid="{84D20830-5889-4198-8B12-9C294FC36806}" name="Stress"/>
  </tableColumns>
  <tableStyleInfo name="TableStyleLight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5754641E-5CEC-484F-8179-854051111C12}" name="Table2287319351383415" displayName="Table2287319351383415" ref="D311:F332" totalsRowShown="0">
  <autoFilter ref="D311:F332" xr:uid="{5754641E-5CEC-484F-8179-854051111C12}"/>
  <tableColumns count="3">
    <tableColumn id="1" xr3:uid="{C479FE15-2833-46A6-8A36-1A55F61ECE88}" name="time"/>
    <tableColumn id="2" xr3:uid="{B9D8C959-10AD-4DE9-AFB5-4EEA60416139}" name="moment" dataDxfId="319">
      <calculatedColumnFormula>(Table2287319351383415[[#This Row],[time]]-2)*2</calculatedColumnFormula>
    </tableColumn>
    <tableColumn id="3" xr3:uid="{D99F5413-7861-4565-80AF-D56862F2FC8E}" name="Stress "/>
  </tableColumns>
  <tableStyleInfo name="TableStyleLight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CAD8E1D3-DDDA-45B8-82C5-D8C5BF55DFD2}" name="Table3288320352384416" displayName="Table3288320352384416" ref="J311:L332" totalsRowShown="0">
  <autoFilter ref="J311:L332" xr:uid="{CAD8E1D3-DDDA-45B8-82C5-D8C5BF55DFD2}"/>
  <tableColumns count="3">
    <tableColumn id="1" xr3:uid="{57B3DF4D-372D-4EBE-95AE-6946D299DC05}" name="time"/>
    <tableColumn id="2" xr3:uid="{5062CC44-DE48-4D88-8AC0-FBE29070D560}" name="moment" dataDxfId="318">
      <calculatedColumnFormula>(Table3288320352384416[[#This Row],[time]]-2)*2</calculatedColumnFormula>
    </tableColumn>
    <tableColumn id="3" xr3:uid="{7442E65C-2809-498C-A84B-ACFC8EA78185}" name="Stress"/>
  </tableColumns>
  <tableStyleInfo name="TableStyleLight3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8DA20299-F453-4379-9656-88F292718D89}" name="Table4289321353385417" displayName="Table4289321353385417" ref="P311:R332" totalsRowShown="0">
  <autoFilter ref="P311:R332" xr:uid="{8DA20299-F453-4379-9656-88F292718D89}"/>
  <tableColumns count="3">
    <tableColumn id="1" xr3:uid="{1D3C2709-B4A0-49A7-B163-D9003564B4A7}" name="time"/>
    <tableColumn id="2" xr3:uid="{E8EED6D0-96FB-47D1-8E81-84CCBDF50504}" name="moment" dataDxfId="317">
      <calculatedColumnFormula>(Table4289321353385417[[#This Row],[time]]-2)*2</calculatedColumnFormula>
    </tableColumn>
    <tableColumn id="3" xr3:uid="{7DF7AF05-FDD7-4A07-90F9-79C7D5AB810C}" name="Stress"/>
  </tableColumns>
  <tableStyleInfo name="TableStyleLight4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FF186DF3-E31C-4C41-A6A0-07875C664A84}" name="Table5290322354386418" displayName="Table5290322354386418" ref="V311:X332" totalsRowShown="0">
  <autoFilter ref="V311:X332" xr:uid="{FF186DF3-E31C-4C41-A6A0-07875C664A84}"/>
  <tableColumns count="3">
    <tableColumn id="1" xr3:uid="{BEAD7061-8D19-4540-B450-A3F91141F3EB}" name="time"/>
    <tableColumn id="2" xr3:uid="{00F9EDB8-DD61-4DC2-9916-D740A7D26C76}" name="moment" dataDxfId="316">
      <calculatedColumnFormula>(Table5290322354386418[[#This Row],[time]]-2)*2</calculatedColumnFormula>
    </tableColumn>
    <tableColumn id="3" xr3:uid="{6D5B10F3-3A7B-4618-AA64-10E114403AA3}" name="Stress"/>
  </tableColumns>
  <tableStyleInfo name="TableStyleLight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414C14EC-1A5B-4B28-9414-BE5BC15A956F}" name="Table6291323355387419" displayName="Table6291323355387419" ref="AB311:AD332" totalsRowShown="0">
  <autoFilter ref="AB311:AD332" xr:uid="{414C14EC-1A5B-4B28-9414-BE5BC15A956F}"/>
  <tableColumns count="3">
    <tableColumn id="1" xr3:uid="{172CFB64-ACB0-4401-81D4-01D039D02122}" name="time"/>
    <tableColumn id="2" xr3:uid="{B06A391E-61D0-4E36-8D84-3F250A00A4EA}" name="moment" dataDxfId="315">
      <calculatedColumnFormula>(Table6291323355387419[[#This Row],[time]]-2)*2</calculatedColumnFormula>
    </tableColumn>
    <tableColumn id="3" xr3:uid="{B9E54FAF-B9B3-43AB-B636-713A5CD8B7C4}" name="Stress"/>
  </tableColumns>
  <tableStyleInfo name="TableStyleLight6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B6841F82-D4A8-4970-8696-AB00C02E68DF}" name="Table7292324356388420" displayName="Table7292324356388420" ref="AH311:AJ332" totalsRowShown="0">
  <autoFilter ref="AH311:AJ332" xr:uid="{B6841F82-D4A8-4970-8696-AB00C02E68DF}"/>
  <tableColumns count="3">
    <tableColumn id="1" xr3:uid="{07D02B62-C683-4F11-8A23-DEB2853EB2AF}" name="time"/>
    <tableColumn id="2" xr3:uid="{AFBC1D65-699D-4B62-A4BD-7B7C8082F665}" name="moment" dataDxfId="314">
      <calculatedColumnFormula>(Table7292324356388420[[#This Row],[time]]-2)*2</calculatedColumnFormula>
    </tableColumn>
    <tableColumn id="3" xr3:uid="{88A35614-C697-44F3-8E13-35F833FB31AD}" name="Stress"/>
  </tableColumns>
  <tableStyleInfo name="TableStyleLight7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7BAEBCCD-E7B7-4806-A1EF-86858D883FCC}" name="Table8293325357389421" displayName="Table8293325357389421" ref="AN311:AP332" totalsRowShown="0">
  <autoFilter ref="AN311:AP332" xr:uid="{7BAEBCCD-E7B7-4806-A1EF-86858D883FCC}"/>
  <tableColumns count="3">
    <tableColumn id="1" xr3:uid="{730BAA72-DB77-4DC4-B03B-F792273E7A4D}" name="time"/>
    <tableColumn id="2" xr3:uid="{CE0BB3C4-1913-4C96-B21B-B77473ED1F24}" name="moment" dataDxfId="313">
      <calculatedColumnFormula>(Table8293325357389421[[#This Row],[time]]-2)*2</calculatedColumnFormula>
    </tableColumn>
    <tableColumn id="3" xr3:uid="{B2BA4688-A84F-4E4C-BA68-E65C84CB18D6}" name="Stress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1AFC93B5-904A-4DED-9D05-AD8297342736}" name="Table245294326358390422" displayName="Table245294326358390422" ref="G311:I332" totalsRowShown="0">
  <autoFilter ref="G311:I332" xr:uid="{1AFC93B5-904A-4DED-9D05-AD8297342736}"/>
  <tableColumns count="3">
    <tableColumn id="1" xr3:uid="{7BA271A6-E6FC-400D-A522-5945C77DE12E}" name="time"/>
    <tableColumn id="2" xr3:uid="{2D4E9195-B2F3-47EC-A86A-128570EF6A4C}" name="moment" dataDxfId="312">
      <calculatedColumnFormula>(Table245294326358390422[[#This Row],[time]]-2)*2</calculatedColumnFormula>
    </tableColumn>
    <tableColumn id="3" xr3:uid="{D8C7E767-232D-4DD0-94B7-BECBD80676A2}" name="Stress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7EFFE3F8-2178-47FC-9BD6-E567D64CF298}" name="Table1254" displayName="Table1254" ref="A36:C57" totalsRowShown="0">
  <autoFilter ref="A36:C57" xr:uid="{7EFFE3F8-2178-47FC-9BD6-E567D64CF298}"/>
  <tableColumns count="3">
    <tableColumn id="1" xr3:uid="{DF360D2C-5E39-4F2E-9703-B47C05CB5249}" name="time"/>
    <tableColumn id="2" xr3:uid="{0F80371A-5DE4-4E82-A009-A229DC534185}" name="moment" dataDxfId="464">
      <calculatedColumnFormula>-(Table1254[[#This Row],[time]]-2)*2</calculatedColumnFormula>
    </tableColumn>
    <tableColumn id="3" xr3:uid="{4A92C36A-2C2F-4934-8D4A-0175151B8190}" name="Stress"/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2A48F2A7-2BE7-45FA-94E5-F175A085E612}" name="Table246295327359391423" displayName="Table246295327359391423" ref="M311:O332" totalsRowShown="0">
  <autoFilter ref="M311:O332" xr:uid="{2A48F2A7-2BE7-45FA-94E5-F175A085E612}"/>
  <tableColumns count="3">
    <tableColumn id="1" xr3:uid="{5A2A1267-3EF0-4772-801A-7B9EB0C1F62A}" name="time"/>
    <tableColumn id="2" xr3:uid="{72C24223-4775-4BEB-A6A3-0C92ED5E9AE2}" name="moment" dataDxfId="311">
      <calculatedColumnFormula>(Table246295327359391423[[#This Row],[time]]-2)*2</calculatedColumnFormula>
    </tableColumn>
    <tableColumn id="3" xr3:uid="{F941F739-1235-4C89-9140-46846E0C58BD}" name="Stress"/>
  </tableColumns>
  <tableStyleInfo name="TableStyleMedium27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EB11BD40-0D92-41E5-B48D-E41030B10B10}" name="Table247296328360392424" displayName="Table247296328360392424" ref="S311:U332" totalsRowShown="0">
  <autoFilter ref="S311:U332" xr:uid="{EB11BD40-0D92-41E5-B48D-E41030B10B10}"/>
  <tableColumns count="3">
    <tableColumn id="1" xr3:uid="{468B2620-3B19-4FF0-99E4-185C2D4F8232}" name="time"/>
    <tableColumn id="2" xr3:uid="{4DACFE7C-E4ED-4425-927D-D9C50E34AD3C}" name="moment" dataDxfId="310">
      <calculatedColumnFormula>(Table247296328360392424[[#This Row],[time]]-2)*2</calculatedColumnFormula>
    </tableColumn>
    <tableColumn id="3" xr3:uid="{1C019C87-EB29-40A1-924D-D34FBC7F6D88}" name="Stress"/>
  </tableColumns>
  <tableStyleInfo name="TableStyleMedium24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86228C15-C3AE-4077-AF37-D30F777E52A5}" name="Table248297329361393425" displayName="Table248297329361393425" ref="Y311:AA332" totalsRowShown="0">
  <autoFilter ref="Y311:AA332" xr:uid="{86228C15-C3AE-4077-AF37-D30F777E52A5}"/>
  <tableColumns count="3">
    <tableColumn id="1" xr3:uid="{B27B4271-FA9B-495B-B91F-3F4D271C0801}" name="time"/>
    <tableColumn id="2" xr3:uid="{5EA46415-3190-4ACF-89D6-A523BE2F1C34}" name="moment" dataDxfId="309">
      <calculatedColumnFormula>(Table248297329361393425[[#This Row],[time]]-2)*2</calculatedColumnFormula>
    </tableColumn>
    <tableColumn id="3" xr3:uid="{E9842296-FB95-498B-8B64-6666EC9C92EA}" name="Stress"/>
  </tableColumns>
  <tableStyleInfo name="TableStyleMedium25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E61BFD6F-66A5-486C-A00A-F75BA29B95C9}" name="Table249298330362394426" displayName="Table249298330362394426" ref="AE311:AG332" totalsRowShown="0">
  <autoFilter ref="AE311:AG332" xr:uid="{E61BFD6F-66A5-486C-A00A-F75BA29B95C9}"/>
  <tableColumns count="3">
    <tableColumn id="1" xr3:uid="{D068020D-43C3-46C5-995C-D39A1F024456}" name="time"/>
    <tableColumn id="2" xr3:uid="{A64FF5B5-D178-4422-8D49-70DDD49F7054}" name="moment" dataDxfId="308">
      <calculatedColumnFormula>(Table249298330362394426[[#This Row],[time]]-2)*2</calculatedColumnFormula>
    </tableColumn>
    <tableColumn id="3" xr3:uid="{5D689C54-D4DE-4E04-881C-60810C1C7D36}" name="Stress"/>
  </tableColumns>
  <tableStyleInfo name="TableStyleMedium26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15E71F20-D1B5-4FF4-A9D6-03DAEFEF5043}" name="Table250299331363395427" displayName="Table250299331363395427" ref="AK311:AM332" totalsRowShown="0">
  <autoFilter ref="AK311:AM332" xr:uid="{15E71F20-D1B5-4FF4-A9D6-03DAEFEF5043}"/>
  <tableColumns count="3">
    <tableColumn id="1" xr3:uid="{BEFEAF19-B685-47C9-BE01-B632A9E23ADD}" name="time"/>
    <tableColumn id="2" xr3:uid="{744FBB16-6333-461C-BF39-D840EA211923}" name="moment" dataDxfId="307">
      <calculatedColumnFormula>(Table250299331363395427[[#This Row],[time]]-2)*2</calculatedColumnFormula>
    </tableColumn>
    <tableColumn id="3" xr3:uid="{EB867BBA-BD72-4A8E-B5F5-9C2C85C04B4D}" name="Stress"/>
  </tableColumns>
  <tableStyleInfo name="TableStyleMedium2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34A3E61-306D-4B33-9E4D-E9495B2B69DC}" name="Table252300332364396428" displayName="Table252300332364396428" ref="AQ311:AS332" totalsRowShown="0">
  <autoFilter ref="AQ311:AS332" xr:uid="{E34A3E61-306D-4B33-9E4D-E9495B2B69DC}"/>
  <tableColumns count="3">
    <tableColumn id="1" xr3:uid="{E2FCE6AE-1F44-4429-8804-A0896B9E9752}" name="time"/>
    <tableColumn id="2" xr3:uid="{F6B306E8-1E37-4DA3-9860-85C7214B15C7}" name="moment" dataDxfId="306">
      <calculatedColumnFormula>(Table252300332364396428[[#This Row],[time]]-2)*2</calculatedColumnFormula>
    </tableColumn>
    <tableColumn id="3" xr3:uid="{44724270-F3F0-401B-8E61-2C2D94D4F339}" name="Stress"/>
  </tableColumns>
  <tableStyleInfo name="TableStyleMedium26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45BEFB26-1CBE-4A99-A89D-DB3844BF4B55}" name="Table253301333365397429" displayName="Table253301333365397429" ref="AT311:AV332" totalsRowShown="0">
  <autoFilter ref="AT311:AV332" xr:uid="{45BEFB26-1CBE-4A99-A89D-DB3844BF4B55}"/>
  <tableColumns count="3">
    <tableColumn id="1" xr3:uid="{1DE7E24F-D27D-4576-BA99-C4CA9A77F17C}" name="time"/>
    <tableColumn id="2" xr3:uid="{7ED1E8E3-0072-4242-B708-87EC660D5E6E}" name="moment" dataDxfId="305">
      <calculatedColumnFormula>(Table253301333365397429[[#This Row],[time]]-2)*2</calculatedColumnFormula>
    </tableColumn>
    <tableColumn id="3" xr3:uid="{6F5DC929-9DF9-4F27-923B-AAA0EFF4F3BC}" name="Stress"/>
  </tableColumns>
  <tableStyleInfo name="TableStyleMedium24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3B61E960-1A48-4EA3-A9F9-3F10378931B1}" name="Table1254302334366398430" displayName="Table1254302334366398430" ref="A341:C362" totalsRowShown="0">
  <autoFilter ref="A341:C362" xr:uid="{3B61E960-1A48-4EA3-A9F9-3F10378931B1}"/>
  <tableColumns count="3">
    <tableColumn id="1" xr3:uid="{9D5E2F71-07D1-4A8F-9582-5257F51C8AAA}" name="time"/>
    <tableColumn id="2" xr3:uid="{81996F72-F329-4C3B-A2C9-3C4E260264FC}" name="moment" dataDxfId="304">
      <calculatedColumnFormula>-(Table1254302334366398430[[#This Row],[time]]-2)*2</calculatedColumnFormula>
    </tableColumn>
    <tableColumn id="3" xr3:uid="{EC5AF060-1338-41D3-96E6-0A6DDD22AB42}" name="Stress"/>
  </tableColumns>
  <tableStyleInfo name="TableStyleLight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EE941B48-FD38-436C-8DD1-DC0E7DEA7A14}" name="Table2255303335367399431" displayName="Table2255303335367399431" ref="D341:F362" totalsRowShown="0">
  <autoFilter ref="D341:F362" xr:uid="{EE941B48-FD38-436C-8DD1-DC0E7DEA7A14}"/>
  <tableColumns count="3">
    <tableColumn id="1" xr3:uid="{B098C686-7349-4FBF-B3F4-4D7A4C3BA27C}" name="time"/>
    <tableColumn id="2" xr3:uid="{3E677C2F-7FFB-4968-B086-56DA2AB4A290}" name="moment" dataDxfId="303">
      <calculatedColumnFormula>-(Table2255303335367399431[[#This Row],[time]]-2)*2</calculatedColumnFormula>
    </tableColumn>
    <tableColumn id="3" xr3:uid="{999B1328-9567-46B7-9E8B-30DD0FAAEEB4}" name="Stress "/>
  </tableColumns>
  <tableStyleInfo name="TableStyleLight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1F0D6107-3679-4717-808C-F1694D1CA931}" name="Table3256304336368400432" displayName="Table3256304336368400432" ref="J341:L362" totalsRowShown="0">
  <autoFilter ref="J341:L362" xr:uid="{1F0D6107-3679-4717-808C-F1694D1CA931}"/>
  <tableColumns count="3">
    <tableColumn id="1" xr3:uid="{A95392EC-0FA7-4492-94D0-EA094B923DDC}" name="time"/>
    <tableColumn id="2" xr3:uid="{A8471045-50A9-4CD1-9914-8C9A7ABB307C}" name="moment" dataDxfId="302">
      <calculatedColumnFormula>-(Table3256304336368400432[[#This Row],[time]]-2)*2</calculatedColumnFormula>
    </tableColumn>
    <tableColumn id="3" xr3:uid="{DD5E31C4-CE9B-4E08-BBAB-C93FE7BFAD02}" name="Stress"/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F1F9E020-8DE2-4620-9F88-EC6490E95646}" name="Table2255" displayName="Table2255" ref="D36:F57" totalsRowShown="0">
  <autoFilter ref="D36:F57" xr:uid="{F1F9E020-8DE2-4620-9F88-EC6490E95646}"/>
  <tableColumns count="3">
    <tableColumn id="1" xr3:uid="{06E43FB8-FA73-4B0C-8262-28F3872F9008}" name="time"/>
    <tableColumn id="2" xr3:uid="{78BCB8F3-CB38-473A-BB07-4E9E2BE3C71E}" name="moment" dataDxfId="463">
      <calculatedColumnFormula>-(Table2255[[#This Row],[time]]-2)*2</calculatedColumnFormula>
    </tableColumn>
    <tableColumn id="3" xr3:uid="{0239602E-F58A-4F34-B90A-4F61194A5505}" name="Stress "/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FDE42909-EFDD-4CA1-8605-7A76959E4C41}" name="Table4257305337369401433" displayName="Table4257305337369401433" ref="P341:R362" totalsRowShown="0">
  <autoFilter ref="P341:R362" xr:uid="{FDE42909-EFDD-4CA1-8605-7A76959E4C41}"/>
  <tableColumns count="3">
    <tableColumn id="1" xr3:uid="{5E82511F-AA7A-40C7-845D-AFB11998CAEB}" name="time"/>
    <tableColumn id="2" xr3:uid="{D3EE7B55-EBB3-4EED-81C9-851A49578368}" name="moment" dataDxfId="301">
      <calculatedColumnFormula>-(Table4257305337369401433[[#This Row],[time]]-2)*2</calculatedColumnFormula>
    </tableColumn>
    <tableColumn id="3" xr3:uid="{0B318E95-E99F-4840-8F68-14444B5B98CE}" name="Stress"/>
  </tableColumns>
  <tableStyleInfo name="TableStyleLight4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F4CEEA40-C752-418C-B9B2-0467004C2C86}" name="Table5258306338370402434" displayName="Table5258306338370402434" ref="V341:X362" totalsRowShown="0">
  <autoFilter ref="V341:X362" xr:uid="{F4CEEA40-C752-418C-B9B2-0467004C2C86}"/>
  <tableColumns count="3">
    <tableColumn id="1" xr3:uid="{89806850-A733-4F03-832B-5D1C93CD0C67}" name="time"/>
    <tableColumn id="2" xr3:uid="{F8E3D264-9502-45C0-9CB3-6FF4E7EA5620}" name="moment" dataDxfId="300">
      <calculatedColumnFormula>-(Table5258306338370402434[[#This Row],[time]]-2)*2</calculatedColumnFormula>
    </tableColumn>
    <tableColumn id="3" xr3:uid="{F95D7609-934D-49FE-B16A-34D9D1B21006}" name="Stress"/>
  </tableColumns>
  <tableStyleInfo name="TableStyleLight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4491B76D-026C-4E1A-AED0-8D694C0BE68E}" name="Table6259307339371403435" displayName="Table6259307339371403435" ref="AB341:AD362" totalsRowShown="0">
  <autoFilter ref="AB341:AD362" xr:uid="{4491B76D-026C-4E1A-AED0-8D694C0BE68E}"/>
  <tableColumns count="3">
    <tableColumn id="1" xr3:uid="{5FACC24B-E126-491F-901C-DC23478EB3C3}" name="time"/>
    <tableColumn id="2" xr3:uid="{531A03AC-48A6-425D-AA40-D26ECE69B78C}" name="moment" dataDxfId="299">
      <calculatedColumnFormula>-(Table6259307339371403435[[#This Row],[time]]-2)*2</calculatedColumnFormula>
    </tableColumn>
    <tableColumn id="3" xr3:uid="{D7D5447C-FFC9-497F-BDB5-C81EB714C64B}" name="Stress"/>
  </tableColumns>
  <tableStyleInfo name="TableStyleLight6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614E0B4F-712D-4D07-B43D-022F92610C57}" name="Table7260308340372404436" displayName="Table7260308340372404436" ref="AH341:AJ362" totalsRowShown="0">
  <autoFilter ref="AH341:AJ362" xr:uid="{614E0B4F-712D-4D07-B43D-022F92610C57}"/>
  <tableColumns count="3">
    <tableColumn id="1" xr3:uid="{54B577CC-11D6-42F5-A444-0E9288ACED54}" name="time"/>
    <tableColumn id="2" xr3:uid="{2DCAC661-FFED-4DAB-BE0C-5E04808B0914}" name="moment" dataDxfId="298">
      <calculatedColumnFormula>-(Table7260308340372404436[[#This Row],[time]]-2)*2</calculatedColumnFormula>
    </tableColumn>
    <tableColumn id="3" xr3:uid="{9C2130C2-09A2-4BEE-AEA4-49CCEDB4FF18}" name="Stress"/>
  </tableColumns>
  <tableStyleInfo name="TableStyleLight7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D7FA740D-5618-47A6-A0DD-EE5B617B96D7}" name="Table8261309341373405437" displayName="Table8261309341373405437" ref="AN341:AP362" totalsRowShown="0">
  <autoFilter ref="AN341:AP362" xr:uid="{D7FA740D-5618-47A6-A0DD-EE5B617B96D7}"/>
  <tableColumns count="3">
    <tableColumn id="1" xr3:uid="{10A0F667-0F70-4D30-B774-CFEF7290EDBB}" name="time"/>
    <tableColumn id="2" xr3:uid="{460115C1-0D05-4605-B749-6650B9695646}" name="moment" dataDxfId="297">
      <calculatedColumnFormula>-(Table8261309341373405437[[#This Row],[time]]-2)*2</calculatedColumnFormula>
    </tableColumn>
    <tableColumn id="3" xr3:uid="{9BDE64A5-9DDC-4E98-B44E-26F8CFAB0B66}" name="Stress"/>
  </tableColumns>
  <tableStyleInfo name="TableStyleLight8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E7E73939-EFE8-49D8-B37C-99C8D7BEE44A}" name="Table245262310342374406438" displayName="Table245262310342374406438" ref="G341:I362" totalsRowShown="0">
  <autoFilter ref="G341:I362" xr:uid="{E7E73939-EFE8-49D8-B37C-99C8D7BEE44A}"/>
  <tableColumns count="3">
    <tableColumn id="1" xr3:uid="{E68D294C-28BE-4880-9B3A-FDAAFF312606}" name="time"/>
    <tableColumn id="2" xr3:uid="{DEEE3149-8C75-4AF7-BE7C-32EECB2C45D6}" name="moment" dataDxfId="296">
      <calculatedColumnFormula>-(Table245262310342374406438[[#This Row],[time]]-2)*2</calculatedColumnFormula>
    </tableColumn>
    <tableColumn id="3" xr3:uid="{FA6C97F0-AC50-42EA-A80F-7BDFF2970396}" name="Stress"/>
  </tableColumns>
  <tableStyleInfo name="TableStyleMedium26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95E6A59F-244F-4F12-9105-E6962FC8E549}" name="Table246263311343375407439" displayName="Table246263311343375407439" ref="M341:O362" totalsRowShown="0">
  <autoFilter ref="M341:O362" xr:uid="{95E6A59F-244F-4F12-9105-E6962FC8E549}"/>
  <tableColumns count="3">
    <tableColumn id="1" xr3:uid="{44B26983-F72D-4A27-96D5-AE70BD9B05AC}" name="time"/>
    <tableColumn id="2" xr3:uid="{625408B5-F5B4-436E-9595-0DBA0A5362CD}" name="moment" dataDxfId="295">
      <calculatedColumnFormula>-(Table246263311343375407439[[#This Row],[time]]-2)*2</calculatedColumnFormula>
    </tableColumn>
    <tableColumn id="3" xr3:uid="{F10DF625-65AD-4412-84AE-7E2CC818AF64}" name="Stress"/>
  </tableColumns>
  <tableStyleInfo name="TableStyleMedium27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C78CA5A1-EDA6-4079-B6C7-3B73DAC859F0}" name="Table247264312344376408440" displayName="Table247264312344376408440" ref="S341:U362" totalsRowShown="0">
  <autoFilter ref="S341:U362" xr:uid="{C78CA5A1-EDA6-4079-B6C7-3B73DAC859F0}"/>
  <tableColumns count="3">
    <tableColumn id="1" xr3:uid="{1C75F77B-6F3F-41CC-B72B-C21982F5BBFF}" name="time"/>
    <tableColumn id="2" xr3:uid="{D6D09841-156A-4CC2-A236-DF4BFEF189D8}" name="moment" dataDxfId="294">
      <calculatedColumnFormula>-(Table247264312344376408440[[#This Row],[time]]-2)*2</calculatedColumnFormula>
    </tableColumn>
    <tableColumn id="3" xr3:uid="{8D52A2BE-0F8F-4318-A5B8-9EB16D5300FE}" name="Stress"/>
  </tableColumns>
  <tableStyleInfo name="TableStyleMedium24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AA3DD9FD-9198-494D-A6DC-C8916D8BA08F}" name="Table248265313345377409441" displayName="Table248265313345377409441" ref="Y341:AA362" totalsRowShown="0">
  <autoFilter ref="Y341:AA362" xr:uid="{AA3DD9FD-9198-494D-A6DC-C8916D8BA08F}"/>
  <tableColumns count="3">
    <tableColumn id="1" xr3:uid="{CE1A7C4A-0D13-4383-A16D-1051CB0E956E}" name="time"/>
    <tableColumn id="2" xr3:uid="{7ACB03D8-851C-48A0-A01F-6533FBEF670A}" name="moment" dataDxfId="293">
      <calculatedColumnFormula>-(Table248265313345377409441[[#This Row],[time]]-2)*2</calculatedColumnFormula>
    </tableColumn>
    <tableColumn id="3" xr3:uid="{99DD9BE8-1DA1-4D3E-B4E1-AD66439F6588}" name="Stress"/>
  </tableColumns>
  <tableStyleInfo name="TableStyleMedium25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69A39392-0D65-4FFF-88F1-0547B8406B56}" name="Table249266314346378410442" displayName="Table249266314346378410442" ref="AE341:AG362" totalsRowShown="0">
  <autoFilter ref="AE341:AG362" xr:uid="{69A39392-0D65-4FFF-88F1-0547B8406B56}"/>
  <tableColumns count="3">
    <tableColumn id="1" xr3:uid="{130AD288-A982-42EE-8439-F789C4D34A34}" name="time"/>
    <tableColumn id="2" xr3:uid="{CF1A25B8-1BD7-4BD3-8709-C9283076D6B5}" name="moment" dataDxfId="292">
      <calculatedColumnFormula>-(Table249266314346378410442[[#This Row],[time]]-2)*2</calculatedColumnFormula>
    </tableColumn>
    <tableColumn id="3" xr3:uid="{69FE8F3C-6CAA-48E5-A722-7DCF165C5D28}" name="Stress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9CB2B8B6-3BBE-40DB-AA9A-83D9144159DF}" name="Table3256" displayName="Table3256" ref="J36:L57" totalsRowShown="0">
  <autoFilter ref="J36:L57" xr:uid="{9CB2B8B6-3BBE-40DB-AA9A-83D9144159DF}"/>
  <tableColumns count="3">
    <tableColumn id="1" xr3:uid="{75AA1CD4-1A0A-4C06-9A2E-69BFF6839E61}" name="time"/>
    <tableColumn id="2" xr3:uid="{E54BFA18-8868-4F7B-8489-FF4440566F9D}" name="moment" dataDxfId="462">
      <calculatedColumnFormula>-(Table3256[[#This Row],[time]]-2)*2</calculatedColumnFormula>
    </tableColumn>
    <tableColumn id="3" xr3:uid="{125C8C94-527F-475C-8488-022CEB252174}" name="Stress"/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AF9193B2-C921-4159-9D6E-0152E80073B9}" name="Table250267315347379411443" displayName="Table250267315347379411443" ref="AK341:AM362" totalsRowShown="0">
  <autoFilter ref="AK341:AM362" xr:uid="{AF9193B2-C921-4159-9D6E-0152E80073B9}"/>
  <tableColumns count="3">
    <tableColumn id="1" xr3:uid="{165164E7-4D89-445D-B854-5866BEFC3943}" name="time"/>
    <tableColumn id="2" xr3:uid="{0CA31C5E-35F7-4628-A830-80F48F484D35}" name="moment" dataDxfId="291">
      <calculatedColumnFormula>-(Table250267315347379411443[[#This Row],[time]]-2)*2</calculatedColumnFormula>
    </tableColumn>
    <tableColumn id="3" xr3:uid="{AE0D32AD-0A9B-4716-9850-A549A90E694E}" name="Stress"/>
  </tableColumns>
  <tableStyleInfo name="TableStyleMedium27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5A9C9022-1350-45B5-88F9-07FD11C1B551}" name="Table252268316348380412444" displayName="Table252268316348380412444" ref="AQ341:AS362" totalsRowShown="0">
  <autoFilter ref="AQ341:AS362" xr:uid="{5A9C9022-1350-45B5-88F9-07FD11C1B551}"/>
  <tableColumns count="3">
    <tableColumn id="1" xr3:uid="{08928ED2-9E2A-4DEA-92C4-32458D864A19}" name="time"/>
    <tableColumn id="2" xr3:uid="{17297384-41A5-4C03-865C-5B8263F1B386}" name="moment" dataDxfId="290">
      <calculatedColumnFormula>-(Table252268316348380412444[[#This Row],[time]]-2)*2</calculatedColumnFormula>
    </tableColumn>
    <tableColumn id="3" xr3:uid="{D0794EFD-292A-4C61-B29C-45C007414698}" name="Stress"/>
  </tableColumns>
  <tableStyleInfo name="TableStyleMedium26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6D3BADEB-AC51-4D94-889E-B63EAB5EE08A}" name="Table253269317349381413445" displayName="Table253269317349381413445" ref="AT341:AV362" totalsRowShown="0">
  <autoFilter ref="AT341:AV362" xr:uid="{6D3BADEB-AC51-4D94-889E-B63EAB5EE08A}"/>
  <tableColumns count="3">
    <tableColumn id="1" xr3:uid="{735F7059-C341-47B4-851C-3AE356CD5AF1}" name="time"/>
    <tableColumn id="2" xr3:uid="{D8216716-C273-432D-BA2F-AC6883AB65D9}" name="moment" dataDxfId="289">
      <calculatedColumnFormula>-(Table253269317349381413445[[#This Row],[time]]-2)*2</calculatedColumnFormula>
    </tableColumn>
    <tableColumn id="3" xr3:uid="{9DA39C50-E4A5-452D-929E-CFFAD36711E5}" name="Stress"/>
  </tableColumns>
  <tableStyleInfo name="TableStyleMedium24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2E7F36EF-183E-4952-9CCF-B09C5B46A298}" name="Table1286318350382414446" displayName="Table1286318350382414446" ref="A372:C393" totalsRowShown="0">
  <autoFilter ref="A372:C393" xr:uid="{2E7F36EF-183E-4952-9CCF-B09C5B46A298}"/>
  <tableColumns count="3">
    <tableColumn id="1" xr3:uid="{4C1E76B9-01C7-4556-B19F-787FFDE090B3}" name="time"/>
    <tableColumn id="2" xr3:uid="{9F7C5519-391F-46C7-99E8-C54E612FFC6A}" name="moment" dataDxfId="288">
      <calculatedColumnFormula>(Table1286318350382414446[[#This Row],[time]]-2)*2</calculatedColumnFormula>
    </tableColumn>
    <tableColumn id="3" xr3:uid="{7C929DD0-B1C8-4E9A-AE46-78D195FFF38D}" name="Stress"/>
  </tableColumns>
  <tableStyleInfo name="TableStyleLight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82351F4F-0FD6-48C4-BF6A-FEBF1901922E}" name="Table2287319351383415447" displayName="Table2287319351383415447" ref="D372:F393" totalsRowShown="0">
  <autoFilter ref="D372:F393" xr:uid="{82351F4F-0FD6-48C4-BF6A-FEBF1901922E}"/>
  <tableColumns count="3">
    <tableColumn id="1" xr3:uid="{3528C607-540F-4A54-BD1D-E8EAE346D357}" name="time"/>
    <tableColumn id="2" xr3:uid="{0F4036F6-F4FD-4970-842A-A1025E6F99A1}" name="moment" dataDxfId="287">
      <calculatedColumnFormula>(Table2287319351383415447[[#This Row],[time]]-2)*2</calculatedColumnFormula>
    </tableColumn>
    <tableColumn id="3" xr3:uid="{B11F9A1C-5C39-4380-AD12-2AF14645B80E}" name="Stress "/>
  </tableColumns>
  <tableStyleInfo name="TableStyleLight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8E8276B8-A203-4D1D-89BA-8D0A667CF41A}" name="Table3288320352384416448" displayName="Table3288320352384416448" ref="J372:L393" totalsRowShown="0">
  <autoFilter ref="J372:L393" xr:uid="{8E8276B8-A203-4D1D-89BA-8D0A667CF41A}"/>
  <tableColumns count="3">
    <tableColumn id="1" xr3:uid="{C3E3B2CD-B602-49EA-B8F9-1204620B3C05}" name="time"/>
    <tableColumn id="2" xr3:uid="{EFD4E80A-FB49-4A35-8074-033DCB84C572}" name="moment" dataDxfId="286">
      <calculatedColumnFormula>(Table3288320352384416448[[#This Row],[time]]-2)*2</calculatedColumnFormula>
    </tableColumn>
    <tableColumn id="3" xr3:uid="{416DAE4D-969B-4E8B-B150-64177730A54B}" name="Stress"/>
  </tableColumns>
  <tableStyleInfo name="TableStyleLight3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94AD36B2-A1E1-4320-A0AC-752679C02CF3}" name="Table4289321353385417449" displayName="Table4289321353385417449" ref="P372:R393" totalsRowShown="0">
  <autoFilter ref="P372:R393" xr:uid="{94AD36B2-A1E1-4320-A0AC-752679C02CF3}"/>
  <tableColumns count="3">
    <tableColumn id="1" xr3:uid="{EE6A09AA-08C7-4D00-84CB-05DDEC6DCFC2}" name="time"/>
    <tableColumn id="2" xr3:uid="{D3079548-597D-4E87-990C-1DAD25D83E36}" name="moment" dataDxfId="285">
      <calculatedColumnFormula>(Table4289321353385417449[[#This Row],[time]]-2)*2</calculatedColumnFormula>
    </tableColumn>
    <tableColumn id="3" xr3:uid="{09FD3877-2D7E-4386-BEF8-F62B97696E5A}" name="Stress"/>
  </tableColumns>
  <tableStyleInfo name="TableStyleLight4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D013CC4F-E07A-48CE-B559-D13BA985258B}" name="Table5290322354386418450" displayName="Table5290322354386418450" ref="V372:X393" totalsRowShown="0">
  <autoFilter ref="V372:X393" xr:uid="{D013CC4F-E07A-48CE-B559-D13BA985258B}"/>
  <tableColumns count="3">
    <tableColumn id="1" xr3:uid="{F3236567-4ED3-4671-9409-F1F85AC0C299}" name="time"/>
    <tableColumn id="2" xr3:uid="{8D927A18-CB97-416F-B5B3-EC898D6BB62F}" name="moment" dataDxfId="284">
      <calculatedColumnFormula>(Table5290322354386418450[[#This Row],[time]]-2)*2</calculatedColumnFormula>
    </tableColumn>
    <tableColumn id="3" xr3:uid="{42327C09-C7F1-424A-B8AC-2BB7ABC8D1DB}" name="Stress"/>
  </tableColumns>
  <tableStyleInfo name="TableStyleLight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031D19FD-E6C6-433C-BBE0-8AC209A60156}" name="Table6291323355387419451" displayName="Table6291323355387419451" ref="AB372:AD393" totalsRowShown="0">
  <autoFilter ref="AB372:AD393" xr:uid="{031D19FD-E6C6-433C-BBE0-8AC209A60156}"/>
  <tableColumns count="3">
    <tableColumn id="1" xr3:uid="{102AFC2D-74B2-4035-AF10-D2429969B12A}" name="time"/>
    <tableColumn id="2" xr3:uid="{99C9C016-6356-495B-B894-4DA3BF874392}" name="moment" dataDxfId="283">
      <calculatedColumnFormula>(Table6291323355387419451[[#This Row],[time]]-2)*2</calculatedColumnFormula>
    </tableColumn>
    <tableColumn id="3" xr3:uid="{C2CB91D0-CFBE-4A73-AC44-9FF24112E1C8}" name="Stress"/>
  </tableColumns>
  <tableStyleInfo name="TableStyleLight6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8A59D023-8208-4209-9BE4-F7CDC6FEB8DD}" name="Table7292324356388420452" displayName="Table7292324356388420452" ref="AH372:AJ393" totalsRowShown="0">
  <autoFilter ref="AH372:AJ393" xr:uid="{8A59D023-8208-4209-9BE4-F7CDC6FEB8DD}"/>
  <tableColumns count="3">
    <tableColumn id="1" xr3:uid="{B72E4435-B5D0-4DBA-B6FE-9F4AC717AB76}" name="time"/>
    <tableColumn id="2" xr3:uid="{75547873-DFEE-417B-8BC5-06ED3C89E7FD}" name="moment" dataDxfId="282">
      <calculatedColumnFormula>(Table7292324356388420452[[#This Row],[time]]-2)*2</calculatedColumnFormula>
    </tableColumn>
    <tableColumn id="3" xr3:uid="{E0DF59DF-3B31-4CB8-83CB-8EA6AA844294}" name="Stress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8377F-4ABA-44C1-82D2-EDF9963A7607}" name="Table2" displayName="Table2" ref="D6:F27" totalsRowShown="0">
  <autoFilter ref="D6:F27" xr:uid="{FC88377F-4ABA-44C1-82D2-EDF9963A7607}"/>
  <tableColumns count="3">
    <tableColumn id="1" xr3:uid="{FC6978A6-7F7D-4DE1-BBB0-7426D8DBAB0B}" name="time"/>
    <tableColumn id="2" xr3:uid="{54AF626D-33D4-430B-8F4A-255FE0A4E5C0}" name="moment" dataDxfId="479">
      <calculatedColumnFormula>(Table2[[#This Row],[time]]-2)*2</calculatedColumnFormula>
    </tableColumn>
    <tableColumn id="3" xr3:uid="{3BE99857-EDB3-4FB8-87A1-80727E870940}" name="Stress 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F9B8FB9B-219C-43E4-8F6B-0E58B321E82D}" name="Table4257" displayName="Table4257" ref="P36:R57" totalsRowShown="0">
  <autoFilter ref="P36:R57" xr:uid="{F9B8FB9B-219C-43E4-8F6B-0E58B321E82D}"/>
  <tableColumns count="3">
    <tableColumn id="1" xr3:uid="{51981951-5436-4BA3-970B-5B499145C42C}" name="time"/>
    <tableColumn id="2" xr3:uid="{AC383705-787A-48CE-B250-071CBBC966ED}" name="moment" dataDxfId="461">
      <calculatedColumnFormula>-(Table4257[[#This Row],[time]]-2)*2</calculatedColumnFormula>
    </tableColumn>
    <tableColumn id="3" xr3:uid="{1225E2A0-8498-4726-BE8C-CD00BAFFD52C}" name="Stress"/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D502F200-255B-4D06-8BEA-DBCE04BC9860}" name="Table8293325357389421453" displayName="Table8293325357389421453" ref="AN372:AP393" totalsRowShown="0">
  <autoFilter ref="AN372:AP393" xr:uid="{D502F200-255B-4D06-8BEA-DBCE04BC9860}"/>
  <tableColumns count="3">
    <tableColumn id="1" xr3:uid="{24733051-39A3-4128-A88A-0C86CFA5BBC8}" name="time"/>
    <tableColumn id="2" xr3:uid="{222B4484-DF8A-45CF-94F1-E78BE4798507}" name="moment" dataDxfId="281">
      <calculatedColumnFormula>(Table8293325357389421453[[#This Row],[time]]-2)*2</calculatedColumnFormula>
    </tableColumn>
    <tableColumn id="3" xr3:uid="{D98B671B-6C85-4E27-A155-A0C168197C99}" name="Stress"/>
  </tableColumns>
  <tableStyleInfo name="TableStyleLight8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8BF986A2-7763-491B-9AEF-D24EC4544FCA}" name="Table245294326358390422454" displayName="Table245294326358390422454" ref="G372:I393" totalsRowShown="0">
  <autoFilter ref="G372:I393" xr:uid="{8BF986A2-7763-491B-9AEF-D24EC4544FCA}"/>
  <tableColumns count="3">
    <tableColumn id="1" xr3:uid="{DB6E4204-CFEE-4DA3-9981-052E18154969}" name="time"/>
    <tableColumn id="2" xr3:uid="{872B95D8-C507-4178-A0A7-462DFFD66589}" name="moment" dataDxfId="280">
      <calculatedColumnFormula>(Table245294326358390422454[[#This Row],[time]]-2)*2</calculatedColumnFormula>
    </tableColumn>
    <tableColumn id="3" xr3:uid="{BCCA7E01-C7D4-4237-A2F0-B1197A1C2AD8}" name="Stress"/>
  </tableColumns>
  <tableStyleInfo name="TableStyleMedium26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F2D7E533-26FC-476C-AD10-1B3173CC3A85}" name="Table246295327359391423455" displayName="Table246295327359391423455" ref="M372:O393" totalsRowShown="0">
  <autoFilter ref="M372:O393" xr:uid="{F2D7E533-26FC-476C-AD10-1B3173CC3A85}"/>
  <tableColumns count="3">
    <tableColumn id="1" xr3:uid="{9BC03D7B-60BD-477E-8C34-3E085263F94C}" name="time"/>
    <tableColumn id="2" xr3:uid="{AE65B176-3FC6-46B1-AB24-B39825D0EBF0}" name="moment" dataDxfId="279">
      <calculatedColumnFormula>(Table246295327359391423455[[#This Row],[time]]-2)*2</calculatedColumnFormula>
    </tableColumn>
    <tableColumn id="3" xr3:uid="{7F431600-FEF3-4756-B7A6-923F08226AB8}" name="Stress"/>
  </tableColumns>
  <tableStyleInfo name="TableStyleMedium27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2C30C29E-5664-49C2-9F18-270C4A3C084D}" name="Table247296328360392424456" displayName="Table247296328360392424456" ref="S372:U393" totalsRowShown="0">
  <autoFilter ref="S372:U393" xr:uid="{2C30C29E-5664-49C2-9F18-270C4A3C084D}"/>
  <tableColumns count="3">
    <tableColumn id="1" xr3:uid="{8BB220A5-A752-4AA1-809E-1FC54D3295D1}" name="time"/>
    <tableColumn id="2" xr3:uid="{1EC641B9-EF5B-404B-9F0C-3848D3F0DEC9}" name="moment" dataDxfId="278">
      <calculatedColumnFormula>(Table247296328360392424456[[#This Row],[time]]-2)*2</calculatedColumnFormula>
    </tableColumn>
    <tableColumn id="3" xr3:uid="{2862129C-0E64-44AE-8216-FB4FA9781F21}" name="Stress"/>
  </tableColumns>
  <tableStyleInfo name="TableStyleMedium24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902A3572-5978-4B8E-A690-0D825A51C976}" name="Table248297329361393425457" displayName="Table248297329361393425457" ref="Y372:AA393" totalsRowShown="0">
  <autoFilter ref="Y372:AA393" xr:uid="{902A3572-5978-4B8E-A690-0D825A51C976}"/>
  <tableColumns count="3">
    <tableColumn id="1" xr3:uid="{34036CE2-0A06-4ED9-840B-6CAF471CACF4}" name="time"/>
    <tableColumn id="2" xr3:uid="{2C7C47D0-19CC-4D41-9CCC-013CBB28A310}" name="moment" dataDxfId="277">
      <calculatedColumnFormula>(Table248297329361393425457[[#This Row],[time]]-2)*2</calculatedColumnFormula>
    </tableColumn>
    <tableColumn id="3" xr3:uid="{5E470BB3-8CAB-4BB0-911B-A8E1D227F54A}" name="Stress"/>
  </tableColumns>
  <tableStyleInfo name="TableStyleMedium25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C7FA1CC2-A3E5-4DC2-9426-9420C3AA9FFE}" name="Table249298330362394426458" displayName="Table249298330362394426458" ref="AE372:AG393" totalsRowShown="0">
  <autoFilter ref="AE372:AG393" xr:uid="{C7FA1CC2-A3E5-4DC2-9426-9420C3AA9FFE}"/>
  <tableColumns count="3">
    <tableColumn id="1" xr3:uid="{D7944743-40CB-43FA-835F-66141B7A652F}" name="time"/>
    <tableColumn id="2" xr3:uid="{671B669E-B3CA-4ABD-923A-0B6A2FA3423B}" name="moment" dataDxfId="276">
      <calculatedColumnFormula>(Table249298330362394426458[[#This Row],[time]]-2)*2</calculatedColumnFormula>
    </tableColumn>
    <tableColumn id="3" xr3:uid="{574D8145-E685-41EC-BBFB-850C62CD5640}" name="Stress"/>
  </tableColumns>
  <tableStyleInfo name="TableStyleMedium26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0BAF91A5-CCD0-47D1-9680-074F01B533DE}" name="Table250299331363395427459" displayName="Table250299331363395427459" ref="AK372:AM393" totalsRowShown="0">
  <autoFilter ref="AK372:AM393" xr:uid="{0BAF91A5-CCD0-47D1-9680-074F01B533DE}"/>
  <tableColumns count="3">
    <tableColumn id="1" xr3:uid="{0EE81F32-F600-43CC-839F-1DB4F355610F}" name="time"/>
    <tableColumn id="2" xr3:uid="{6A01D8DE-DB41-46F6-BDFC-E0FE98080AA8}" name="moment" dataDxfId="275">
      <calculatedColumnFormula>(Table250299331363395427459[[#This Row],[time]]-2)*2</calculatedColumnFormula>
    </tableColumn>
    <tableColumn id="3" xr3:uid="{933AEEA0-10E7-4FAA-BA54-E4BF2437B0F9}" name="Stress"/>
  </tableColumns>
  <tableStyleInfo name="TableStyleMedium27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F3426C68-D4A2-40F4-AA44-F0036C118F25}" name="Table252300332364396428460" displayName="Table252300332364396428460" ref="AQ372:AS393" totalsRowShown="0">
  <autoFilter ref="AQ372:AS393" xr:uid="{F3426C68-D4A2-40F4-AA44-F0036C118F25}"/>
  <tableColumns count="3">
    <tableColumn id="1" xr3:uid="{6B273200-45FE-460C-A15A-B74A6C4E8AC4}" name="time"/>
    <tableColumn id="2" xr3:uid="{3BF97074-687A-40E6-BD71-D3F24F11DEEA}" name="moment" dataDxfId="274">
      <calculatedColumnFormula>(Table252300332364396428460[[#This Row],[time]]-2)*2</calculatedColumnFormula>
    </tableColumn>
    <tableColumn id="3" xr3:uid="{209B8C55-75D1-45DF-B351-D7BEF93F94CA}" name="Stress"/>
  </tableColumns>
  <tableStyleInfo name="TableStyleMedium26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97F373EE-2277-44F7-ACD0-EB23F1450D3A}" name="Table253301333365397429461" displayName="Table253301333365397429461" ref="AT372:AV393" totalsRowShown="0">
  <autoFilter ref="AT372:AV393" xr:uid="{97F373EE-2277-44F7-ACD0-EB23F1450D3A}"/>
  <tableColumns count="3">
    <tableColumn id="1" xr3:uid="{29980C1B-FCC3-41AD-94CF-CCE4FE18375B}" name="time"/>
    <tableColumn id="2" xr3:uid="{0D4F13A5-8BFF-498C-BE29-055F9E2AC781}" name="moment" dataDxfId="273">
      <calculatedColumnFormula>(Table253301333365397429461[[#This Row],[time]]-2)*2</calculatedColumnFormula>
    </tableColumn>
    <tableColumn id="3" xr3:uid="{EC5BA8E1-E0CA-44D9-8E89-B439AC4B2ABE}" name="Stress"/>
  </tableColumns>
  <tableStyleInfo name="TableStyleMedium24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5BB6320B-31A3-4C72-848C-322E98A96DF1}" name="Table1254302334366398430462" displayName="Table1254302334366398430462" ref="A402:C423" totalsRowShown="0">
  <autoFilter ref="A402:C423" xr:uid="{5BB6320B-31A3-4C72-848C-322E98A96DF1}"/>
  <tableColumns count="3">
    <tableColumn id="1" xr3:uid="{6DAF2467-18E4-446F-8FAF-7293A56E9C91}" name="time"/>
    <tableColumn id="2" xr3:uid="{0B3855AC-20F2-4DC9-9D75-116BDD63471C}" name="moment" dataDxfId="272">
      <calculatedColumnFormula>-(Table1254302334366398430462[[#This Row],[time]]-2)*2</calculatedColumnFormula>
    </tableColumn>
    <tableColumn id="3" xr3:uid="{3A242B7C-679F-427A-96F5-553C44E3975D}" name="Stres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E2E13C36-9D4A-4345-8159-81DEB51EE86E}" name="Table5258" displayName="Table5258" ref="V36:X57" totalsRowShown="0">
  <autoFilter ref="V36:X57" xr:uid="{E2E13C36-9D4A-4345-8159-81DEB51EE86E}"/>
  <tableColumns count="3">
    <tableColumn id="1" xr3:uid="{20D977E4-3FB3-4B9A-9BF4-DBCEE287A5A7}" name="time"/>
    <tableColumn id="2" xr3:uid="{7168D584-4B8E-46FA-A983-779C093D8331}" name="moment" dataDxfId="460">
      <calculatedColumnFormula>-(Table5258[[#This Row],[time]]-2)*2</calculatedColumnFormula>
    </tableColumn>
    <tableColumn id="3" xr3:uid="{3D162C3F-A964-4687-9615-1A525FBE85C1}" name="Stress"/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A331CC61-E432-4072-B50B-3062935A2EB7}" name="Table2255303335367399431463" displayName="Table2255303335367399431463" ref="D402:F423" totalsRowShown="0">
  <autoFilter ref="D402:F423" xr:uid="{A331CC61-E432-4072-B50B-3062935A2EB7}"/>
  <tableColumns count="3">
    <tableColumn id="1" xr3:uid="{B0ED9A1D-C60E-4DC5-8C37-6357A12E9BEF}" name="time"/>
    <tableColumn id="2" xr3:uid="{343B0BA8-856E-4F05-981A-B26AB68C74E5}" name="moment" dataDxfId="271">
      <calculatedColumnFormula>-(Table2255303335367399431463[[#This Row],[time]]-2)*2</calculatedColumnFormula>
    </tableColumn>
    <tableColumn id="3" xr3:uid="{F75D5665-E9E6-4D6A-96B1-E607AD4A1B41}" name="Stress "/>
  </tableColumns>
  <tableStyleInfo name="TableStyleLight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FD928B81-A60C-4566-A647-5C811E6570FD}" name="Table3256304336368400432464" displayName="Table3256304336368400432464" ref="J402:L423" totalsRowShown="0">
  <autoFilter ref="J402:L423" xr:uid="{FD928B81-A60C-4566-A647-5C811E6570FD}"/>
  <tableColumns count="3">
    <tableColumn id="1" xr3:uid="{42DCC93B-FB60-4CB7-8CE6-44445027361C}" name="time"/>
    <tableColumn id="2" xr3:uid="{824EC667-F02E-450E-A271-A8DF9AAAD59B}" name="moment" dataDxfId="270">
      <calculatedColumnFormula>-(Table3256304336368400432464[[#This Row],[time]]-2)*2</calculatedColumnFormula>
    </tableColumn>
    <tableColumn id="3" xr3:uid="{F970DC42-8154-4E64-9DE6-86F36FAD0DCD}" name="Stress"/>
  </tableColumns>
  <tableStyleInfo name="TableStyleLight3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7B5F32A2-7B6F-4343-A052-E202E87CC0CC}" name="Table4257305337369401433465" displayName="Table4257305337369401433465" ref="P402:R423" totalsRowShown="0">
  <autoFilter ref="P402:R423" xr:uid="{7B5F32A2-7B6F-4343-A052-E202E87CC0CC}"/>
  <tableColumns count="3">
    <tableColumn id="1" xr3:uid="{89CBF509-ADB1-4766-92A6-97273A877CBD}" name="time"/>
    <tableColumn id="2" xr3:uid="{49DC6534-0D67-4023-BF48-AD63D94A982E}" name="moment" dataDxfId="269">
      <calculatedColumnFormula>-(Table4257305337369401433465[[#This Row],[time]]-2)*2</calculatedColumnFormula>
    </tableColumn>
    <tableColumn id="3" xr3:uid="{9AB1083C-C776-4889-9316-F13BEA31E0E3}" name="Stress"/>
  </tableColumns>
  <tableStyleInfo name="TableStyleLight4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4E354A0F-8D1F-4100-9F26-DF328A156BD8}" name="Table5258306338370402434466" displayName="Table5258306338370402434466" ref="V402:X423" totalsRowShown="0">
  <autoFilter ref="V402:X423" xr:uid="{4E354A0F-8D1F-4100-9F26-DF328A156BD8}"/>
  <tableColumns count="3">
    <tableColumn id="1" xr3:uid="{F8FFD983-45DC-4648-BBC7-7719DF282328}" name="time"/>
    <tableColumn id="2" xr3:uid="{7224F009-D5B7-4DF9-911D-C88F613A2CCF}" name="moment" dataDxfId="268">
      <calculatedColumnFormula>-(Table5258306338370402434466[[#This Row],[time]]-2)*2</calculatedColumnFormula>
    </tableColumn>
    <tableColumn id="3" xr3:uid="{544690E0-CE09-497A-A8AA-51ED4F44EF56}" name="Stress"/>
  </tableColumns>
  <tableStyleInfo name="TableStyleLight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948B8736-B3D7-46E2-8209-183186E00828}" name="Table6259307339371403435467" displayName="Table6259307339371403435467" ref="AB402:AD423" totalsRowShown="0">
  <autoFilter ref="AB402:AD423" xr:uid="{948B8736-B3D7-46E2-8209-183186E00828}"/>
  <tableColumns count="3">
    <tableColumn id="1" xr3:uid="{584ED377-1C3F-47BA-8EDB-E2A13A338CC1}" name="time"/>
    <tableColumn id="2" xr3:uid="{32BAD88E-B345-4CF1-9805-68FE321C0924}" name="moment" dataDxfId="267">
      <calculatedColumnFormula>-(Table6259307339371403435467[[#This Row],[time]]-2)*2</calculatedColumnFormula>
    </tableColumn>
    <tableColumn id="3" xr3:uid="{8821E753-F8E7-4F15-B4AB-37D3F0960B53}" name="Stress"/>
  </tableColumns>
  <tableStyleInfo name="TableStyleLight6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8343747C-E9D9-4E78-A758-3716D74EEBF4}" name="Table7260308340372404436468" displayName="Table7260308340372404436468" ref="AH402:AJ423" totalsRowShown="0">
  <autoFilter ref="AH402:AJ423" xr:uid="{8343747C-E9D9-4E78-A758-3716D74EEBF4}"/>
  <tableColumns count="3">
    <tableColumn id="1" xr3:uid="{860848E0-9A0F-4899-9694-290FDAC2C6C6}" name="time"/>
    <tableColumn id="2" xr3:uid="{E95FEA7B-544C-4831-8010-D5AACFEB1C42}" name="moment" dataDxfId="266">
      <calculatedColumnFormula>-(Table7260308340372404436468[[#This Row],[time]]-2)*2</calculatedColumnFormula>
    </tableColumn>
    <tableColumn id="3" xr3:uid="{C62E5A63-D342-412E-92E3-7BE9E4BBCCC0}" name="Stress"/>
  </tableColumns>
  <tableStyleInfo name="TableStyleLight7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604D93E2-C691-44EC-B21E-7B3E717A24F8}" name="Table8261309341373405437469" displayName="Table8261309341373405437469" ref="AN402:AP423" totalsRowShown="0">
  <autoFilter ref="AN402:AP423" xr:uid="{604D93E2-C691-44EC-B21E-7B3E717A24F8}"/>
  <tableColumns count="3">
    <tableColumn id="1" xr3:uid="{1D431F7C-132C-4472-B19D-4F4A3137A4CE}" name="time"/>
    <tableColumn id="2" xr3:uid="{FFCABD4A-5DB6-404B-91FF-E927A3274588}" name="moment" dataDxfId="265">
      <calculatedColumnFormula>-(Table8261309341373405437469[[#This Row],[time]]-2)*2</calculatedColumnFormula>
    </tableColumn>
    <tableColumn id="3" xr3:uid="{5FF4F827-B50C-4006-AC6C-0F67063DB869}" name="Stress"/>
  </tableColumns>
  <tableStyleInfo name="TableStyleLight8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0D7ECE2B-58B5-45CC-9157-5609AF3679F5}" name="Table245262310342374406438470" displayName="Table245262310342374406438470" ref="G402:I423" totalsRowShown="0">
  <autoFilter ref="G402:I423" xr:uid="{0D7ECE2B-58B5-45CC-9157-5609AF3679F5}"/>
  <tableColumns count="3">
    <tableColumn id="1" xr3:uid="{D78702B2-93A5-42B5-816E-480F35FD995A}" name="time"/>
    <tableColumn id="2" xr3:uid="{C1BDCDAB-ED79-4FDC-A7F1-69FC703B68DC}" name="moment" dataDxfId="264">
      <calculatedColumnFormula>-(Table245262310342374406438470[[#This Row],[time]]-2)*2</calculatedColumnFormula>
    </tableColumn>
    <tableColumn id="3" xr3:uid="{55325773-A6D7-479A-BC49-5BF64385F88C}" name="Stress"/>
  </tableColumns>
  <tableStyleInfo name="TableStyleMedium26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D281DEA5-C611-4D6F-8511-8A436C701621}" name="Table246263311343375407439471" displayName="Table246263311343375407439471" ref="M402:O423" totalsRowShown="0">
  <autoFilter ref="M402:O423" xr:uid="{D281DEA5-C611-4D6F-8511-8A436C701621}"/>
  <tableColumns count="3">
    <tableColumn id="1" xr3:uid="{0647DA13-500D-4F30-B3D1-8F88FA535D66}" name="time"/>
    <tableColumn id="2" xr3:uid="{FDA976C8-8B25-406C-97C8-6DC63B33620C}" name="moment" dataDxfId="263">
      <calculatedColumnFormula>-(Table246263311343375407439471[[#This Row],[time]]-2)*2</calculatedColumnFormula>
    </tableColumn>
    <tableColumn id="3" xr3:uid="{4753FC40-6319-40B0-B835-E47F9F8D8C93}" name="Stress"/>
  </tableColumns>
  <tableStyleInfo name="TableStyleMedium27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4DC21BF7-1B9F-4866-8AE0-EF62937AC791}" name="Table247264312344376408440472" displayName="Table247264312344376408440472" ref="S402:U423" totalsRowShown="0">
  <autoFilter ref="S402:U423" xr:uid="{4DC21BF7-1B9F-4866-8AE0-EF62937AC791}"/>
  <tableColumns count="3">
    <tableColumn id="1" xr3:uid="{E0F60A24-C757-49AC-93F3-12480EC30518}" name="time"/>
    <tableColumn id="2" xr3:uid="{89ED0B2C-C949-4C17-940E-79E32D1F91CB}" name="moment" dataDxfId="262">
      <calculatedColumnFormula>-(Table247264312344376408440472[[#This Row],[time]]-2)*2</calculatedColumnFormula>
    </tableColumn>
    <tableColumn id="3" xr3:uid="{B15FE163-408B-4718-A6DE-CE1B66225CC7}" name="Stress"/>
  </tableColumns>
  <tableStyleInfo name="TableStyleMedium2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EEFBF901-A0DC-4F24-8526-59CA8B33E021}" name="Table6259" displayName="Table6259" ref="AB36:AD57" totalsRowShown="0">
  <autoFilter ref="AB36:AD57" xr:uid="{EEFBF901-A0DC-4F24-8526-59CA8B33E021}"/>
  <tableColumns count="3">
    <tableColumn id="1" xr3:uid="{515E68EB-6144-4B79-B32C-25B5D94F89AD}" name="time"/>
    <tableColumn id="2" xr3:uid="{B0C26377-E76F-44F0-A13B-913BF84BFA94}" name="moment" dataDxfId="459">
      <calculatedColumnFormula>-(Table6259[[#This Row],[time]]-2)*2</calculatedColumnFormula>
    </tableColumn>
    <tableColumn id="3" xr3:uid="{DFD72B17-FDFC-4A34-B3DE-EEA94A5476C7}" name="Stress"/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BBC09718-70C1-41B1-8A0A-D1518A6065B9}" name="Table248265313345377409441473" displayName="Table248265313345377409441473" ref="Y402:AA423" totalsRowShown="0">
  <autoFilter ref="Y402:AA423" xr:uid="{BBC09718-70C1-41B1-8A0A-D1518A6065B9}"/>
  <tableColumns count="3">
    <tableColumn id="1" xr3:uid="{6461EC1B-FE4A-47BF-8471-F3243467782D}" name="time"/>
    <tableColumn id="2" xr3:uid="{9617C758-5BE8-4940-BBDD-654AA774017C}" name="moment" dataDxfId="261">
      <calculatedColumnFormula>-(Table248265313345377409441473[[#This Row],[time]]-2)*2</calculatedColumnFormula>
    </tableColumn>
    <tableColumn id="3" xr3:uid="{9F4D8B18-0D2B-4365-B432-BFCC9DFA7D52}" name="Stress"/>
  </tableColumns>
  <tableStyleInfo name="TableStyleMedium25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FC374818-88FC-4DF5-9279-BDCEF388020D}" name="Table249266314346378410442474" displayName="Table249266314346378410442474" ref="AE402:AG423" totalsRowShown="0">
  <autoFilter ref="AE402:AG423" xr:uid="{FC374818-88FC-4DF5-9279-BDCEF388020D}"/>
  <tableColumns count="3">
    <tableColumn id="1" xr3:uid="{508FD530-6AC0-41A3-8FE8-CF01D05042A2}" name="time"/>
    <tableColumn id="2" xr3:uid="{7F2085EB-F6F8-46D3-AF00-0850D8B587FE}" name="moment" dataDxfId="260">
      <calculatedColumnFormula>-(Table249266314346378410442474[[#This Row],[time]]-2)*2</calculatedColumnFormula>
    </tableColumn>
    <tableColumn id="3" xr3:uid="{AAA3CF9C-96FF-4198-8A00-685F4E8D2854}" name="Stress"/>
  </tableColumns>
  <tableStyleInfo name="TableStyleMedium26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7B12F7A4-D3D9-4B67-A255-605C15583A25}" name="Table250267315347379411443475" displayName="Table250267315347379411443475" ref="AK402:AM423" totalsRowShown="0">
  <autoFilter ref="AK402:AM423" xr:uid="{7B12F7A4-D3D9-4B67-A255-605C15583A25}"/>
  <tableColumns count="3">
    <tableColumn id="1" xr3:uid="{B82446D5-1724-437C-8F95-370803E740B5}" name="time"/>
    <tableColumn id="2" xr3:uid="{464E5B51-0113-4F16-9DC6-56F6FB5A8230}" name="moment" dataDxfId="259">
      <calculatedColumnFormula>-(Table250267315347379411443475[[#This Row],[time]]-2)*2</calculatedColumnFormula>
    </tableColumn>
    <tableColumn id="3" xr3:uid="{9DD3652C-3F3B-42BF-9382-A978E29478DE}" name="Stress"/>
  </tableColumns>
  <tableStyleInfo name="TableStyleMedium27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03A4F1D1-2A8C-47CF-AB55-33DB4D0B92C8}" name="Table252268316348380412444476" displayName="Table252268316348380412444476" ref="AQ402:AS423" totalsRowShown="0">
  <autoFilter ref="AQ402:AS423" xr:uid="{03A4F1D1-2A8C-47CF-AB55-33DB4D0B92C8}"/>
  <tableColumns count="3">
    <tableColumn id="1" xr3:uid="{BD67C5A6-ECCA-4349-82AB-F4148A6B24D3}" name="time"/>
    <tableColumn id="2" xr3:uid="{9D2A0F92-566C-4A4B-A4CD-C1DD0D68A750}" name="moment" dataDxfId="258">
      <calculatedColumnFormula>-(Table252268316348380412444476[[#This Row],[time]]-2)*2</calculatedColumnFormula>
    </tableColumn>
    <tableColumn id="3" xr3:uid="{6EFAA89D-6600-4ADE-A2D4-1816A913E8A0}" name="Stress"/>
  </tableColumns>
  <tableStyleInfo name="TableStyleMedium26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57DDAD29-E9EF-47A4-8DA2-58005D281863}" name="Table253269317349381413445477" displayName="Table253269317349381413445477" ref="AT402:AV423" totalsRowShown="0">
  <autoFilter ref="AT402:AV423" xr:uid="{57DDAD29-E9EF-47A4-8DA2-58005D281863}"/>
  <tableColumns count="3">
    <tableColumn id="1" xr3:uid="{444BF87F-013E-45AA-8938-0EFEEE2E32FF}" name="time"/>
    <tableColumn id="2" xr3:uid="{B45C21C9-B09D-4E54-92EA-F5509BDF8DBB}" name="moment" dataDxfId="257">
      <calculatedColumnFormula>-(Table253269317349381413445477[[#This Row],[time]]-2)*2</calculatedColumnFormula>
    </tableColumn>
    <tableColumn id="3" xr3:uid="{1EB33BF1-9A07-4066-90A6-62855164D420}" name="Stress"/>
  </tableColumns>
  <tableStyleInfo name="TableStyleMedium24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6BB39652-9969-4013-817A-DD6ACFDD689F}" name="Table1286318350382414446478" displayName="Table1286318350382414446478" ref="A433:C454" totalsRowShown="0">
  <autoFilter ref="A433:C454" xr:uid="{6BB39652-9969-4013-817A-DD6ACFDD689F}"/>
  <tableColumns count="3">
    <tableColumn id="1" xr3:uid="{2CD37BE1-8002-4594-B3E4-C3032EE7C9EE}" name="time"/>
    <tableColumn id="2" xr3:uid="{277B22CF-19AB-4B99-943C-64398F58C9CB}" name="moment" dataDxfId="256">
      <calculatedColumnFormula>(Table1286318350382414446478[[#This Row],[time]]-2)*2</calculatedColumnFormula>
    </tableColumn>
    <tableColumn id="3" xr3:uid="{EA4919B9-2BFF-41C9-8F1F-E5AAF12A974F}" name="Stress"/>
  </tableColumns>
  <tableStyleInfo name="TableStyleLight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DD2D26CB-67E9-4D13-BBB3-D939BF2B8B18}" name="Table2287319351383415447479" displayName="Table2287319351383415447479" ref="D433:F454" totalsRowShown="0">
  <autoFilter ref="D433:F454" xr:uid="{DD2D26CB-67E9-4D13-BBB3-D939BF2B8B18}"/>
  <tableColumns count="3">
    <tableColumn id="1" xr3:uid="{C307B238-AD3C-4B9D-BED4-1375E1E793AA}" name="time"/>
    <tableColumn id="2" xr3:uid="{4782B640-BAF5-4D1C-BE9F-891E4F11223F}" name="moment" dataDxfId="255">
      <calculatedColumnFormula>(Table2287319351383415447479[[#This Row],[time]]-2)*2</calculatedColumnFormula>
    </tableColumn>
    <tableColumn id="3" xr3:uid="{D77CED8C-CE7C-4FA4-BFCC-07C8A758A207}" name="Stress "/>
  </tableColumns>
  <tableStyleInfo name="TableStyleLight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FD2DFD26-56AC-44DB-BC32-B217D0F4C034}" name="Table3288320352384416448480" displayName="Table3288320352384416448480" ref="J433:L454" totalsRowShown="0">
  <autoFilter ref="J433:L454" xr:uid="{FD2DFD26-56AC-44DB-BC32-B217D0F4C034}"/>
  <tableColumns count="3">
    <tableColumn id="1" xr3:uid="{532CCD70-25D5-4550-B75B-1745C991A64F}" name="time"/>
    <tableColumn id="2" xr3:uid="{40395AF3-7BF6-49A1-BB21-5ACB1CBAA8C9}" name="moment" dataDxfId="254">
      <calculatedColumnFormula>(Table3288320352384416448480[[#This Row],[time]]-2)*2</calculatedColumnFormula>
    </tableColumn>
    <tableColumn id="3" xr3:uid="{30F2F078-DF56-49AB-A5E1-9583D9D32478}" name="Stress"/>
  </tableColumns>
  <tableStyleInfo name="TableStyleLight3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554A2F3E-E682-4BAD-A95F-80400963EE83}" name="Table4289321353385417449481" displayName="Table4289321353385417449481" ref="P433:R454" totalsRowShown="0">
  <autoFilter ref="P433:R454" xr:uid="{554A2F3E-E682-4BAD-A95F-80400963EE83}"/>
  <tableColumns count="3">
    <tableColumn id="1" xr3:uid="{9CAD161E-9091-4B5B-9C15-6DD0E6EE1A8A}" name="time"/>
    <tableColumn id="2" xr3:uid="{EE6AEE1F-91CE-40BA-943A-63DBC8C09956}" name="moment" dataDxfId="253">
      <calculatedColumnFormula>(Table4289321353385417449481[[#This Row],[time]]-2)*2</calculatedColumnFormula>
    </tableColumn>
    <tableColumn id="3" xr3:uid="{8C987085-36BA-4E33-B500-2F75CC3D692E}" name="Stress"/>
  </tableColumns>
  <tableStyleInfo name="TableStyleLight4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1" xr:uid="{0C4FBCD7-C432-41F1-AC03-013A57A2B0F4}" name="Table5290322354386418450482" displayName="Table5290322354386418450482" ref="V433:X454" totalsRowShown="0">
  <autoFilter ref="V433:X454" xr:uid="{0C4FBCD7-C432-41F1-AC03-013A57A2B0F4}"/>
  <tableColumns count="3">
    <tableColumn id="1" xr3:uid="{DE81203A-BEB1-4E3F-AC69-56DA6A6073E7}" name="time"/>
    <tableColumn id="2" xr3:uid="{055A7DFF-342B-4C72-9E94-C6791D4BB015}" name="moment" dataDxfId="252">
      <calculatedColumnFormula>(Table5290322354386418450482[[#This Row],[time]]-2)*2</calculatedColumnFormula>
    </tableColumn>
    <tableColumn id="3" xr3:uid="{1175B0C2-9964-4B52-ADBA-BB96554C48F2}" name="Stress"/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BCD7784F-A9B6-43D7-8223-6D9723B63A12}" name="Table7260" displayName="Table7260" ref="AH36:AJ57" totalsRowShown="0">
  <autoFilter ref="AH36:AJ57" xr:uid="{BCD7784F-A9B6-43D7-8223-6D9723B63A12}"/>
  <tableColumns count="3">
    <tableColumn id="1" xr3:uid="{12E557C7-44D7-4970-9E5D-271DE7F897CA}" name="time"/>
    <tableColumn id="2" xr3:uid="{A940A08A-5044-48F5-B6CE-C6D80C0E9CC7}" name="moment" dataDxfId="458">
      <calculatedColumnFormula>-(Table7260[[#This Row],[time]]-2)*2</calculatedColumnFormula>
    </tableColumn>
    <tableColumn id="3" xr3:uid="{FC63BADD-81D9-4959-8256-860E7B47E998}" name="Stress"/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2" xr:uid="{7764B189-817A-47D2-A105-0BD3076AAE1E}" name="Table6291323355387419451483" displayName="Table6291323355387419451483" ref="AB433:AD454" totalsRowShown="0">
  <autoFilter ref="AB433:AD454" xr:uid="{7764B189-817A-47D2-A105-0BD3076AAE1E}"/>
  <tableColumns count="3">
    <tableColumn id="1" xr3:uid="{F2373B74-023B-4257-BFFD-999EAD70CED0}" name="time"/>
    <tableColumn id="2" xr3:uid="{FDBBDBBC-4E36-41E2-ABE9-C56DA623CA73}" name="moment" dataDxfId="251">
      <calculatedColumnFormula>(Table6291323355387419451483[[#This Row],[time]]-2)*2</calculatedColumnFormula>
    </tableColumn>
    <tableColumn id="3" xr3:uid="{6EF134AA-372A-4C40-8197-1A447FF34A00}" name="Stress"/>
  </tableColumns>
  <tableStyleInfo name="TableStyleLight6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3" xr:uid="{36D9B1D8-8AD2-4939-AB8C-440B405BEF8B}" name="Table7292324356388420452484" displayName="Table7292324356388420452484" ref="AH433:AJ454" totalsRowShown="0">
  <autoFilter ref="AH433:AJ454" xr:uid="{36D9B1D8-8AD2-4939-AB8C-440B405BEF8B}"/>
  <tableColumns count="3">
    <tableColumn id="1" xr3:uid="{E0F8E4D1-A728-4C78-9CB1-E51663489E4C}" name="time"/>
    <tableColumn id="2" xr3:uid="{C134C8E8-62C5-4101-8232-B303E1E22250}" name="moment" dataDxfId="250">
      <calculatedColumnFormula>(Table7292324356388420452484[[#This Row],[time]]-2)*2</calculatedColumnFormula>
    </tableColumn>
    <tableColumn id="3" xr3:uid="{DAEBD098-4BED-4DCA-BF1F-EC44CDEB8C08}" name="Stress"/>
  </tableColumns>
  <tableStyleInfo name="TableStyleLight7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4" xr:uid="{8DC7F459-C0F5-45E7-B0A9-E054C1791199}" name="Table8293325357389421453485" displayName="Table8293325357389421453485" ref="AN433:AP454" totalsRowShown="0">
  <autoFilter ref="AN433:AP454" xr:uid="{8DC7F459-C0F5-45E7-B0A9-E054C1791199}"/>
  <tableColumns count="3">
    <tableColumn id="1" xr3:uid="{5A00CAB5-AE28-4B36-A3CD-D65EE5A6C334}" name="time"/>
    <tableColumn id="2" xr3:uid="{B409A76D-F295-4C4F-A6B4-DE5D40F4714E}" name="moment" dataDxfId="249">
      <calculatedColumnFormula>(Table8293325357389421453485[[#This Row],[time]]-2)*2</calculatedColumnFormula>
    </tableColumn>
    <tableColumn id="3" xr3:uid="{347FF1B6-1C20-41CD-A2D4-EF2071E0725D}" name="Stress"/>
  </tableColumns>
  <tableStyleInfo name="TableStyleLight8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5" xr:uid="{019457F3-9064-4ECF-BDFF-66B0225BA5BD}" name="Table245294326358390422454486" displayName="Table245294326358390422454486" ref="G433:I454" totalsRowShown="0">
  <autoFilter ref="G433:I454" xr:uid="{019457F3-9064-4ECF-BDFF-66B0225BA5BD}"/>
  <tableColumns count="3">
    <tableColumn id="1" xr3:uid="{8592C238-86DA-43D6-82B6-6332959F3B31}" name="time"/>
    <tableColumn id="2" xr3:uid="{AC35079B-1669-489B-BCCD-FEDFB30BA01C}" name="moment" dataDxfId="248">
      <calculatedColumnFormula>(Table245294326358390422454486[[#This Row],[time]]-2)*2</calculatedColumnFormula>
    </tableColumn>
    <tableColumn id="3" xr3:uid="{0AC80936-E86F-4B0D-B170-480720A274C0}" name="Stress"/>
  </tableColumns>
  <tableStyleInfo name="TableStyleMedium26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6" xr:uid="{6F6574FE-23C5-44C9-8C65-B2EA1F37A668}" name="Table246295327359391423455487" displayName="Table246295327359391423455487" ref="M433:O454" totalsRowShown="0">
  <autoFilter ref="M433:O454" xr:uid="{6F6574FE-23C5-44C9-8C65-B2EA1F37A668}"/>
  <tableColumns count="3">
    <tableColumn id="1" xr3:uid="{25CD3384-DA88-4BCE-A679-3F6C0621A8C5}" name="time"/>
    <tableColumn id="2" xr3:uid="{418BFA5E-AC7E-4D5B-937A-5895BD2E5836}" name="moment" dataDxfId="247">
      <calculatedColumnFormula>(Table246295327359391423455487[[#This Row],[time]]-2)*2</calculatedColumnFormula>
    </tableColumn>
    <tableColumn id="3" xr3:uid="{8B7DAA81-7606-4249-A6F6-CB1030031986}" name="Stress"/>
  </tableColumns>
  <tableStyleInfo name="TableStyleMedium27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7" xr:uid="{C3636831-3BF4-4C6E-ACA1-2AF9DD83308F}" name="Table247296328360392424456488" displayName="Table247296328360392424456488" ref="S433:U454" totalsRowShown="0">
  <autoFilter ref="S433:U454" xr:uid="{C3636831-3BF4-4C6E-ACA1-2AF9DD83308F}"/>
  <tableColumns count="3">
    <tableColumn id="1" xr3:uid="{E8AD7654-B406-4CA7-ABC6-57B3DDD0A875}" name="time"/>
    <tableColumn id="2" xr3:uid="{95B95B6D-CA9C-4D19-87BE-81FF99B41BA2}" name="moment" dataDxfId="246">
      <calculatedColumnFormula>(Table247296328360392424456488[[#This Row],[time]]-2)*2</calculatedColumnFormula>
    </tableColumn>
    <tableColumn id="3" xr3:uid="{2BBCE422-5597-4F9F-82D4-5D4FA189BF3A}" name="Stress"/>
  </tableColumns>
  <tableStyleInfo name="TableStyleMedium24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8" xr:uid="{B57AA480-411A-4793-AA1A-F51F799B4A52}" name="Table248297329361393425457489" displayName="Table248297329361393425457489" ref="Y433:AA454" totalsRowShown="0">
  <autoFilter ref="Y433:AA454" xr:uid="{B57AA480-411A-4793-AA1A-F51F799B4A52}"/>
  <tableColumns count="3">
    <tableColumn id="1" xr3:uid="{70B1D361-2CE6-48E5-91CB-91ED95D0D470}" name="time"/>
    <tableColumn id="2" xr3:uid="{E7DB3440-7B18-4FDC-B35F-224E2F1BAF19}" name="moment" dataDxfId="245">
      <calculatedColumnFormula>(Table248297329361393425457489[[#This Row],[time]]-2)*2</calculatedColumnFormula>
    </tableColumn>
    <tableColumn id="3" xr3:uid="{6B8DD5AF-BD34-45C7-9EA5-9CD0D52B9D8D}" name="Stress"/>
  </tableColumns>
  <tableStyleInfo name="TableStyleMedium25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9" xr:uid="{5780843B-EE78-4358-B6E4-C8639B90B10A}" name="Table249298330362394426458490" displayName="Table249298330362394426458490" ref="AE433:AG454" totalsRowShown="0">
  <autoFilter ref="AE433:AG454" xr:uid="{5780843B-EE78-4358-B6E4-C8639B90B10A}"/>
  <tableColumns count="3">
    <tableColumn id="1" xr3:uid="{C241712E-D7FC-41E6-AF5D-16CC22FB54A6}" name="time"/>
    <tableColumn id="2" xr3:uid="{F7035842-4895-43CF-9C80-6A088FE58373}" name="moment" dataDxfId="244">
      <calculatedColumnFormula>(Table249298330362394426458490[[#This Row],[time]]-2)*2</calculatedColumnFormula>
    </tableColumn>
    <tableColumn id="3" xr3:uid="{530BD432-A4BF-48EF-A8DF-600FC5EF62D8}" name="Stress"/>
  </tableColumns>
  <tableStyleInfo name="TableStyleMedium26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0" xr:uid="{5EEB080E-A61B-4EF5-9D63-729008DD2FE2}" name="Table250299331363395427459491" displayName="Table250299331363395427459491" ref="AK433:AM454" totalsRowShown="0">
  <autoFilter ref="AK433:AM454" xr:uid="{5EEB080E-A61B-4EF5-9D63-729008DD2FE2}"/>
  <tableColumns count="3">
    <tableColumn id="1" xr3:uid="{20E42E28-4D36-4711-9F9B-2E75AFA5FCEB}" name="time"/>
    <tableColumn id="2" xr3:uid="{456F0EA3-F09D-4D0A-8BE2-6FDB5B66586E}" name="moment" dataDxfId="243">
      <calculatedColumnFormula>(Table250299331363395427459491[[#This Row],[time]]-2)*2</calculatedColumnFormula>
    </tableColumn>
    <tableColumn id="3" xr3:uid="{16459ACB-90A6-4F67-A697-1A2CE82E8E8C}" name="Stress"/>
  </tableColumns>
  <tableStyleInfo name="TableStyleMedium27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1" xr:uid="{1ECEF48D-3199-4F43-B577-070ADD4958EF}" name="Table252300332364396428460492" displayName="Table252300332364396428460492" ref="AQ433:AS454" totalsRowShown="0">
  <autoFilter ref="AQ433:AS454" xr:uid="{1ECEF48D-3199-4F43-B577-070ADD4958EF}"/>
  <tableColumns count="3">
    <tableColumn id="1" xr3:uid="{8EE58996-D269-48EB-98BF-78DCF6B6120C}" name="time"/>
    <tableColumn id="2" xr3:uid="{C47941E6-BFF3-4002-B053-C7381444024E}" name="moment" dataDxfId="242">
      <calculatedColumnFormula>(Table252300332364396428460492[[#This Row],[time]]-2)*2</calculatedColumnFormula>
    </tableColumn>
    <tableColumn id="3" xr3:uid="{9F1C7271-0966-4BF4-A88C-C1F96C9D9C9D}" name="Stress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DE262A17-B346-4AB6-B610-760B5F4FC5D2}" name="Table8261" displayName="Table8261" ref="AN36:AP57" totalsRowShown="0">
  <autoFilter ref="AN36:AP57" xr:uid="{DE262A17-B346-4AB6-B610-760B5F4FC5D2}"/>
  <tableColumns count="3">
    <tableColumn id="1" xr3:uid="{FBCC6D75-B6DC-40FC-B8CC-31D9AC461503}" name="time"/>
    <tableColumn id="2" xr3:uid="{F5EB7C2A-512C-43D1-9077-8E2211BDD7E8}" name="moment" dataDxfId="457">
      <calculatedColumnFormula>-(Table8261[[#This Row],[time]]-2)*2</calculatedColumnFormula>
    </tableColumn>
    <tableColumn id="3" xr3:uid="{6A9FC24D-EDBD-4797-8B52-99C3793B37EF}" name="Stress"/>
  </tableColumns>
  <tableStyleInfo name="TableStyleLight8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2" xr:uid="{AB7F35C5-7BA5-4BB4-B73A-4B55D1BA63AF}" name="Table253301333365397429461493" displayName="Table253301333365397429461493" ref="AT433:AV454" totalsRowShown="0">
  <autoFilter ref="AT433:AV454" xr:uid="{AB7F35C5-7BA5-4BB4-B73A-4B55D1BA63AF}"/>
  <tableColumns count="3">
    <tableColumn id="1" xr3:uid="{1F48DBD5-BEB2-4599-B25B-C52A3DDD6FDF}" name="time"/>
    <tableColumn id="2" xr3:uid="{F13E3F78-9090-435E-B2B0-6D6C42363A6A}" name="moment" dataDxfId="241">
      <calculatedColumnFormula>(Table253301333365397429461493[[#This Row],[time]]-2)*2</calculatedColumnFormula>
    </tableColumn>
    <tableColumn id="3" xr3:uid="{1CDC7DA2-031D-47FE-8D61-FE0587B7AEB2}" name="Stress"/>
  </tableColumns>
  <tableStyleInfo name="TableStyleMedium24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3" xr:uid="{7D6FA283-35B6-47DD-8C70-AC69640E0FDA}" name="Table1254302334366398430462494" displayName="Table1254302334366398430462494" ref="A463:C484" totalsRowShown="0">
  <autoFilter ref="A463:C484" xr:uid="{7D6FA283-35B6-47DD-8C70-AC69640E0FDA}"/>
  <tableColumns count="3">
    <tableColumn id="1" xr3:uid="{03B6AD2B-6639-455A-8B7F-F7E97431438C}" name="time"/>
    <tableColumn id="2" xr3:uid="{88D74976-E360-4027-81B8-9676C334DFDB}" name="moment" dataDxfId="240">
      <calculatedColumnFormula>-(Table1254302334366398430462494[[#This Row],[time]]-2)*2</calculatedColumnFormula>
    </tableColumn>
    <tableColumn id="3" xr3:uid="{207A1D80-2B54-4718-A2AD-507AAE08393A}" name="Stress"/>
  </tableColumns>
  <tableStyleInfo name="TableStyleLight1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4" xr:uid="{A8D2ED76-09C5-4D27-A14E-170813922C3A}" name="Table2255303335367399431463495" displayName="Table2255303335367399431463495" ref="D463:F484" totalsRowShown="0">
  <autoFilter ref="D463:F484" xr:uid="{A8D2ED76-09C5-4D27-A14E-170813922C3A}"/>
  <tableColumns count="3">
    <tableColumn id="1" xr3:uid="{B411865B-429E-4529-977B-64AC20CAEB72}" name="time"/>
    <tableColumn id="2" xr3:uid="{B73BD1C0-F87C-426E-A843-731582038593}" name="moment" dataDxfId="239">
      <calculatedColumnFormula>-(Table2255303335367399431463495[[#This Row],[time]]-2)*2</calculatedColumnFormula>
    </tableColumn>
    <tableColumn id="3" xr3:uid="{D5848D4D-5270-4A4F-8D80-4D1BAD81EFFE}" name="Stress "/>
  </tableColumns>
  <tableStyleInfo name="TableStyleLight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5" xr:uid="{0CBD50CB-63AA-44D4-8D0E-CA645FF6E776}" name="Table3256304336368400432464496" displayName="Table3256304336368400432464496" ref="J463:L484" totalsRowShown="0">
  <autoFilter ref="J463:L484" xr:uid="{0CBD50CB-63AA-44D4-8D0E-CA645FF6E776}"/>
  <tableColumns count="3">
    <tableColumn id="1" xr3:uid="{0EB3DFDC-38CE-4430-B29F-7E77A6E377BA}" name="time"/>
    <tableColumn id="2" xr3:uid="{C778F3A1-9CA8-4449-8CB6-160CCFC347AE}" name="moment" dataDxfId="238">
      <calculatedColumnFormula>-(Table3256304336368400432464496[[#This Row],[time]]-2)*2</calculatedColumnFormula>
    </tableColumn>
    <tableColumn id="3" xr3:uid="{3EA24E20-8ABE-47C1-BD9F-44599E859B97}" name="Stress"/>
  </tableColumns>
  <tableStyleInfo name="TableStyleLight3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6" xr:uid="{8DCAD873-B8E8-45AE-B73E-A4B29F9B3DBB}" name="Table4257305337369401433465497" displayName="Table4257305337369401433465497" ref="P463:R484" totalsRowShown="0">
  <autoFilter ref="P463:R484" xr:uid="{8DCAD873-B8E8-45AE-B73E-A4B29F9B3DBB}"/>
  <tableColumns count="3">
    <tableColumn id="1" xr3:uid="{17EABBD7-4DC6-4A9B-A453-1269EF9BC49B}" name="time"/>
    <tableColumn id="2" xr3:uid="{E3A7C855-E991-4BE3-80F9-8B19679483AF}" name="moment" dataDxfId="237">
      <calculatedColumnFormula>-(Table4257305337369401433465497[[#This Row],[time]]-2)*2</calculatedColumnFormula>
    </tableColumn>
    <tableColumn id="3" xr3:uid="{E462D8ED-2DBC-430C-ABAD-D36B6765C8A2}" name="Stress"/>
  </tableColumns>
  <tableStyleInfo name="TableStyleLight4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7" xr:uid="{CADD73AC-7DA2-43F4-9285-BD9727524ED9}" name="Table5258306338370402434466498" displayName="Table5258306338370402434466498" ref="V463:X484" totalsRowShown="0">
  <autoFilter ref="V463:X484" xr:uid="{CADD73AC-7DA2-43F4-9285-BD9727524ED9}"/>
  <tableColumns count="3">
    <tableColumn id="1" xr3:uid="{6B685CB9-9142-494D-85FA-515895F4D42C}" name="time"/>
    <tableColumn id="2" xr3:uid="{21A78421-E9D7-44D6-963E-CF694F1E3DE9}" name="moment" dataDxfId="236">
      <calculatedColumnFormula>-(Table5258306338370402434466498[[#This Row],[time]]-2)*2</calculatedColumnFormula>
    </tableColumn>
    <tableColumn id="3" xr3:uid="{117D6F77-98DB-4367-88FF-B925E2162101}" name="Stress"/>
  </tableColumns>
  <tableStyleInfo name="TableStyleLight5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8" xr:uid="{F32A8985-11CD-4AA9-BD57-BD93E954B3E1}" name="Table6259307339371403435467499" displayName="Table6259307339371403435467499" ref="AB463:AD484" totalsRowShown="0">
  <autoFilter ref="AB463:AD484" xr:uid="{F32A8985-11CD-4AA9-BD57-BD93E954B3E1}"/>
  <tableColumns count="3">
    <tableColumn id="1" xr3:uid="{2D57AC20-60C6-4E2F-AD2D-B3EFBE529152}" name="time"/>
    <tableColumn id="2" xr3:uid="{F3D836E2-6404-4963-9F8A-FFAFBC3212BC}" name="moment" dataDxfId="235">
      <calculatedColumnFormula>-(Table6259307339371403435467499[[#This Row],[time]]-2)*2</calculatedColumnFormula>
    </tableColumn>
    <tableColumn id="3" xr3:uid="{D3D62696-0000-4A92-9312-26C0A84DCE67}" name="Stress"/>
  </tableColumns>
  <tableStyleInfo name="TableStyleLight6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9" xr:uid="{D8A24994-A42A-4BF0-B4FB-25F509427895}" name="Table7260308340372404436468500" displayName="Table7260308340372404436468500" ref="AH463:AJ484" totalsRowShown="0">
  <autoFilter ref="AH463:AJ484" xr:uid="{D8A24994-A42A-4BF0-B4FB-25F509427895}"/>
  <tableColumns count="3">
    <tableColumn id="1" xr3:uid="{DE3C5EB8-9A43-4D3F-A1C6-1E71AC81A76B}" name="time"/>
    <tableColumn id="2" xr3:uid="{B64203E0-2E8C-4586-87DA-394BEC6433C1}" name="moment" dataDxfId="234">
      <calculatedColumnFormula>-(Table7260308340372404436468500[[#This Row],[time]]-2)*2</calculatedColumnFormula>
    </tableColumn>
    <tableColumn id="3" xr3:uid="{45A88D5D-A575-443F-B755-6665F9C2B4B0}" name="Stress"/>
  </tableColumns>
  <tableStyleInfo name="TableStyleLight7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0" xr:uid="{3B3A2235-D2F4-442B-9856-BD2E8D9D1A15}" name="Table8261309341373405437469501" displayName="Table8261309341373405437469501" ref="AN463:AP484" totalsRowShown="0">
  <autoFilter ref="AN463:AP484" xr:uid="{3B3A2235-D2F4-442B-9856-BD2E8D9D1A15}"/>
  <tableColumns count="3">
    <tableColumn id="1" xr3:uid="{1B5E3FC7-81EA-4170-A29B-24D088633370}" name="time"/>
    <tableColumn id="2" xr3:uid="{4A7D269E-4772-44B6-914D-613F4B72B0A6}" name="moment" dataDxfId="233">
      <calculatedColumnFormula>-(Table8261309341373405437469501[[#This Row],[time]]-2)*2</calculatedColumnFormula>
    </tableColumn>
    <tableColumn id="3" xr3:uid="{3F3DC5CB-0E79-4FD1-B91A-010F3D2982D5}" name="Stress"/>
  </tableColumns>
  <tableStyleInfo name="TableStyleLight8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1" xr:uid="{84183725-8C79-42AA-BBAA-BC5A1C292C3B}" name="Table245262310342374406438470502" displayName="Table245262310342374406438470502" ref="G463:I484" totalsRowShown="0">
  <autoFilter ref="G463:I484" xr:uid="{84183725-8C79-42AA-BBAA-BC5A1C292C3B}"/>
  <tableColumns count="3">
    <tableColumn id="1" xr3:uid="{565D0F80-F795-4D59-9C2B-47D139DD89C1}" name="time"/>
    <tableColumn id="2" xr3:uid="{DE39C742-3AB3-4F62-863F-3EC3978B9721}" name="moment" dataDxfId="232">
      <calculatedColumnFormula>-(Table245262310342374406438470502[[#This Row],[time]]-2)*2</calculatedColumnFormula>
    </tableColumn>
    <tableColumn id="3" xr3:uid="{A00455B2-406A-4C63-A4E8-DECE1DF478DE}" name="Stress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A7FFD445-96D5-493A-9EEC-F220B328AD2A}" name="Table245262" displayName="Table245262" ref="G36:I57" totalsRowShown="0">
  <autoFilter ref="G36:I57" xr:uid="{A7FFD445-96D5-493A-9EEC-F220B328AD2A}"/>
  <tableColumns count="3">
    <tableColumn id="1" xr3:uid="{61712A7E-2E9A-4E2B-85BC-C9733B714046}" name="time"/>
    <tableColumn id="2" xr3:uid="{64148C52-8AF7-46F4-A54E-795E0DAABF9A}" name="moment" dataDxfId="456">
      <calculatedColumnFormula>-(Table245262[[#This Row],[time]]-2)*2</calculatedColumnFormula>
    </tableColumn>
    <tableColumn id="3" xr3:uid="{CFFF3546-510B-4610-8A65-8312F5D52C6B}" name="Stress"/>
  </tableColumns>
  <tableStyleInfo name="TableStyleMedium26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2" xr:uid="{5A9CF3B0-C6E3-463D-B2EA-9F42F613C2DF}" name="Table246263311343375407439471503" displayName="Table246263311343375407439471503" ref="M463:O484" totalsRowShown="0">
  <autoFilter ref="M463:O484" xr:uid="{5A9CF3B0-C6E3-463D-B2EA-9F42F613C2DF}"/>
  <tableColumns count="3">
    <tableColumn id="1" xr3:uid="{AA008AF3-CDFE-40EB-BDCD-915D773D24E5}" name="time"/>
    <tableColumn id="2" xr3:uid="{A798F378-025E-43F6-A70F-C1D3DD534AE9}" name="moment" dataDxfId="231">
      <calculatedColumnFormula>-(Table246263311343375407439471503[[#This Row],[time]]-2)*2</calculatedColumnFormula>
    </tableColumn>
    <tableColumn id="3" xr3:uid="{0D58C376-D993-4A32-9659-F7A746761A2E}" name="Stress"/>
  </tableColumns>
  <tableStyleInfo name="TableStyleMedium27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3" xr:uid="{4ED5FDAD-509E-4874-8349-CD8D33906849}" name="Table247264312344376408440472504" displayName="Table247264312344376408440472504" ref="S463:U484" totalsRowShown="0">
  <autoFilter ref="S463:U484" xr:uid="{4ED5FDAD-509E-4874-8349-CD8D33906849}"/>
  <tableColumns count="3">
    <tableColumn id="1" xr3:uid="{B2980D4E-6773-4752-B5BF-B12C74F3BC2A}" name="time"/>
    <tableColumn id="2" xr3:uid="{E34A5D1D-771E-4F0B-9A80-79D4B7460443}" name="moment" dataDxfId="230">
      <calculatedColumnFormula>-(Table247264312344376408440472504[[#This Row],[time]]-2)*2</calculatedColumnFormula>
    </tableColumn>
    <tableColumn id="3" xr3:uid="{3623BE29-E101-4A9C-A4D8-DDC5F36F5F81}" name="Stress"/>
  </tableColumns>
  <tableStyleInfo name="TableStyleMedium24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4" xr:uid="{C2325DA3-27EA-4B66-8166-5C733E73CAF9}" name="Table248265313345377409441473505" displayName="Table248265313345377409441473505" ref="Y463:AA484" totalsRowShown="0">
  <autoFilter ref="Y463:AA484" xr:uid="{C2325DA3-27EA-4B66-8166-5C733E73CAF9}"/>
  <tableColumns count="3">
    <tableColumn id="1" xr3:uid="{E284A8A7-66B8-433F-A1B5-E1111D26BE14}" name="time"/>
    <tableColumn id="2" xr3:uid="{0B73AFD8-D601-4D14-9FE1-400D4DC46CD9}" name="moment" dataDxfId="229">
      <calculatedColumnFormula>-(Table248265313345377409441473505[[#This Row],[time]]-2)*2</calculatedColumnFormula>
    </tableColumn>
    <tableColumn id="3" xr3:uid="{86A3CA95-1A10-4E01-9051-99218AD49A62}" name="Stress"/>
  </tableColumns>
  <tableStyleInfo name="TableStyleMedium25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5" xr:uid="{A34AEAB4-8695-4500-93BF-DA79972AB61B}" name="Table249266314346378410442474506" displayName="Table249266314346378410442474506" ref="AE463:AG484" totalsRowShown="0">
  <autoFilter ref="AE463:AG484" xr:uid="{A34AEAB4-8695-4500-93BF-DA79972AB61B}"/>
  <tableColumns count="3">
    <tableColumn id="1" xr3:uid="{AE3B66F8-0763-4F14-A7F0-F12CEF0F3A4F}" name="time"/>
    <tableColumn id="2" xr3:uid="{7A4648F8-D8C9-4221-A2E8-5FBC4A8997A4}" name="moment" dataDxfId="228">
      <calculatedColumnFormula>-(Table249266314346378410442474506[[#This Row],[time]]-2)*2</calculatedColumnFormula>
    </tableColumn>
    <tableColumn id="3" xr3:uid="{88974E1C-163E-49D8-B002-8DF436B67392}" name="Stress"/>
  </tableColumns>
  <tableStyleInfo name="TableStyleMedium26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6" xr:uid="{40D6DB55-44F6-4F61-B6A6-97371652DDFC}" name="Table250267315347379411443475507" displayName="Table250267315347379411443475507" ref="AK463:AM484" totalsRowShown="0">
  <autoFilter ref="AK463:AM484" xr:uid="{40D6DB55-44F6-4F61-B6A6-97371652DDFC}"/>
  <tableColumns count="3">
    <tableColumn id="1" xr3:uid="{AB9D2869-B949-4231-A28E-E24F4CF873AD}" name="time"/>
    <tableColumn id="2" xr3:uid="{0466AB9A-804B-4BE2-A813-61C078E07F5B}" name="moment" dataDxfId="227">
      <calculatedColumnFormula>-(Table250267315347379411443475507[[#This Row],[time]]-2)*2</calculatedColumnFormula>
    </tableColumn>
    <tableColumn id="3" xr3:uid="{08158059-C37E-49A3-8E46-06B6837DEF57}" name="Stress"/>
  </tableColumns>
  <tableStyleInfo name="TableStyleMedium27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7" xr:uid="{6A56C2C7-7A2F-4189-AD5F-4D27DBB53471}" name="Table252268316348380412444476508" displayName="Table252268316348380412444476508" ref="AQ463:AS484" totalsRowShown="0">
  <autoFilter ref="AQ463:AS484" xr:uid="{6A56C2C7-7A2F-4189-AD5F-4D27DBB53471}"/>
  <tableColumns count="3">
    <tableColumn id="1" xr3:uid="{E426C713-60D7-490B-ACE8-AD82DBAEB496}" name="time"/>
    <tableColumn id="2" xr3:uid="{552F4F2C-45CB-4967-A86B-334236D8117A}" name="moment" dataDxfId="226">
      <calculatedColumnFormula>-(Table252268316348380412444476508[[#This Row],[time]]-2)*2</calculatedColumnFormula>
    </tableColumn>
    <tableColumn id="3" xr3:uid="{2EE9B184-4FDF-4C3F-9A4C-DCFF02612A1A}" name="Stress"/>
  </tableColumns>
  <tableStyleInfo name="TableStyleMedium26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8" xr:uid="{C357FD61-F261-430B-92ED-C092CAA166B7}" name="Table253269317349381413445477509" displayName="Table253269317349381413445477509" ref="AT463:AV484" totalsRowShown="0">
  <autoFilter ref="AT463:AV484" xr:uid="{C357FD61-F261-430B-92ED-C092CAA166B7}"/>
  <tableColumns count="3">
    <tableColumn id="1" xr3:uid="{34002203-8146-4A5D-8158-3793410A1C07}" name="time"/>
    <tableColumn id="2" xr3:uid="{D63B9E31-2E8F-4D5B-8483-4ACB7D2035F9}" name="moment" dataDxfId="225">
      <calculatedColumnFormula>-(Table253269317349381413445477509[[#This Row],[time]]-2)*2</calculatedColumnFormula>
    </tableColumn>
    <tableColumn id="3" xr3:uid="{93B971A6-23E4-4D2E-AC34-7425C64B82C7}" name="Stress"/>
  </tableColumns>
  <tableStyleInfo name="TableStyleMedium24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B6C243-7693-4A0B-AFB0-857738CA971D}" name="Table128631835038241444647810" displayName="Table128631835038241444647810" ref="A494:C515" totalsRowShown="0">
  <autoFilter ref="A494:C515" xr:uid="{E9B6C243-7693-4A0B-AFB0-857738CA971D}"/>
  <tableColumns count="3">
    <tableColumn id="1" xr3:uid="{38668EAF-D7D0-4224-B478-549837CC835A}" name="time"/>
    <tableColumn id="2" xr3:uid="{BF1B11D0-B9BD-4FAA-8F94-FD08ADECAAB5}" name="moment" dataDxfId="224">
      <calculatedColumnFormula>(Table128631835038241444647810[[#This Row],[time]]-2)*2</calculatedColumnFormula>
    </tableColumn>
    <tableColumn id="3" xr3:uid="{C3087D41-3416-4332-94E7-2B0041241ED4}" name="Stress"/>
  </tableColumns>
  <tableStyleInfo name="TableStyleLight1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30F0D5-8555-4D74-A72F-3E21866706B2}" name="Table228731935138341544747911" displayName="Table228731935138341544747911" ref="D494:F515" totalsRowShown="0">
  <autoFilter ref="D494:F515" xr:uid="{6130F0D5-8555-4D74-A72F-3E21866706B2}"/>
  <tableColumns count="3">
    <tableColumn id="1" xr3:uid="{C74F0E22-BFC6-47AA-A5EE-4BFD3E2E6F37}" name="time"/>
    <tableColumn id="2" xr3:uid="{C6900716-F91C-42C7-A684-5AEA372CAAEE}" name="moment" dataDxfId="223">
      <calculatedColumnFormula>(Table228731935138341544747911[[#This Row],[time]]-2)*2</calculatedColumnFormula>
    </tableColumn>
    <tableColumn id="3" xr3:uid="{B046C3EB-6C2D-451D-A420-90A7030873EA}" name="Stress "/>
  </tableColumns>
  <tableStyleInfo name="TableStyleLight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EB5ED2-B8EE-4127-B91C-326DF2E53AD6}" name="Table328832035238441644848012" displayName="Table328832035238441644848012" ref="J494:L515" totalsRowShown="0">
  <autoFilter ref="J494:L515" xr:uid="{8DEB5ED2-B8EE-4127-B91C-326DF2E53AD6}"/>
  <tableColumns count="3">
    <tableColumn id="1" xr3:uid="{91BF6B0F-7F7F-41AC-938F-FC02218573A8}" name="time"/>
    <tableColumn id="2" xr3:uid="{E3D0DA8C-8373-4A9C-BB0D-50C8EADC9363}" name="moment" dataDxfId="222">
      <calculatedColumnFormula>(Table328832035238441644848012[[#This Row],[time]]-2)*2</calculatedColumnFormula>
    </tableColumn>
    <tableColumn id="3" xr3:uid="{4D873225-EC8C-44A9-BA9A-A74C24801858}" name="Stress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87D1577-3157-4CF5-9B17-6AABB3FF94FB}" name="Table246263" displayName="Table246263" ref="M36:O57" totalsRowShown="0">
  <autoFilter ref="M36:O57" xr:uid="{F87D1577-3157-4CF5-9B17-6AABB3FF94FB}"/>
  <tableColumns count="3">
    <tableColumn id="1" xr3:uid="{D0EBD491-20D3-4CDC-B074-7EF748060DBE}" name="time"/>
    <tableColumn id="2" xr3:uid="{6868C9EE-9014-49EA-ABAE-C239BE61DA33}" name="moment" dataDxfId="455">
      <calculatedColumnFormula>-(Table246263[[#This Row],[time]]-2)*2</calculatedColumnFormula>
    </tableColumn>
    <tableColumn id="3" xr3:uid="{8B6A079C-3466-4AF9-B8A5-08CF97516BC7}" name="Stress"/>
  </tableColumns>
  <tableStyleInfo name="TableStyleMedium27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CA84F3-37B5-4321-84BF-3BAD45353D85}" name="Table428932135338541744948113" displayName="Table428932135338541744948113" ref="P494:R515" totalsRowShown="0">
  <autoFilter ref="P494:R515" xr:uid="{1ACA84F3-37B5-4321-84BF-3BAD45353D85}"/>
  <tableColumns count="3">
    <tableColumn id="1" xr3:uid="{E961253E-CFB8-46CD-8A6C-4D2B34D250BA}" name="time"/>
    <tableColumn id="2" xr3:uid="{CE7B4DBC-0A34-4835-99AC-D2C7091A1F0A}" name="moment" dataDxfId="221">
      <calculatedColumnFormula>(Table428932135338541744948113[[#This Row],[time]]-2)*2</calculatedColumnFormula>
    </tableColumn>
    <tableColumn id="3" xr3:uid="{BFA63139-D626-4EDD-A468-D2BFEC18E373}" name="Stress"/>
  </tableColumns>
  <tableStyleInfo name="TableStyleLight4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865B0B-FEE5-4F42-A747-FB41DA4D3B63}" name="Table529032235438641845048214" displayName="Table529032235438641845048214" ref="V494:X515" totalsRowShown="0">
  <autoFilter ref="V494:X515" xr:uid="{3E865B0B-FEE5-4F42-A747-FB41DA4D3B63}"/>
  <tableColumns count="3">
    <tableColumn id="1" xr3:uid="{F6AF5366-FB4B-4B73-8591-D2E504854137}" name="time"/>
    <tableColumn id="2" xr3:uid="{04E7E3BD-B067-4146-A4D2-7B5E720CD94A}" name="moment" dataDxfId="220">
      <calculatedColumnFormula>(Table529032235438641845048214[[#This Row],[time]]-2)*2</calculatedColumnFormula>
    </tableColumn>
    <tableColumn id="3" xr3:uid="{E4F5D59C-2405-4342-AB53-3EC10C55F86B}" name="Stress"/>
  </tableColumns>
  <tableStyleInfo name="TableStyleLight5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A3D526-3F60-4722-B3E7-C73CB3AF102F}" name="Table629132335538741945148315" displayName="Table629132335538741945148315" ref="AB494:AD515" totalsRowShown="0">
  <autoFilter ref="AB494:AD515" xr:uid="{6DA3D526-3F60-4722-B3E7-C73CB3AF102F}"/>
  <tableColumns count="3">
    <tableColumn id="1" xr3:uid="{D4772246-D747-48E2-B767-3AEA83984FE7}" name="time"/>
    <tableColumn id="2" xr3:uid="{C50E1DE2-D09E-4D12-9778-5EC838E9FF08}" name="moment" dataDxfId="219">
      <calculatedColumnFormula>(Table629132335538741945148315[[#This Row],[time]]-2)*2</calculatedColumnFormula>
    </tableColumn>
    <tableColumn id="3" xr3:uid="{FE224144-B8CB-405A-9C1C-03F3D25DD191}" name="Stress"/>
  </tableColumns>
  <tableStyleInfo name="TableStyleLight6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A9D208-FAF7-461C-9F90-BE36DC2C389E}" name="Table729232435638842045248416" displayName="Table729232435638842045248416" ref="AH494:AJ515" totalsRowShown="0">
  <autoFilter ref="AH494:AJ515" xr:uid="{EBA9D208-FAF7-461C-9F90-BE36DC2C389E}"/>
  <tableColumns count="3">
    <tableColumn id="1" xr3:uid="{5ECAAA4B-38F4-4DA8-B831-7D71895DE2B7}" name="time"/>
    <tableColumn id="2" xr3:uid="{F0D00107-CCFE-47D5-85FC-FADFC76D7EF2}" name="moment" dataDxfId="218">
      <calculatedColumnFormula>(Table729232435638842045248416[[#This Row],[time]]-2)*2</calculatedColumnFormula>
    </tableColumn>
    <tableColumn id="3" xr3:uid="{FA5F759E-F9D1-4B24-A242-45DA77EF6DCE}" name="Stress"/>
  </tableColumns>
  <tableStyleInfo name="TableStyleLight7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03F6F0-2E9C-4F03-B2B2-EE3B58943F21}" name="Table829332535738942145348517" displayName="Table829332535738942145348517" ref="AN494:AP515" totalsRowShown="0">
  <autoFilter ref="AN494:AP515" xr:uid="{E303F6F0-2E9C-4F03-B2B2-EE3B58943F21}"/>
  <tableColumns count="3">
    <tableColumn id="1" xr3:uid="{C65F13AC-5F30-4065-8070-948E71CADB60}" name="time"/>
    <tableColumn id="2" xr3:uid="{91A4273D-CAC1-4642-8469-BCC594656450}" name="moment" dataDxfId="217">
      <calculatedColumnFormula>(Table829332535738942145348517[[#This Row],[time]]-2)*2</calculatedColumnFormula>
    </tableColumn>
    <tableColumn id="3" xr3:uid="{7C3DF87F-CA62-4B5C-A3EA-7EFA4FA7808F}" name="Stress"/>
  </tableColumns>
  <tableStyleInfo name="TableStyleLight8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6668-7BC4-413B-A0C8-8E0A4581F76A}" name="Table24529432635839042245448618" displayName="Table24529432635839042245448618" ref="G494:I515" totalsRowShown="0">
  <autoFilter ref="G494:I515" xr:uid="{00006668-7BC4-413B-A0C8-8E0A4581F76A}"/>
  <tableColumns count="3">
    <tableColumn id="1" xr3:uid="{D71B6A5A-ADEA-481E-9B16-5B9F26BF9784}" name="time"/>
    <tableColumn id="2" xr3:uid="{F43A8296-03B0-4788-9F88-4584E9737358}" name="moment" dataDxfId="216">
      <calculatedColumnFormula>(Table24529432635839042245448618[[#This Row],[time]]-2)*2</calculatedColumnFormula>
    </tableColumn>
    <tableColumn id="3" xr3:uid="{C8E549EC-1531-4D05-AA15-A2F33AA852A9}" name="Stress"/>
  </tableColumns>
  <tableStyleInfo name="TableStyleMedium26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9E6535C-A2A1-4D02-9DBB-575DCED6BAF2}" name="Table24629532735939142345548719" displayName="Table24629532735939142345548719" ref="M494:O515" totalsRowShown="0">
  <autoFilter ref="M494:O515" xr:uid="{59E6535C-A2A1-4D02-9DBB-575DCED6BAF2}"/>
  <tableColumns count="3">
    <tableColumn id="1" xr3:uid="{A7B45826-9C90-4091-915B-2916724D83E6}" name="time"/>
    <tableColumn id="2" xr3:uid="{35B01CE9-78D5-45B2-80B7-92470EBD8064}" name="moment" dataDxfId="215">
      <calculatedColumnFormula>(Table24629532735939142345548719[[#This Row],[time]]-2)*2</calculatedColumnFormula>
    </tableColumn>
    <tableColumn id="3" xr3:uid="{A73E4096-B261-4421-91A5-3D256C42FA3C}" name="Stress"/>
  </tableColumns>
  <tableStyleInfo name="TableStyleMedium27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DE0ACA-4011-423A-BB1C-5A3F734A6569}" name="Table24729632836039242445648820" displayName="Table24729632836039242445648820" ref="S494:U515" totalsRowShown="0">
  <autoFilter ref="S494:U515" xr:uid="{F6DE0ACA-4011-423A-BB1C-5A3F734A6569}"/>
  <tableColumns count="3">
    <tableColumn id="1" xr3:uid="{A05B25CB-2CD8-41AB-8538-7BC112119DCA}" name="time"/>
    <tableColumn id="2" xr3:uid="{7D8E8E07-A17D-4D97-B3AB-1A723D41C63F}" name="moment" dataDxfId="214">
      <calculatedColumnFormula>(Table24729632836039242445648820[[#This Row],[time]]-2)*2</calculatedColumnFormula>
    </tableColumn>
    <tableColumn id="3" xr3:uid="{16D4120C-F368-4FB6-8FDB-4FD057F7EF6F}" name="Stress"/>
  </tableColumns>
  <tableStyleInfo name="TableStyleMedium24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E71FD54-2E5E-4D31-98A8-EE3F95C04383}" name="Table24829732936139342545748921" displayName="Table24829732936139342545748921" ref="Y494:AA515" totalsRowShown="0">
  <autoFilter ref="Y494:AA515" xr:uid="{7E71FD54-2E5E-4D31-98A8-EE3F95C04383}"/>
  <tableColumns count="3">
    <tableColumn id="1" xr3:uid="{7C9665B6-83E5-4855-A0E6-ABEB9BB5B91F}" name="time"/>
    <tableColumn id="2" xr3:uid="{5F006782-42AF-487D-BB64-50BB70168CED}" name="moment" dataDxfId="213">
      <calculatedColumnFormula>(Table24829732936139342545748921[[#This Row],[time]]-2)*2</calculatedColumnFormula>
    </tableColumn>
    <tableColumn id="3" xr3:uid="{11977164-201E-4695-A67B-8E22038AB8E9}" name="Stress"/>
  </tableColumns>
  <tableStyleInfo name="TableStyleMedium25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B73E73-2B95-4C25-A316-C9BCA219BCC9}" name="Table24929833036239442645849022" displayName="Table24929833036239442645849022" ref="AE494:AG515" totalsRowShown="0">
  <autoFilter ref="AE494:AG515" xr:uid="{C9B73E73-2B95-4C25-A316-C9BCA219BCC9}"/>
  <tableColumns count="3">
    <tableColumn id="1" xr3:uid="{BAA79607-150A-4F69-84D2-A40F179B0E3D}" name="time"/>
    <tableColumn id="2" xr3:uid="{CF2159C3-3B03-4CB5-B2DA-03662C653CBC}" name="moment" dataDxfId="212">
      <calculatedColumnFormula>(Table24929833036239442645849022[[#This Row],[time]]-2)*2</calculatedColumnFormula>
    </tableColumn>
    <tableColumn id="3" xr3:uid="{0ADD055D-5EFB-478D-8A54-0DDA39FC130D}" name="Stress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F35DA8E0-CC09-47DB-9FDD-62282124BB3B}" name="Table247264" displayName="Table247264" ref="S36:U57" totalsRowShown="0">
  <autoFilter ref="S36:U57" xr:uid="{F35DA8E0-CC09-47DB-9FDD-62282124BB3B}"/>
  <tableColumns count="3">
    <tableColumn id="1" xr3:uid="{B7375461-2DE5-4EEF-BC61-2D88DAC04E85}" name="time"/>
    <tableColumn id="2" xr3:uid="{07A8E049-D26D-45A0-9566-6457A5C44E1F}" name="moment" dataDxfId="454">
      <calculatedColumnFormula>-(Table247264[[#This Row],[time]]-2)*2</calculatedColumnFormula>
    </tableColumn>
    <tableColumn id="3" xr3:uid="{1BCEA06B-814C-4C79-9822-8049E23C55B6}" name="Stress"/>
  </tableColumns>
  <tableStyleInfo name="TableStyleMedium24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A515A10-EC27-4567-9E4C-6308D5C717CA}" name="Table25029933136339542745949123" displayName="Table25029933136339542745949123" ref="AK494:AM515" totalsRowShown="0">
  <autoFilter ref="AK494:AM515" xr:uid="{FA515A10-EC27-4567-9E4C-6308D5C717CA}"/>
  <tableColumns count="3">
    <tableColumn id="1" xr3:uid="{66E1E5B5-DE9F-4C34-A4D1-3B4EF587351E}" name="time"/>
    <tableColumn id="2" xr3:uid="{2139441A-E2AA-48F6-9F7D-66D8F2864C54}" name="moment" dataDxfId="211">
      <calculatedColumnFormula>(Table25029933136339542745949123[[#This Row],[time]]-2)*2</calculatedColumnFormula>
    </tableColumn>
    <tableColumn id="3" xr3:uid="{8AD976EF-0BB9-4624-A4B8-9628C56C4B8C}" name="Stress"/>
  </tableColumns>
  <tableStyleInfo name="TableStyleMedium27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8640284-F4BA-4996-9E94-8A7E818A2DC2}" name="Table25230033236439642846049224" displayName="Table25230033236439642846049224" ref="AQ494:AS515" totalsRowShown="0">
  <autoFilter ref="AQ494:AS515" xr:uid="{A8640284-F4BA-4996-9E94-8A7E818A2DC2}"/>
  <tableColumns count="3">
    <tableColumn id="1" xr3:uid="{D3EE3106-F08F-4EF8-82C4-9B991E099B6A}" name="time"/>
    <tableColumn id="2" xr3:uid="{959944BE-DE5D-491B-A280-BCCA2ABC1E18}" name="moment" dataDxfId="210">
      <calculatedColumnFormula>(Table25230033236439642846049224[[#This Row],[time]]-2)*2</calculatedColumnFormula>
    </tableColumn>
    <tableColumn id="3" xr3:uid="{34425252-4987-40B7-AA01-B23E9A1C9785}" name="Stress"/>
  </tableColumns>
  <tableStyleInfo name="TableStyleMedium26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8FE4B05-43A2-48A2-8465-1CEAED1D325C}" name="Table25330133336539742946149325" displayName="Table25330133336539742946149325" ref="AT494:AV515" totalsRowShown="0">
  <autoFilter ref="AT494:AV515" xr:uid="{38FE4B05-43A2-48A2-8465-1CEAED1D325C}"/>
  <tableColumns count="3">
    <tableColumn id="1" xr3:uid="{F566D7FD-BD98-4E95-927E-698AA5D99706}" name="time"/>
    <tableColumn id="2" xr3:uid="{036118BC-F100-4E5D-86C8-A85C0594CE19}" name="moment" dataDxfId="209">
      <calculatedColumnFormula>(Table25330133336539742946149325[[#This Row],[time]]-2)*2</calculatedColumnFormula>
    </tableColumn>
    <tableColumn id="3" xr3:uid="{587DDC9D-6786-4F79-A1BF-F1BFAF14AD92}" name="Stress"/>
  </tableColumns>
  <tableStyleInfo name="TableStyleMedium24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E54DD56-2DAA-43AB-94FB-13734352C0FD}" name="Table125430233436639843046249426" displayName="Table125430233436639843046249426" ref="A524:C545" totalsRowShown="0">
  <autoFilter ref="A524:C545" xr:uid="{3E54DD56-2DAA-43AB-94FB-13734352C0FD}"/>
  <tableColumns count="3">
    <tableColumn id="1" xr3:uid="{6C239C33-9872-4A91-8C88-84276D9BD12D}" name="time"/>
    <tableColumn id="2" xr3:uid="{C46D56DF-2464-4A57-8EAC-E0FA0915FCA3}" name="moment" dataDxfId="208">
      <calculatedColumnFormula>-(Table125430233436639843046249426[[#This Row],[time]]-2)*2</calculatedColumnFormula>
    </tableColumn>
    <tableColumn id="3" xr3:uid="{80B7EF55-468A-481A-925D-EEB519E73FC8}" name="Stress"/>
  </tableColumns>
  <tableStyleInfo name="TableStyleLight1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5C31A5E-81C0-41A6-87A7-EEC25B98DF27}" name="Table225530333536739943146349527" displayName="Table225530333536739943146349527" ref="D524:F545" totalsRowShown="0">
  <autoFilter ref="D524:F545" xr:uid="{A5C31A5E-81C0-41A6-87A7-EEC25B98DF27}"/>
  <tableColumns count="3">
    <tableColumn id="1" xr3:uid="{59F84DDF-55F3-4018-A984-D308D569B431}" name="time"/>
    <tableColumn id="2" xr3:uid="{53BB81FF-EBB6-4976-9159-BC186C2C4F2C}" name="moment" dataDxfId="207">
      <calculatedColumnFormula>-(Table225530333536739943146349527[[#This Row],[time]]-2)*2</calculatedColumnFormula>
    </tableColumn>
    <tableColumn id="3" xr3:uid="{B90D6776-6590-4231-96F7-B33B45347145}" name="Stress "/>
  </tableColumns>
  <tableStyleInfo name="TableStyleLight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A290D6C-9377-44AE-9B92-0632AF5C7C57}" name="Table325630433636840043246449628" displayName="Table325630433636840043246449628" ref="J524:L545" totalsRowShown="0">
  <autoFilter ref="J524:L545" xr:uid="{8A290D6C-9377-44AE-9B92-0632AF5C7C57}"/>
  <tableColumns count="3">
    <tableColumn id="1" xr3:uid="{0B0BE1E5-E993-44D9-8B6D-76D64B229C2C}" name="time"/>
    <tableColumn id="2" xr3:uid="{722718EA-170A-4F3E-82E6-F3F184D46111}" name="moment" dataDxfId="206">
      <calculatedColumnFormula>-(Table325630433636840043246449628[[#This Row],[time]]-2)*2</calculatedColumnFormula>
    </tableColumn>
    <tableColumn id="3" xr3:uid="{02CECD85-2226-4766-83B0-2D601B310C5E}" name="Stress"/>
  </tableColumns>
  <tableStyleInfo name="TableStyleLight3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D9F6B62-3627-406D-9D82-8DD68F239784}" name="Table425730533736940143346549729" displayName="Table425730533736940143346549729" ref="P524:R545" totalsRowShown="0">
  <autoFilter ref="P524:R545" xr:uid="{FD9F6B62-3627-406D-9D82-8DD68F239784}"/>
  <tableColumns count="3">
    <tableColumn id="1" xr3:uid="{138BF9E3-5D53-4549-A22F-1538E1902848}" name="time"/>
    <tableColumn id="2" xr3:uid="{7D198A6C-8226-4B43-A4FE-7671B347A434}" name="moment" dataDxfId="205">
      <calculatedColumnFormula>-(Table425730533736940143346549729[[#This Row],[time]]-2)*2</calculatedColumnFormula>
    </tableColumn>
    <tableColumn id="3" xr3:uid="{56B08A03-860C-42F2-AE32-3DD45E53E397}" name="Stress"/>
  </tableColumns>
  <tableStyleInfo name="TableStyleLight4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E8DCAD-4C6A-47C3-9406-0EE6297A1D52}" name="Table525830633837040243446649830" displayName="Table525830633837040243446649830" ref="V524:X545" totalsRowShown="0">
  <autoFilter ref="V524:X545" xr:uid="{0CE8DCAD-4C6A-47C3-9406-0EE6297A1D52}"/>
  <tableColumns count="3">
    <tableColumn id="1" xr3:uid="{0F8BD993-AD92-4980-8B6B-C0CB0150F07C}" name="time"/>
    <tableColumn id="2" xr3:uid="{A71DA1E0-C6D9-45AC-B0A3-5514FE8717A3}" name="moment" dataDxfId="204">
      <calculatedColumnFormula>-(Table525830633837040243446649830[[#This Row],[time]]-2)*2</calculatedColumnFormula>
    </tableColumn>
    <tableColumn id="3" xr3:uid="{37F80F9A-CA12-4BD1-A2BF-305507080954}" name="Stress"/>
  </tableColumns>
  <tableStyleInfo name="TableStyleLight5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05519A8-BDE9-4A86-BC64-1BF4435589B5}" name="Table625930733937140343546749931" displayName="Table625930733937140343546749931" ref="AB524:AD545" totalsRowShown="0">
  <autoFilter ref="AB524:AD545" xr:uid="{A05519A8-BDE9-4A86-BC64-1BF4435589B5}"/>
  <tableColumns count="3">
    <tableColumn id="1" xr3:uid="{09B5FBAB-16EE-46B5-9F47-17E8F5DCD2DB}" name="time"/>
    <tableColumn id="2" xr3:uid="{5A0370BA-CF2E-4DDB-B9C9-EE3A197F01FD}" name="moment" dataDxfId="203">
      <calculatedColumnFormula>-(Table625930733937140343546749931[[#This Row],[time]]-2)*2</calculatedColumnFormula>
    </tableColumn>
    <tableColumn id="3" xr3:uid="{0ACBB532-5E89-4FA5-9659-AEF763933B4B}" name="Stress"/>
  </tableColumns>
  <tableStyleInfo name="TableStyleLight6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9792D61-8472-421D-8A38-0504BE5B34C0}" name="Table726030834037240443646850032" displayName="Table726030834037240443646850032" ref="AH524:AJ545" totalsRowShown="0">
  <autoFilter ref="AH524:AJ545" xr:uid="{69792D61-8472-421D-8A38-0504BE5B34C0}"/>
  <tableColumns count="3">
    <tableColumn id="1" xr3:uid="{DA912A6E-A85B-449C-B97E-24061FDDEC96}" name="time"/>
    <tableColumn id="2" xr3:uid="{4E28653B-C1C2-4751-BDF0-3E3519A1A564}" name="moment" dataDxfId="202">
      <calculatedColumnFormula>-(Table726030834037240443646850032[[#This Row],[time]]-2)*2</calculatedColumnFormula>
    </tableColumn>
    <tableColumn id="3" xr3:uid="{E0BBEB11-7C21-43BC-9179-D9E367539B22}" name="Stress"/>
  </tableColumns>
  <tableStyleInfo name="TableStyleLight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91FAA4AB-9193-436C-B683-DB8C63821850}" name="Table248265" displayName="Table248265" ref="Y36:AA57" totalsRowShown="0">
  <autoFilter ref="Y36:AA57" xr:uid="{91FAA4AB-9193-436C-B683-DB8C63821850}"/>
  <tableColumns count="3">
    <tableColumn id="1" xr3:uid="{FD93EFA8-B2EE-4B0E-9671-07F3CA8E6EB4}" name="time"/>
    <tableColumn id="2" xr3:uid="{FA5758BC-4E71-4428-B1C4-0F56A4F87DD3}" name="moment" dataDxfId="453">
      <calculatedColumnFormula>-(Table248265[[#This Row],[time]]-2)*2</calculatedColumnFormula>
    </tableColumn>
    <tableColumn id="3" xr3:uid="{3D2E0D99-36F4-4F41-9D11-13319EBCA30C}" name="Stress"/>
  </tableColumns>
  <tableStyleInfo name="TableStyleMedium25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879677-2D75-4E48-BC25-CE6BD779647C}" name="Table826130934137340543746950133" displayName="Table826130934137340543746950133" ref="AN524:AP545" totalsRowShown="0">
  <autoFilter ref="AN524:AP545" xr:uid="{0C879677-2D75-4E48-BC25-CE6BD779647C}"/>
  <tableColumns count="3">
    <tableColumn id="1" xr3:uid="{A52C3ADC-FD70-4493-9C0B-1731B5FB8864}" name="time"/>
    <tableColumn id="2" xr3:uid="{C299FEDF-9BE5-4E7A-9B9C-2248167AEDC9}" name="moment" dataDxfId="201">
      <calculatedColumnFormula>-(Table826130934137340543746950133[[#This Row],[time]]-2)*2</calculatedColumnFormula>
    </tableColumn>
    <tableColumn id="3" xr3:uid="{2786A816-534C-4B92-8291-9CC0D0CBA9C2}" name="Stress"/>
  </tableColumns>
  <tableStyleInfo name="TableStyleLight8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5322572-FDB9-43E0-8B0E-576FB5636EE2}" name="Table24526231034237440643847050234" displayName="Table24526231034237440643847050234" ref="G524:I545" totalsRowShown="0">
  <autoFilter ref="G524:I545" xr:uid="{55322572-FDB9-43E0-8B0E-576FB5636EE2}"/>
  <tableColumns count="3">
    <tableColumn id="1" xr3:uid="{6A9E6D74-3127-4EF2-A944-16D85AB7F3AD}" name="time" dataDxfId="200"/>
    <tableColumn id="2" xr3:uid="{2706FE55-0079-4956-AC28-D33D3D9C4B8C}" name="moment" dataDxfId="199">
      <calculatedColumnFormula>-(G525-2)*2</calculatedColumnFormula>
    </tableColumn>
    <tableColumn id="3" xr3:uid="{0CACABEE-EACE-4D3E-9E32-D63FEA4399C8}" name="Stress"/>
  </tableColumns>
  <tableStyleInfo name="TableStyleMedium26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30265A8-E5D0-4450-9121-8C1FAA7E3139}" name="Table24626331134337540743947150335" displayName="Table24626331134337540743947150335" ref="M524:O545" totalsRowShown="0">
  <autoFilter ref="M524:O545" xr:uid="{430265A8-E5D0-4450-9121-8C1FAA7E3139}"/>
  <tableColumns count="3">
    <tableColumn id="1" xr3:uid="{6200E740-1543-4503-90D5-5E4F01A9A833}" name="time"/>
    <tableColumn id="2" xr3:uid="{DDBE64E2-0097-4CF6-89CD-A9B05F7E19D3}" name="moment" dataDxfId="198">
      <calculatedColumnFormula>-(Table24626331134337540743947150335[[#This Row],[time]]-2)*2</calculatedColumnFormula>
    </tableColumn>
    <tableColumn id="3" xr3:uid="{BA5CB422-F192-4F36-91CD-086D5481102B}" name="Stress"/>
  </tableColumns>
  <tableStyleInfo name="TableStyleMedium27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F81097A-865C-47D2-9C0F-D6F82203E7E2}" name="Table24726431234437640844047250436" displayName="Table24726431234437640844047250436" ref="S524:U545" totalsRowShown="0">
  <autoFilter ref="S524:U545" xr:uid="{AF81097A-865C-47D2-9C0F-D6F82203E7E2}"/>
  <tableColumns count="3">
    <tableColumn id="1" xr3:uid="{3BD45217-A3BE-495F-B982-F807515B78D8}" name="time"/>
    <tableColumn id="2" xr3:uid="{4FC87175-EA16-4405-9D21-B301E4BEC2E5}" name="moment" dataDxfId="197">
      <calculatedColumnFormula>-(Table24726431234437640844047250436[[#This Row],[time]]-2)*2</calculatedColumnFormula>
    </tableColumn>
    <tableColumn id="3" xr3:uid="{9141AD3F-7E64-446E-B0AF-351ECFE05E3B}" name="Stress"/>
  </tableColumns>
  <tableStyleInfo name="TableStyleMedium24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1548425-4A44-4C71-8F53-B843B2AED33F}" name="Table24826531334537740944147350537" displayName="Table24826531334537740944147350537" ref="Y524:AA545" totalsRowShown="0">
  <autoFilter ref="Y524:AA545" xr:uid="{61548425-4A44-4C71-8F53-B843B2AED33F}"/>
  <tableColumns count="3">
    <tableColumn id="1" xr3:uid="{3EFF1C60-57FC-46DB-9A5A-4EE822690314}" name="time"/>
    <tableColumn id="2" xr3:uid="{7998BA3D-FE9D-40AA-8554-75E39E2B34FD}" name="moment" dataDxfId="196">
      <calculatedColumnFormula>-(Table24826531334537740944147350537[[#This Row],[time]]-2)*2</calculatedColumnFormula>
    </tableColumn>
    <tableColumn id="3" xr3:uid="{EBD23923-EE6E-4EDC-8AC2-4D3A99BEA1F3}" name="Stress"/>
  </tableColumns>
  <tableStyleInfo name="TableStyleMedium25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A816AE3-D29F-460B-B9F8-BDA438AF1DD5}" name="Table24926631434637841044247450638" displayName="Table24926631434637841044247450638" ref="AE524:AG545" totalsRowShown="0">
  <autoFilter ref="AE524:AG545" xr:uid="{BA816AE3-D29F-460B-B9F8-BDA438AF1DD5}"/>
  <tableColumns count="3">
    <tableColumn id="1" xr3:uid="{1B1A46BD-00C0-4839-A77B-9ED8F12D3E02}" name="time"/>
    <tableColumn id="2" xr3:uid="{9A0E75B6-AB11-40ED-8F9F-6BB4AFD05AB5}" name="moment" dataDxfId="195">
      <calculatedColumnFormula>-(Table24926631434637841044247450638[[#This Row],[time]]-2)*2</calculatedColumnFormula>
    </tableColumn>
    <tableColumn id="3" xr3:uid="{0255A36B-5A3C-40A2-82A1-838E48DC6ED7}" name="Stress"/>
  </tableColumns>
  <tableStyleInfo name="TableStyleMedium26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437275C-1635-433C-904A-007FB6C6739E}" name="Table25026731534737941144347550739" displayName="Table25026731534737941144347550739" ref="AK524:AM545" totalsRowShown="0">
  <autoFilter ref="AK524:AM545" xr:uid="{9437275C-1635-433C-904A-007FB6C6739E}"/>
  <tableColumns count="3">
    <tableColumn id="1" xr3:uid="{A051CACF-3386-4F8F-A6EF-3623EDECF53E}" name="time"/>
    <tableColumn id="2" xr3:uid="{396E313A-82C6-4DC2-8856-32B5793437A5}" name="moment" dataDxfId="194">
      <calculatedColumnFormula>-(Table25026731534737941144347550739[[#This Row],[time]]-2)*2</calculatedColumnFormula>
    </tableColumn>
    <tableColumn id="3" xr3:uid="{39AEAE08-DBBC-497D-B403-EF4EEAF05305}" name="Stress"/>
  </tableColumns>
  <tableStyleInfo name="TableStyleMedium27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E53DCE4-4357-45AD-B488-464D52A3C0F6}" name="Table25226831634838041244447650840" displayName="Table25226831634838041244447650840" ref="AQ524:AS545" totalsRowShown="0">
  <autoFilter ref="AQ524:AS545" xr:uid="{2E53DCE4-4357-45AD-B488-464D52A3C0F6}"/>
  <tableColumns count="3">
    <tableColumn id="1" xr3:uid="{4E42A5FA-FB1B-439D-9B20-10544E6531D4}" name="time"/>
    <tableColumn id="2" xr3:uid="{58DCAF7D-08CE-406D-89CE-B186F355C267}" name="moment" dataDxfId="193">
      <calculatedColumnFormula>-(Table25226831634838041244447650840[[#This Row],[time]]-2)*2</calculatedColumnFormula>
    </tableColumn>
    <tableColumn id="3" xr3:uid="{1FDD8561-59DB-425B-BB1F-65791C017537}" name="Stress"/>
  </tableColumns>
  <tableStyleInfo name="TableStyleMedium26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3CF2D4F-5891-4544-B728-E40511F8DA93}" name="Table25326931734938141344547750941" displayName="Table25326931734938141344547750941" ref="AT524:AV545" totalsRowShown="0">
  <autoFilter ref="AT524:AV545" xr:uid="{F3CF2D4F-5891-4544-B728-E40511F8DA93}"/>
  <tableColumns count="3">
    <tableColumn id="1" xr3:uid="{EE95CC10-E473-49C8-9FCC-4E7717C2398F}" name="time"/>
    <tableColumn id="2" xr3:uid="{8D239994-1C42-46BE-9422-6FCE03EA3C70}" name="moment" dataDxfId="192">
      <calculatedColumnFormula>-(Table25326931734938141344547750941[[#This Row],[time]]-2)*2</calculatedColumnFormula>
    </tableColumn>
    <tableColumn id="3" xr3:uid="{FDEABAE1-CDAC-4B26-A32E-64A60CA0D137}" name="Stress"/>
  </tableColumns>
  <tableStyleInfo name="TableStyleMedium24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5B47920-95A1-4496-A660-10F3854BF904}" name="Table12863183503824144464781042" displayName="Table12863183503824144464781042" ref="A555:C576" totalsRowShown="0">
  <autoFilter ref="A555:C576" xr:uid="{15B47920-95A1-4496-A660-10F3854BF904}"/>
  <tableColumns count="3">
    <tableColumn id="1" xr3:uid="{4762B7B1-3D92-4743-A9CE-9F6D6802DFC5}" name="time"/>
    <tableColumn id="2" xr3:uid="{1ED47099-5BA8-4CA5-855D-5ABAC72B1A48}" name="moment" dataDxfId="191">
      <calculatedColumnFormula>(Table12863183503824144464781042[[#This Row],[time]]-2)*2</calculatedColumnFormula>
    </tableColumn>
    <tableColumn id="3" xr3:uid="{30268DAA-2731-4CE4-9125-2ED062D179FE}" name="Stres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1EF6D098-87CD-494E-9DF8-BBFCD422293B}" name="Table249266" displayName="Table249266" ref="AE36:AG57" totalsRowShown="0">
  <autoFilter ref="AE36:AG57" xr:uid="{1EF6D098-87CD-494E-9DF8-BBFCD422293B}"/>
  <tableColumns count="3">
    <tableColumn id="1" xr3:uid="{05E143C2-3890-4F2E-B1DC-30FEBA8E5A8F}" name="time"/>
    <tableColumn id="2" xr3:uid="{B1BE22F0-F513-4D23-B84D-AE85ADBCA757}" name="moment" dataDxfId="452">
      <calculatedColumnFormula>-(Table249266[[#This Row],[time]]-2)*2</calculatedColumnFormula>
    </tableColumn>
    <tableColumn id="3" xr3:uid="{F3855773-3A8D-403F-B93D-B8FE357BE67D}" name="Stress"/>
  </tableColumns>
  <tableStyleInfo name="TableStyleMedium26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22A2948-4729-4C0B-9934-2359DBA3AC6C}" name="Table22873193513834154474791143" displayName="Table22873193513834154474791143" ref="D555:F576" totalsRowShown="0">
  <autoFilter ref="D555:F576" xr:uid="{E22A2948-4729-4C0B-9934-2359DBA3AC6C}"/>
  <tableColumns count="3">
    <tableColumn id="1" xr3:uid="{D0D55617-FB50-49AE-BEAD-72D22175343A}" name="time"/>
    <tableColumn id="2" xr3:uid="{4752B719-72B6-4705-949A-4E513F039078}" name="moment" dataDxfId="190">
      <calculatedColumnFormula>(Table22873193513834154474791143[[#This Row],[time]]-2)*2</calculatedColumnFormula>
    </tableColumn>
    <tableColumn id="3" xr3:uid="{E5B14B39-55E0-4DBE-97AD-ACC642D2F78E}" name="Stress "/>
  </tableColumns>
  <tableStyleInfo name="TableStyleLight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2D21F24-F1EB-4B70-BEF5-74DABE09DBAC}" name="Table32883203523844164484801244" displayName="Table32883203523844164484801244" ref="J555:L576" totalsRowShown="0">
  <autoFilter ref="J555:L576" xr:uid="{42D21F24-F1EB-4B70-BEF5-74DABE09DBAC}"/>
  <tableColumns count="3">
    <tableColumn id="1" xr3:uid="{987D9627-DF4B-49B6-AB39-7A33CEAFC434}" name="time"/>
    <tableColumn id="2" xr3:uid="{F4149171-03D0-47CB-8133-2FA2D216BE6A}" name="moment" dataDxfId="189">
      <calculatedColumnFormula>(Table32883203523844164484801244[[#This Row],[time]]-2)*2</calculatedColumnFormula>
    </tableColumn>
    <tableColumn id="3" xr3:uid="{0CB5A6FD-42D0-40E3-9C1D-EBC37994D9D6}" name="Stress"/>
  </tableColumns>
  <tableStyleInfo name="TableStyleLight3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3290349-0E75-4419-93A4-0026E180E3D1}" name="Table42893213533854174494811345" displayName="Table42893213533854174494811345" ref="P555:R576" totalsRowShown="0">
  <autoFilter ref="P555:R576" xr:uid="{23290349-0E75-4419-93A4-0026E180E3D1}"/>
  <tableColumns count="3">
    <tableColumn id="1" xr3:uid="{47B4D1C3-0066-4A08-B0F2-4A52383AB6A7}" name="time"/>
    <tableColumn id="2" xr3:uid="{FFC0D0F6-18BE-4933-8FDE-867EC112BF7D}" name="moment" dataDxfId="188">
      <calculatedColumnFormula>(Table42893213533854174494811345[[#This Row],[time]]-2)*2</calculatedColumnFormula>
    </tableColumn>
    <tableColumn id="3" xr3:uid="{61489EF1-3570-4335-AF95-83EF9C7BCC05}" name="Stress"/>
  </tableColumns>
  <tableStyleInfo name="TableStyleLight4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18BB7A8-1D60-4071-B401-FE32972F7C14}" name="Table52903223543864184504821446" displayName="Table52903223543864184504821446" ref="V555:X576" totalsRowShown="0">
  <autoFilter ref="V555:X576" xr:uid="{918BB7A8-1D60-4071-B401-FE32972F7C14}"/>
  <tableColumns count="3">
    <tableColumn id="1" xr3:uid="{C39E902D-43B0-4D58-8A24-F4FDFA42F73D}" name="time"/>
    <tableColumn id="2" xr3:uid="{6FB28F9C-5E0E-40FA-9EA3-9C7373E287C3}" name="moment" dataDxfId="187">
      <calculatedColumnFormula>(Table52903223543864184504821446[[#This Row],[time]]-2)*2</calculatedColumnFormula>
    </tableColumn>
    <tableColumn id="3" xr3:uid="{E9F5C3C0-F8B8-453A-AA56-D0BF33F4DE8B}" name="Stress"/>
  </tableColumns>
  <tableStyleInfo name="TableStyleLight5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1E471E7-476F-480E-8FE9-4F462947DD1E}" name="Table62913233553874194514831547" displayName="Table62913233553874194514831547" ref="AB555:AD576" totalsRowShown="0">
  <autoFilter ref="AB555:AD576" xr:uid="{11E471E7-476F-480E-8FE9-4F462947DD1E}"/>
  <tableColumns count="3">
    <tableColumn id="1" xr3:uid="{11134595-AB71-4F27-AD41-8B9D3A7BA450}" name="time"/>
    <tableColumn id="2" xr3:uid="{BA08EEC5-4E8C-453E-A491-101968968B76}" name="moment" dataDxfId="186">
      <calculatedColumnFormula>(Table62913233553874194514831547[[#This Row],[time]]-2)*2</calculatedColumnFormula>
    </tableColumn>
    <tableColumn id="3" xr3:uid="{C9EEF134-5768-4181-A033-F669AA1EBC28}" name="Stress"/>
  </tableColumns>
  <tableStyleInfo name="TableStyleLight6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39D3D92-0D32-418C-B709-C7D90038D6A8}" name="Table72923243563884204524841648" displayName="Table72923243563884204524841648" ref="AH555:AJ576" totalsRowShown="0">
  <autoFilter ref="AH555:AJ576" xr:uid="{839D3D92-0D32-418C-B709-C7D90038D6A8}"/>
  <tableColumns count="3">
    <tableColumn id="1" xr3:uid="{0FFD4940-7235-4FF6-960D-5B30D024C9AF}" name="time"/>
    <tableColumn id="2" xr3:uid="{CFFC865D-E926-4F35-B314-517A4EA2CE75}" name="moment" dataDxfId="185">
      <calculatedColumnFormula>(Table72923243563884204524841648[[#This Row],[time]]-2)*2</calculatedColumnFormula>
    </tableColumn>
    <tableColumn id="3" xr3:uid="{6E7EDA0E-5E12-4DEA-A0FF-F2CDA7F7A7A2}" name="Stress"/>
  </tableColumns>
  <tableStyleInfo name="TableStyleLight7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4A93A2A-BD50-453C-BBD6-269DCE3C8235}" name="Table82933253573894214534851749" displayName="Table82933253573894214534851749" ref="AN555:AP576" totalsRowShown="0">
  <autoFilter ref="AN555:AP576" xr:uid="{14A93A2A-BD50-453C-BBD6-269DCE3C8235}"/>
  <tableColumns count="3">
    <tableColumn id="1" xr3:uid="{45773FFD-67D9-4F7C-AB31-0E7800F6BEE1}" name="time"/>
    <tableColumn id="2" xr3:uid="{176F9F73-54FE-4527-B4B2-9A869C3434B9}" name="moment" dataDxfId="184">
      <calculatedColumnFormula>(Table82933253573894214534851749[[#This Row],[time]]-2)*2</calculatedColumnFormula>
    </tableColumn>
    <tableColumn id="3" xr3:uid="{6A8F6A6C-C8A6-4B5D-8004-8AD235C82533}" name="Stress"/>
  </tableColumns>
  <tableStyleInfo name="TableStyleLight8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AF462D6-1E01-4643-A8F3-F58C5E169A96}" name="Table2452943263583904224544861850" displayName="Table2452943263583904224544861850" ref="G555:I576" totalsRowShown="0">
  <autoFilter ref="G555:I576" xr:uid="{5AF462D6-1E01-4643-A8F3-F58C5E169A96}"/>
  <tableColumns count="3">
    <tableColumn id="1" xr3:uid="{5369B808-0494-466F-99DF-A1D2EC11BB49}" name="time"/>
    <tableColumn id="2" xr3:uid="{2E091994-4ABB-40FF-89E7-EA3D3BF97F18}" name="moment" dataDxfId="183">
      <calculatedColumnFormula>(Table2452943263583904224544861850[[#This Row],[time]]-2)*2</calculatedColumnFormula>
    </tableColumn>
    <tableColumn id="3" xr3:uid="{B8D08F9D-87FD-4094-8143-A334D1016FD5}" name="Stress"/>
  </tableColumns>
  <tableStyleInfo name="TableStyleMedium26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9B1F454-C686-40BC-A7DD-30F07AB7FE27}" name="Table2462953273593914234554871951" displayName="Table2462953273593914234554871951" ref="M555:O576" totalsRowShown="0">
  <autoFilter ref="M555:O576" xr:uid="{19B1F454-C686-40BC-A7DD-30F07AB7FE27}"/>
  <tableColumns count="3">
    <tableColumn id="1" xr3:uid="{7F21665E-9EAA-4883-966B-66920AA84A97}" name="time"/>
    <tableColumn id="2" xr3:uid="{CDF501AD-AAD2-4918-8ACF-1BE4CF7F8695}" name="moment" dataDxfId="182">
      <calculatedColumnFormula>(Table2462953273593914234554871951[[#This Row],[time]]-2)*2</calculatedColumnFormula>
    </tableColumn>
    <tableColumn id="3" xr3:uid="{449B7BF7-2915-4B2A-97D8-A1DB0E0E3AAE}" name="Stress"/>
  </tableColumns>
  <tableStyleInfo name="TableStyleMedium27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206018BB-B8E4-4957-B4CA-8F17F729CE99}" name="Table2472963283603924244564882052" displayName="Table2472963283603924244564882052" ref="S555:U576" totalsRowShown="0">
  <autoFilter ref="S555:U576" xr:uid="{206018BB-B8E4-4957-B4CA-8F17F729CE99}"/>
  <tableColumns count="3">
    <tableColumn id="1" xr3:uid="{DF962555-0B04-4BE1-83F2-2C26617EBBA7}" name="time"/>
    <tableColumn id="2" xr3:uid="{5B738408-E624-4C1B-BCED-E4D41E14F5B6}" name="moment" dataDxfId="181">
      <calculatedColumnFormula>(Table2472963283603924244564882052[[#This Row],[time]]-2)*2</calculatedColumnFormula>
    </tableColumn>
    <tableColumn id="3" xr3:uid="{9196F9D7-5D85-4794-A228-F6D34111B3F2}" name="Stress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611DC8-6CF3-4676-8930-1A1D11BCA26B}" name="Table3" displayName="Table3" ref="J6:L27" totalsRowShown="0">
  <autoFilter ref="J6:L27" xr:uid="{77611DC8-6CF3-4676-8930-1A1D11BCA26B}"/>
  <tableColumns count="3">
    <tableColumn id="1" xr3:uid="{5C90C009-1CC9-415B-BAA4-BC0F87F62BB7}" name="time"/>
    <tableColumn id="2" xr3:uid="{B17D3ABE-CE66-4A51-B1FD-82F36BD2212D}" name="moment" dataDxfId="478">
      <calculatedColumnFormula>(Table3[[#This Row],[time]]-2)*2</calculatedColumnFormula>
    </tableColumn>
    <tableColumn id="3" xr3:uid="{EED60427-C12F-48DB-81A6-68C6D503D2D0}" name="Stress"/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824C53CB-CF88-479F-8EFC-E2D80AE1048C}" name="Table250267" displayName="Table250267" ref="AK36:AM57" totalsRowShown="0">
  <autoFilter ref="AK36:AM57" xr:uid="{824C53CB-CF88-479F-8EFC-E2D80AE1048C}"/>
  <tableColumns count="3">
    <tableColumn id="1" xr3:uid="{1265EF20-0F6C-443C-A0DF-C206B05865D8}" name="time"/>
    <tableColumn id="2" xr3:uid="{83E8FB46-71E9-4805-85F9-F9974CA52F87}" name="moment" dataDxfId="451">
      <calculatedColumnFormula>-(Table250267[[#This Row],[time]]-2)*2</calculatedColumnFormula>
    </tableColumn>
    <tableColumn id="3" xr3:uid="{707B8BE9-340F-4D54-ACD3-1532866CF053}" name="Stress"/>
  </tableColumns>
  <tableStyleInfo name="TableStyleMedium27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D905B70-3DDA-409A-9731-C4CFD89F3917}" name="Table2482973293613934254574892153" displayName="Table2482973293613934254574892153" ref="Y555:AA576" totalsRowShown="0">
  <autoFilter ref="Y555:AA576" xr:uid="{7D905B70-3DDA-409A-9731-C4CFD89F3917}"/>
  <tableColumns count="3">
    <tableColumn id="1" xr3:uid="{C0C6574D-992E-4D60-85D9-6A61499E43CB}" name="time"/>
    <tableColumn id="2" xr3:uid="{37492803-79E6-47DD-92CB-CBD0C4C3A904}" name="moment" dataDxfId="180">
      <calculatedColumnFormula>(Table2482973293613934254574892153[[#This Row],[time]]-2)*2</calculatedColumnFormula>
    </tableColumn>
    <tableColumn id="3" xr3:uid="{A45AFEA9-C21C-49C4-8EEA-90CDA35F15D4}" name="Stress"/>
  </tableColumns>
  <tableStyleInfo name="TableStyleMedium25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5B17BBC-5EC7-4113-82EF-D07DA760572A}" name="Table2492983303623944264584902254" displayName="Table2492983303623944264584902254" ref="AE555:AG576" totalsRowShown="0">
  <autoFilter ref="AE555:AG576" xr:uid="{C5B17BBC-5EC7-4113-82EF-D07DA760572A}"/>
  <tableColumns count="3">
    <tableColumn id="1" xr3:uid="{2CCA60DE-5D86-454A-BC70-55254FA8AC50}" name="time"/>
    <tableColumn id="2" xr3:uid="{7D4F5060-6A32-4AE8-8E43-88DF23AB0843}" name="moment" dataDxfId="179">
      <calculatedColumnFormula>(Table2492983303623944264584902254[[#This Row],[time]]-2)*2</calculatedColumnFormula>
    </tableColumn>
    <tableColumn id="3" xr3:uid="{87165C2F-DA03-4F19-85B1-58949C1F969C}" name="Stress"/>
  </tableColumns>
  <tableStyleInfo name="TableStyleMedium26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6298522-0EC8-4601-BAD5-82CA4C0E3DC8}" name="Table2502993313633954274594912355" displayName="Table2502993313633954274594912355" ref="AK555:AM576" totalsRowShown="0">
  <autoFilter ref="AK555:AM576" xr:uid="{36298522-0EC8-4601-BAD5-82CA4C0E3DC8}"/>
  <tableColumns count="3">
    <tableColumn id="1" xr3:uid="{98EFFA7D-FEA1-4399-B0C3-6ED328C23E2D}" name="time"/>
    <tableColumn id="2" xr3:uid="{D48F2C76-E31E-45D8-8E40-91095916CA9F}" name="moment" dataDxfId="178">
      <calculatedColumnFormula>(Table2502993313633954274594912355[[#This Row],[time]]-2)*2</calculatedColumnFormula>
    </tableColumn>
    <tableColumn id="3" xr3:uid="{2C6B9320-F9AC-4597-95D4-6624DD0DCEE0}" name="Stress"/>
  </tableColumns>
  <tableStyleInfo name="TableStyleMedium27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8C5CFDA-2B17-4D30-8802-6CCAC889B142}" name="Table2523003323643964284604922456" displayName="Table2523003323643964284604922456" ref="AQ555:AS576" totalsRowShown="0">
  <autoFilter ref="AQ555:AS576" xr:uid="{38C5CFDA-2B17-4D30-8802-6CCAC889B142}"/>
  <tableColumns count="3">
    <tableColumn id="1" xr3:uid="{44EC1A4F-30BC-4D84-B77F-FA00C439C845}" name="time"/>
    <tableColumn id="2" xr3:uid="{71B933F6-C433-428B-B652-F65B9FE44338}" name="moment" dataDxfId="177">
      <calculatedColumnFormula>(Table2523003323643964284604922456[[#This Row],[time]]-2)*2</calculatedColumnFormula>
    </tableColumn>
    <tableColumn id="3" xr3:uid="{193E237C-52EE-4C4D-A053-BFB20EFC2CBC}" name="Stress"/>
  </tableColumns>
  <tableStyleInfo name="TableStyleMedium26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59EF41C-EBB9-4EE9-8409-BA84302295C7}" name="Table2533013333653974294614932557" displayName="Table2533013333653974294614932557" ref="AT555:AV576" totalsRowShown="0">
  <autoFilter ref="AT555:AV576" xr:uid="{859EF41C-EBB9-4EE9-8409-BA84302295C7}"/>
  <tableColumns count="3">
    <tableColumn id="1" xr3:uid="{ED4F2FBC-4D4F-4464-875B-1136AC29BCE4}" name="time"/>
    <tableColumn id="2" xr3:uid="{A4487C77-CDFA-49E5-9E03-A6D5BBB27D6B}" name="moment" dataDxfId="176">
      <calculatedColumnFormula>(Table2533013333653974294614932557[[#This Row],[time]]-2)*2</calculatedColumnFormula>
    </tableColumn>
    <tableColumn id="3" xr3:uid="{46B4D8CD-E2B8-4120-95C8-27187CF618E8}" name="Stress"/>
  </tableColumns>
  <tableStyleInfo name="TableStyleMedium24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4D72218-CA8C-4CEC-B45E-13C4C6F2342F}" name="Table12543023343663984304624942674" displayName="Table12543023343663984304624942674" ref="A585:C606" totalsRowShown="0">
  <autoFilter ref="A585:C606" xr:uid="{54D72218-CA8C-4CEC-B45E-13C4C6F2342F}"/>
  <tableColumns count="3">
    <tableColumn id="1" xr3:uid="{0D6DDDA8-7445-46BD-9BDB-E49ED820568A}" name="time"/>
    <tableColumn id="2" xr3:uid="{ECF6A152-D95B-46D1-AAF6-B47A9506FC1F}" name="moment" dataDxfId="175">
      <calculatedColumnFormula>-(Table12543023343663984304624942674[[#This Row],[time]]-2)*2</calculatedColumnFormula>
    </tableColumn>
    <tableColumn id="3" xr3:uid="{74795F36-9495-4A78-8525-A14CA35D947E}" name="Stress"/>
  </tableColumns>
  <tableStyleInfo name="TableStyleLight1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2F66B2D-F9FF-4030-BA38-5C130C7BB24D}" name="Table22553033353673994314634952775" displayName="Table22553033353673994314634952775" ref="D585:F606" totalsRowShown="0">
  <autoFilter ref="D585:F606" xr:uid="{32F66B2D-F9FF-4030-BA38-5C130C7BB24D}"/>
  <tableColumns count="3">
    <tableColumn id="1" xr3:uid="{6E70CFD5-58CF-4803-990B-C5C397ABCA3C}" name="time"/>
    <tableColumn id="2" xr3:uid="{87F01B52-2C93-4DBD-AB22-E82D9BFBD6F0}" name="moment" dataDxfId="174">
      <calculatedColumnFormula>-(Table22553033353673994314634952775[[#This Row],[time]]-2)*2</calculatedColumnFormula>
    </tableColumn>
    <tableColumn id="3" xr3:uid="{0F647102-1E6C-4BE0-BC77-1A3EB4AD0C0B}" name="Stress "/>
  </tableColumns>
  <tableStyleInfo name="TableStyleLight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C4E0893-8A4A-4110-986F-9004CF5DB218}" name="Table32563043363684004324644962876" displayName="Table32563043363684004324644962876" ref="J585:L606" totalsRowShown="0">
  <autoFilter ref="J585:L606" xr:uid="{2C4E0893-8A4A-4110-986F-9004CF5DB218}"/>
  <tableColumns count="3">
    <tableColumn id="1" xr3:uid="{7BBA46AD-F643-4121-8C6F-9FD208651393}" name="time"/>
    <tableColumn id="2" xr3:uid="{D7BA7CAB-2415-4F0C-B880-DA70944F97FB}" name="moment" dataDxfId="173">
      <calculatedColumnFormula>-(Table32563043363684004324644962876[[#This Row],[time]]-2)*2</calculatedColumnFormula>
    </tableColumn>
    <tableColumn id="3" xr3:uid="{0008F7E8-50FD-4C71-AAC5-EFE8E54BDFCD}" name="Stress"/>
  </tableColumns>
  <tableStyleInfo name="TableStyleLight3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8B5499F9-5A0A-4547-911F-64E266E5A306}" name="Table42573053373694014334654972977" displayName="Table42573053373694014334654972977" ref="P585:R606" totalsRowShown="0">
  <autoFilter ref="P585:R606" xr:uid="{8B5499F9-5A0A-4547-911F-64E266E5A306}"/>
  <tableColumns count="3">
    <tableColumn id="1" xr3:uid="{A7414032-C9A3-4E53-BEEA-405F36EB76AE}" name="time"/>
    <tableColumn id="2" xr3:uid="{EFC4F358-033A-4608-AF68-3189AD20DC66}" name="moment" dataDxfId="172">
      <calculatedColumnFormula>-(Table42573053373694014334654972977[[#This Row],[time]]-2)*2</calculatedColumnFormula>
    </tableColumn>
    <tableColumn id="3" xr3:uid="{C23E6B0C-EFAB-405A-BEB1-50ED5D643C5F}" name="Stress"/>
  </tableColumns>
  <tableStyleInfo name="TableStyleLight4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892D8A7-5C0D-4036-9013-0E568B78A948}" name="Table52583063383704024344664983078" displayName="Table52583063383704024344664983078" ref="V585:X606" totalsRowShown="0">
  <autoFilter ref="V585:X606" xr:uid="{C892D8A7-5C0D-4036-9013-0E568B78A948}"/>
  <tableColumns count="3">
    <tableColumn id="1" xr3:uid="{CB3DFEB3-F811-4600-BE9A-76C1275BDFD4}" name="time"/>
    <tableColumn id="2" xr3:uid="{C6C17DCD-1A9A-4339-B8FC-3231A4D56DC9}" name="moment" dataDxfId="171">
      <calculatedColumnFormula>-(Table52583063383704024344664983078[[#This Row],[time]]-2)*2</calculatedColumnFormula>
    </tableColumn>
    <tableColumn id="3" xr3:uid="{414C0148-914C-4BD0-AF0B-BD1EAC737B4F}" name="Stress"/>
  </tableColumns>
  <tableStyleInfo name="TableStyleLight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3604BB53-FAD8-4683-8363-BFFCE57A0084}" name="Table252268" displayName="Table252268" ref="AQ36:AS57" totalsRowShown="0">
  <autoFilter ref="AQ36:AS57" xr:uid="{3604BB53-FAD8-4683-8363-BFFCE57A0084}"/>
  <tableColumns count="3">
    <tableColumn id="1" xr3:uid="{33D6F3D7-C049-4848-941B-464CDE0C5B15}" name="time"/>
    <tableColumn id="2" xr3:uid="{A6F3849B-D665-4EFA-8030-EA1D29F1915B}" name="moment" dataDxfId="450">
      <calculatedColumnFormula>-(Table252268[[#This Row],[time]]-2)*2</calculatedColumnFormula>
    </tableColumn>
    <tableColumn id="3" xr3:uid="{4E630CE1-975B-4B89-A506-DA8C1B2FEB8D}" name="Stress"/>
  </tableColumns>
  <tableStyleInfo name="TableStyleMedium26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EBB855B-C619-42EA-AAFB-07D11C37AE38}" name="Table62593073393714034354674993179" displayName="Table62593073393714034354674993179" ref="AB585:AD606" totalsRowShown="0">
  <autoFilter ref="AB585:AD606" xr:uid="{2EBB855B-C619-42EA-AAFB-07D11C37AE38}"/>
  <tableColumns count="3">
    <tableColumn id="1" xr3:uid="{516E2520-FF5D-4640-8022-7DC40912A02B}" name="time"/>
    <tableColumn id="2" xr3:uid="{42B99DCB-1C44-411B-A1AF-BE7088F929F6}" name="moment" dataDxfId="170">
      <calculatedColumnFormula>-(Table62593073393714034354674993179[[#This Row],[time]]-2)*2</calculatedColumnFormula>
    </tableColumn>
    <tableColumn id="3" xr3:uid="{A0A65A0C-2D08-4754-B9F4-E4798FDF8E22}" name="Stress"/>
  </tableColumns>
  <tableStyleInfo name="TableStyleLight6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1986EE9C-81F7-49A0-B74D-96F00254F17E}" name="Table72603083403724044364685003280" displayName="Table72603083403724044364685003280" ref="AH585:AJ606" totalsRowShown="0">
  <autoFilter ref="AH585:AJ606" xr:uid="{1986EE9C-81F7-49A0-B74D-96F00254F17E}"/>
  <tableColumns count="3">
    <tableColumn id="1" xr3:uid="{05DC6780-883C-4349-A635-AA160EDF5B77}" name="time"/>
    <tableColumn id="2" xr3:uid="{122C9D03-0AB3-453D-A4CF-18340A7DDBF6}" name="moment" dataDxfId="169">
      <calculatedColumnFormula>-(Table72603083403724044364685003280[[#This Row],[time]]-2)*2</calculatedColumnFormula>
    </tableColumn>
    <tableColumn id="3" xr3:uid="{4F6285E2-616C-4FCC-80A6-2EE4F68C7CC9}" name="Stress"/>
  </tableColumns>
  <tableStyleInfo name="TableStyleLight7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A69A12E-4439-4A92-B7BA-EB1175928AC2}" name="Table82613093413734054374695013381" displayName="Table82613093413734054374695013381" ref="AN585:AP606" totalsRowShown="0">
  <autoFilter ref="AN585:AP606" xr:uid="{8A69A12E-4439-4A92-B7BA-EB1175928AC2}"/>
  <tableColumns count="3">
    <tableColumn id="1" xr3:uid="{7059EE46-2686-43E1-B446-760973CF8465}" name="time"/>
    <tableColumn id="2" xr3:uid="{AF926AC4-0858-4592-8069-55E15CEFA329}" name="moment" dataDxfId="168">
      <calculatedColumnFormula>-(Table82613093413734054374695013381[[#This Row],[time]]-2)*2</calculatedColumnFormula>
    </tableColumn>
    <tableColumn id="3" xr3:uid="{5040111B-214E-4899-8D50-63038568AF3E}" name="Stress"/>
  </tableColumns>
  <tableStyleInfo name="TableStyleLight8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4A3B8C91-99B7-4218-869D-59409C555E9C}" name="Table2452623103423744064384705023482" displayName="Table2452623103423744064384705023482" ref="G585:I606" totalsRowShown="0">
  <autoFilter ref="G585:I606" xr:uid="{4A3B8C91-99B7-4218-869D-59409C555E9C}"/>
  <tableColumns count="3">
    <tableColumn id="1" xr3:uid="{E16226DB-3139-4A21-AD4F-8C6EFA0865C7}" name="time"/>
    <tableColumn id="2" xr3:uid="{2BACF87E-3172-4CF6-8868-1C82EAA5D5B8}" name="moment" dataDxfId="167">
      <calculatedColumnFormula>-(G586-2)*2</calculatedColumnFormula>
    </tableColumn>
    <tableColumn id="3" xr3:uid="{C7081CE3-4539-4AFB-9F53-100A6567CDD9}" name="Stress"/>
  </tableColumns>
  <tableStyleInfo name="TableStyleMedium26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90878F7-EFD3-422C-A89B-FB38E6E04B16}" name="Table2462633113433754074394715033583" displayName="Table2462633113433754074394715033583" ref="M585:O606" totalsRowShown="0">
  <autoFilter ref="M585:O606" xr:uid="{F90878F7-EFD3-422C-A89B-FB38E6E04B16}"/>
  <tableColumns count="3">
    <tableColumn id="1" xr3:uid="{402023C1-6AC5-4DF1-BAB7-39E5724A78E2}" name="time"/>
    <tableColumn id="2" xr3:uid="{E706AED0-A596-457F-A449-65282C817758}" name="moment" dataDxfId="166">
      <calculatedColumnFormula>-(Table2462633113433754074394715033583[[#This Row],[time]]-2)*2</calculatedColumnFormula>
    </tableColumn>
    <tableColumn id="3" xr3:uid="{D176BA1C-AB9D-429A-8BDC-BA485CE30DB8}" name="Stress"/>
  </tableColumns>
  <tableStyleInfo name="TableStyleMedium27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B2A4C80-D9E8-480E-91CA-EE8D85BB1471}" name="Table2472643123443764084404725043684" displayName="Table2472643123443764084404725043684" ref="S585:U606" totalsRowShown="0">
  <autoFilter ref="S585:U606" xr:uid="{0B2A4C80-D9E8-480E-91CA-EE8D85BB1471}"/>
  <tableColumns count="3">
    <tableColumn id="1" xr3:uid="{A58BCBFF-70C8-421F-B5DE-F14584AD0D66}" name="time"/>
    <tableColumn id="2" xr3:uid="{3AA36B8C-6743-4326-AC3B-65CF509214CA}" name="moment" dataDxfId="165">
      <calculatedColumnFormula>-(Table2472643123443764084404725043684[[#This Row],[time]]-2)*2</calculatedColumnFormula>
    </tableColumn>
    <tableColumn id="3" xr3:uid="{A2062B9B-7BB0-4A41-A6AB-39745794C8A0}" name="Stress"/>
  </tableColumns>
  <tableStyleInfo name="TableStyleMedium24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B397AE72-DC5C-45AD-B681-C9EEFFB3EE04}" name="Table2482653133453774094414735053785" displayName="Table2482653133453774094414735053785" ref="Y585:AA606" totalsRowShown="0">
  <autoFilter ref="Y585:AA606" xr:uid="{B397AE72-DC5C-45AD-B681-C9EEFFB3EE04}"/>
  <tableColumns count="3">
    <tableColumn id="1" xr3:uid="{CDE65D21-D6AB-4C34-A911-0A4943BB4FE1}" name="time"/>
    <tableColumn id="2" xr3:uid="{880DC3F2-BBC0-4A50-8C80-E08E6CDF872B}" name="moment" dataDxfId="164">
      <calculatedColumnFormula>-(Table2482653133453774094414735053785[[#This Row],[time]]-2)*2</calculatedColumnFormula>
    </tableColumn>
    <tableColumn id="3" xr3:uid="{02F6E9FC-8347-4D84-ADFA-879416449F12}" name="Stress"/>
  </tableColumns>
  <tableStyleInfo name="TableStyleMedium25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B3BC53A4-AE2F-4C14-A2F4-1EACA2124183}" name="Table2492663143463784104424745063886" displayName="Table2492663143463784104424745063886" ref="AE585:AG606" totalsRowShown="0">
  <autoFilter ref="AE585:AG606" xr:uid="{B3BC53A4-AE2F-4C14-A2F4-1EACA2124183}"/>
  <tableColumns count="3">
    <tableColumn id="1" xr3:uid="{D34E7142-B8F9-48F2-B5B0-D074D1672919}" name="time"/>
    <tableColumn id="2" xr3:uid="{17565BB8-82CA-4419-8610-6F148616A5DE}" name="moment" dataDxfId="163">
      <calculatedColumnFormula>-(Table2492663143463784104424745063886[[#This Row],[time]]-2)*2</calculatedColumnFormula>
    </tableColumn>
    <tableColumn id="3" xr3:uid="{818629C7-BB14-4612-95CE-30E6EEF2F671}" name="Stress"/>
  </tableColumns>
  <tableStyleInfo name="TableStyleMedium26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C8664033-C889-456D-90EA-B21F651BB3BD}" name="Table2502673153473794114434755073987" displayName="Table2502673153473794114434755073987" ref="AK585:AM606" totalsRowShown="0">
  <autoFilter ref="AK585:AM606" xr:uid="{C8664033-C889-456D-90EA-B21F651BB3BD}"/>
  <tableColumns count="3">
    <tableColumn id="1" xr3:uid="{D2A4D110-6E6A-4327-A6C3-F149DE1998F8}" name="time"/>
    <tableColumn id="2" xr3:uid="{87427760-FEFB-44EC-B9FB-15286352DA04}" name="moment" dataDxfId="162">
      <calculatedColumnFormula>-(Table2502673153473794114434755073987[[#This Row],[time]]-2)*2</calculatedColumnFormula>
    </tableColumn>
    <tableColumn id="3" xr3:uid="{C8A8C91E-EB34-40D5-A383-86EDBA3594A8}" name="Stress"/>
  </tableColumns>
  <tableStyleInfo name="TableStyleMedium27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C76CA0A-447D-4779-A74E-C2E67000EEAC}" name="Table2522683163483804124444765084088" displayName="Table2522683163483804124444765084088" ref="AQ585:AS606" totalsRowShown="0">
  <autoFilter ref="AQ585:AS606" xr:uid="{FC76CA0A-447D-4779-A74E-C2E67000EEAC}"/>
  <tableColumns count="3">
    <tableColumn id="1" xr3:uid="{23F9C6DE-35F3-4FD1-9A11-B8F29693A5C0}" name="time"/>
    <tableColumn id="2" xr3:uid="{F2E1E11C-56A4-44BE-9600-370EAA47C9D9}" name="moment" dataDxfId="161">
      <calculatedColumnFormula>-(Table2522683163483804124444765084088[[#This Row],[time]]-2)*2</calculatedColumnFormula>
    </tableColumn>
    <tableColumn id="3" xr3:uid="{F55367D8-DEDB-4DB5-B88F-E8541ABEB649}" name="Stress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11570EB-5B6C-4601-8AC3-E33CA8B2899C}" name="Table253269" displayName="Table253269" ref="AT36:AV57" totalsRowShown="0">
  <autoFilter ref="AT36:AV57" xr:uid="{D11570EB-5B6C-4601-8AC3-E33CA8B2899C}"/>
  <tableColumns count="3">
    <tableColumn id="1" xr3:uid="{CF59322A-449F-4F01-B04F-EFB0F8E2FEEF}" name="time"/>
    <tableColumn id="2" xr3:uid="{0C9526FF-5FEB-441F-B4AE-9F39F49E6EC1}" name="moment" dataDxfId="449">
      <calculatedColumnFormula>-(Table253269[[#This Row],[time]]-2)*2</calculatedColumnFormula>
    </tableColumn>
    <tableColumn id="3" xr3:uid="{D7568D56-32F1-4FB7-835E-57D8CF635FCF}" name="Stress"/>
  </tableColumns>
  <tableStyleInfo name="TableStyleMedium24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B341A66-CC99-4623-9CB8-E723A4B85815}" name="Table2532693173493814134454775094189" displayName="Table2532693173493814134454775094189" ref="AT585:AV606" totalsRowShown="0">
  <autoFilter ref="AT585:AV606" xr:uid="{EB341A66-CC99-4623-9CB8-E723A4B85815}"/>
  <tableColumns count="3">
    <tableColumn id="1" xr3:uid="{7231361C-40E7-4477-92E2-3F32C9BDEDBB}" name="time"/>
    <tableColumn id="2" xr3:uid="{818CC68E-B4A2-4201-ABC6-D96F236465DE}" name="moment" dataDxfId="160">
      <calculatedColumnFormula>-(Table2532693173493814134454775094189[[#This Row],[time]]-2)*2</calculatedColumnFormula>
    </tableColumn>
    <tableColumn id="3" xr3:uid="{1029EA4E-B310-4C48-A109-4DAAF0F98627}" name="Stress"/>
  </tableColumns>
  <tableStyleInfo name="TableStyleMedium24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9A86B36F-359D-4BC0-96F5-96F4FDE416DA}" name="Table1286318350382414446478104290" displayName="Table1286318350382414446478104290" ref="A616:C637" totalsRowShown="0">
  <autoFilter ref="A616:C637" xr:uid="{9A86B36F-359D-4BC0-96F5-96F4FDE416DA}"/>
  <tableColumns count="3">
    <tableColumn id="1" xr3:uid="{6C25C435-5D25-4B0C-9D51-7500002E7146}" name="time"/>
    <tableColumn id="2" xr3:uid="{4B711488-94C0-4D6C-B97C-9EBF092C894D}" name="moment" dataDxfId="159">
      <calculatedColumnFormula>(Table1286318350382414446478104290[[#This Row],[time]]-2)*2</calculatedColumnFormula>
    </tableColumn>
    <tableColumn id="3" xr3:uid="{942900B9-FCE3-44E9-AC11-2DAB0D015D59}" name="Stress"/>
  </tableColumns>
  <tableStyleInfo name="TableStyleLight1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DADA7DCB-5D85-4CE6-80E9-4246CFE50FAB}" name="Table2287319351383415447479114391" displayName="Table2287319351383415447479114391" ref="D616:F637" totalsRowShown="0">
  <autoFilter ref="D616:F637" xr:uid="{DADA7DCB-5D85-4CE6-80E9-4246CFE50FAB}"/>
  <tableColumns count="3">
    <tableColumn id="1" xr3:uid="{B9207374-E729-4FB2-B990-B3F85AF75E93}" name="time"/>
    <tableColumn id="2" xr3:uid="{5FFD5ED9-22F8-487C-86F1-E64FD77C1078}" name="moment" dataDxfId="158">
      <calculatedColumnFormula>(Table2287319351383415447479114391[[#This Row],[time]]-2)*2</calculatedColumnFormula>
    </tableColumn>
    <tableColumn id="3" xr3:uid="{76CAE9AD-20E7-4339-A371-C7451D84204E}" name="Stress "/>
  </tableColumns>
  <tableStyleInfo name="TableStyleLight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AD4943E3-CF84-4835-BAC5-D229E1F86402}" name="Table3288320352384416448480124492" displayName="Table3288320352384416448480124492" ref="J616:L637" totalsRowShown="0">
  <autoFilter ref="J616:L637" xr:uid="{AD4943E3-CF84-4835-BAC5-D229E1F86402}"/>
  <tableColumns count="3">
    <tableColumn id="1" xr3:uid="{15E18D45-60F1-4B91-85E2-4CE01053F3D4}" name="time"/>
    <tableColumn id="2" xr3:uid="{5E60776A-CEBC-4311-9FA7-8F34D0326F3B}" name="moment" dataDxfId="157">
      <calculatedColumnFormula>(Table3288320352384416448480124492[[#This Row],[time]]-2)*2</calculatedColumnFormula>
    </tableColumn>
    <tableColumn id="3" xr3:uid="{0DDF4D5C-DE08-49B9-84CA-813713D1FF6B}" name="Stress"/>
  </tableColumns>
  <tableStyleInfo name="TableStyleLight3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7FA980A-AC70-4025-BA71-08CC19955226}" name="Table4289321353385417449481134593" displayName="Table4289321353385417449481134593" ref="P616:R637" totalsRowShown="0">
  <autoFilter ref="P616:R637" xr:uid="{A7FA980A-AC70-4025-BA71-08CC19955226}"/>
  <tableColumns count="3">
    <tableColumn id="1" xr3:uid="{6A47B3A2-4A75-4044-ABCE-EC91A96CF3C9}" name="time"/>
    <tableColumn id="2" xr3:uid="{EA7CA24D-6B0D-416F-9D87-EEAB713CB01D}" name="moment" dataDxfId="156">
      <calculatedColumnFormula>(Table4289321353385417449481134593[[#This Row],[time]]-2)*2</calculatedColumnFormula>
    </tableColumn>
    <tableColumn id="3" xr3:uid="{862A348C-A39F-43CF-A9EB-DED62F5DDBD5}" name="Stress"/>
  </tableColumns>
  <tableStyleInfo name="TableStyleLight4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2ABA267-3C18-46D6-8DEB-8F43AD02695F}" name="Table5290322354386418450482144694" displayName="Table5290322354386418450482144694" ref="V616:X637" totalsRowShown="0">
  <autoFilter ref="V616:X637" xr:uid="{72ABA267-3C18-46D6-8DEB-8F43AD02695F}"/>
  <tableColumns count="3">
    <tableColumn id="1" xr3:uid="{A6586955-54EB-4089-B39F-0881EA2F4E66}" name="time"/>
    <tableColumn id="2" xr3:uid="{4AF4C6A1-BCE7-4603-9168-866BFC6129E3}" name="moment" dataDxfId="155">
      <calculatedColumnFormula>(Table5290322354386418450482144694[[#This Row],[time]]-2)*2</calculatedColumnFormula>
    </tableColumn>
    <tableColumn id="3" xr3:uid="{8D2C0F8D-E938-4C59-A44E-6307C15270BA}" name="Stress"/>
  </tableColumns>
  <tableStyleInfo name="TableStyleLight5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D5DB2F5-708E-4B8D-A3CB-4FF14B2EAC1A}" name="Table6291323355387419451483154795" displayName="Table6291323355387419451483154795" ref="AB616:AD637" totalsRowShown="0">
  <autoFilter ref="AB616:AD637" xr:uid="{DD5DB2F5-708E-4B8D-A3CB-4FF14B2EAC1A}"/>
  <tableColumns count="3">
    <tableColumn id="1" xr3:uid="{4167200F-08F2-44B0-BFCC-86E1A0F4E41B}" name="time"/>
    <tableColumn id="2" xr3:uid="{52747DD5-5553-456D-AFEE-B8C37CD368BA}" name="moment" dataDxfId="154">
      <calculatedColumnFormula>(Table6291323355387419451483154795[[#This Row],[time]]-2)*2</calculatedColumnFormula>
    </tableColumn>
    <tableColumn id="3" xr3:uid="{EFB8C303-95E2-4BB7-AB8A-E1BD6CC32412}" name="Stress"/>
  </tableColumns>
  <tableStyleInfo name="TableStyleLight6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BB10B431-D6EB-4DEC-ABED-8891A9F940E5}" name="Table7292324356388420452484164896" displayName="Table7292324356388420452484164896" ref="AH616:AJ637" totalsRowShown="0">
  <autoFilter ref="AH616:AJ637" xr:uid="{BB10B431-D6EB-4DEC-ABED-8891A9F940E5}"/>
  <tableColumns count="3">
    <tableColumn id="1" xr3:uid="{B4B69A1E-F76A-4DE8-B3FB-1817F46911D0}" name="time"/>
    <tableColumn id="2" xr3:uid="{525F005B-029C-4906-A798-317A41E164DB}" name="moment" dataDxfId="153">
      <calculatedColumnFormula>(Table7292324356388420452484164896[[#This Row],[time]]-2)*2</calculatedColumnFormula>
    </tableColumn>
    <tableColumn id="3" xr3:uid="{5AD6391B-9A89-4DEF-BF74-66D96458B31F}" name="Stress"/>
  </tableColumns>
  <tableStyleInfo name="TableStyleLight7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60FBD0E-0F14-42E5-9D9D-1F8B6ADA3AD0}" name="Table8293325357389421453485174997" displayName="Table8293325357389421453485174997" ref="AN616:AP637" totalsRowShown="0">
  <autoFilter ref="AN616:AP637" xr:uid="{C60FBD0E-0F14-42E5-9D9D-1F8B6ADA3AD0}"/>
  <tableColumns count="3">
    <tableColumn id="1" xr3:uid="{12B96C84-3702-4D3D-B0CD-F67C63245E9E}" name="time"/>
    <tableColumn id="2" xr3:uid="{3B33D764-BE46-4CCA-9A18-6693256223AC}" name="moment" dataDxfId="152">
      <calculatedColumnFormula>(Table8293325357389421453485174997[[#This Row],[time]]-2)*2</calculatedColumnFormula>
    </tableColumn>
    <tableColumn id="3" xr3:uid="{B62F1328-2F9B-41A4-964B-0A7F579DD06D}" name="Stress"/>
  </tableColumns>
  <tableStyleInfo name="TableStyleLight8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C4E0CA4-BB26-42B0-84F7-A54507CAD71A}" name="Table245294326358390422454486185098" displayName="Table245294326358390422454486185098" ref="G616:I637" totalsRowShown="0">
  <autoFilter ref="G616:I637" xr:uid="{8C4E0CA4-BB26-42B0-84F7-A54507CAD71A}"/>
  <tableColumns count="3">
    <tableColumn id="1" xr3:uid="{20ABA1AD-671C-4B06-AC09-FE65CB081326}" name="time"/>
    <tableColumn id="2" xr3:uid="{861E85AB-F8FA-4468-B220-61D930145322}" name="moment" dataDxfId="151">
      <calculatedColumnFormula>(Table245294326358390422454486185098[[#This Row],[time]]-2)*2</calculatedColumnFormula>
    </tableColumn>
    <tableColumn id="3" xr3:uid="{80E34914-2268-4229-8CA1-655C95996A3D}" name="Stress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4133F787-6590-4973-92B6-DF1E1869A1F9}" name="Table1286" displayName="Table1286" ref="A67:C88" totalsRowShown="0">
  <autoFilter ref="A67:C88" xr:uid="{4133F787-6590-4973-92B6-DF1E1869A1F9}"/>
  <tableColumns count="3">
    <tableColumn id="1" xr3:uid="{72AD2664-BC8D-4656-A8C2-44BC91AAD1D9}" name="time"/>
    <tableColumn id="2" xr3:uid="{A68CACBF-94BB-4997-99E6-B1C1FBEE9F55}" name="moment" dataDxfId="448">
      <calculatedColumnFormula>(Table1286[[#This Row],[time]]-2)*2</calculatedColumnFormula>
    </tableColumn>
    <tableColumn id="3" xr3:uid="{7C2769B7-34E9-4427-8096-08D3F62B59E0}" name="Stress"/>
  </tableColumns>
  <tableStyleInfo name="TableStyleLight1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D82AD829-74F4-4710-894F-EB168B3AF326}" name="Table246295327359391423455487195199" displayName="Table246295327359391423455487195199" ref="M616:O637" totalsRowShown="0">
  <autoFilter ref="M616:O637" xr:uid="{D82AD829-74F4-4710-894F-EB168B3AF326}"/>
  <tableColumns count="3">
    <tableColumn id="1" xr3:uid="{45427E26-302D-4A37-AE98-04EE227DC23D}" name="time"/>
    <tableColumn id="2" xr3:uid="{73F09779-0AC2-4900-B51C-F786C33A9008}" name="moment" dataDxfId="150">
      <calculatedColumnFormula>(Table246295327359391423455487195199[[#This Row],[time]]-2)*2</calculatedColumnFormula>
    </tableColumn>
    <tableColumn id="3" xr3:uid="{E2EA0890-BB7D-4305-933D-C8E23E1DCE78}" name="Stress"/>
  </tableColumns>
  <tableStyleInfo name="TableStyleMedium27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5EFAC7BB-AC88-4365-AC7A-84FA7EC71422}" name="Table2472963283603924244564882052100" displayName="Table2472963283603924244564882052100" ref="S616:U637" totalsRowShown="0">
  <autoFilter ref="S616:U637" xr:uid="{5EFAC7BB-AC88-4365-AC7A-84FA7EC71422}"/>
  <tableColumns count="3">
    <tableColumn id="1" xr3:uid="{EE861B0E-69C2-434E-8BD6-CDC00C01BB95}" name="time"/>
    <tableColumn id="2" xr3:uid="{644CE54D-C261-40C9-A490-3F360B05C1C1}" name="moment" dataDxfId="149">
      <calculatedColumnFormula>(Table2472963283603924244564882052100[[#This Row],[time]]-2)*2</calculatedColumnFormula>
    </tableColumn>
    <tableColumn id="3" xr3:uid="{90E70FDC-26E0-4BFA-AF2C-7E73B7C0E5BB}" name="Stress"/>
  </tableColumns>
  <tableStyleInfo name="TableStyleMedium24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7F6B470-0ADF-47B3-BF91-7A288A899295}" name="Table2482973293613934254574892153101" displayName="Table2482973293613934254574892153101" ref="Y616:AA637" totalsRowShown="0">
  <autoFilter ref="Y616:AA637" xr:uid="{37F6B470-0ADF-47B3-BF91-7A288A899295}"/>
  <tableColumns count="3">
    <tableColumn id="1" xr3:uid="{0782B36B-7F9E-44BA-8A32-C75411322BBB}" name="time"/>
    <tableColumn id="2" xr3:uid="{D752FBFF-1063-4DC4-A7C7-1F288F3716A4}" name="moment" dataDxfId="148">
      <calculatedColumnFormula>(Table2482973293613934254574892153101[[#This Row],[time]]-2)*2</calculatedColumnFormula>
    </tableColumn>
    <tableColumn id="3" xr3:uid="{BF4BE723-8A86-4270-ABBC-47585B25ED75}" name="Stress"/>
  </tableColumns>
  <tableStyleInfo name="TableStyleMedium25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A8341B06-5206-4C3C-9FF2-DD307762061D}" name="Table2492983303623944264584902254102" displayName="Table2492983303623944264584902254102" ref="AE616:AG637" totalsRowShown="0">
  <autoFilter ref="AE616:AG637" xr:uid="{A8341B06-5206-4C3C-9FF2-DD307762061D}"/>
  <tableColumns count="3">
    <tableColumn id="1" xr3:uid="{F7F3AA2E-B6DC-4D52-99E0-193E0C108524}" name="time"/>
    <tableColumn id="2" xr3:uid="{1AB54B0B-08CD-4FF7-97CB-FBFE3198E5C3}" name="moment" dataDxfId="147">
      <calculatedColumnFormula>(Table2492983303623944264584902254102[[#This Row],[time]]-2)*2</calculatedColumnFormula>
    </tableColumn>
    <tableColumn id="3" xr3:uid="{AEC4AD4A-7D54-4566-A055-5EAA83621362}" name="Stress"/>
  </tableColumns>
  <tableStyleInfo name="TableStyleMedium26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175D4768-21D1-46FD-9729-0A4EEB7AB264}" name="Table2502993313633954274594912355103" displayName="Table2502993313633954274594912355103" ref="AK616:AM637" totalsRowShown="0">
  <autoFilter ref="AK616:AM637" xr:uid="{175D4768-21D1-46FD-9729-0A4EEB7AB264}"/>
  <tableColumns count="3">
    <tableColumn id="1" xr3:uid="{9A02A966-E54E-4532-A22E-C2FD19D2FD6B}" name="time"/>
    <tableColumn id="2" xr3:uid="{C9E6FE76-4895-464A-98DA-F3B6BFF310CB}" name="moment" dataDxfId="146">
      <calculatedColumnFormula>(Table2502993313633954274594912355103[[#This Row],[time]]-2)*2</calculatedColumnFormula>
    </tableColumn>
    <tableColumn id="3" xr3:uid="{E8445B68-33DC-4FC2-809C-1A7D9ADEA31C}" name="Stress"/>
  </tableColumns>
  <tableStyleInfo name="TableStyleMedium27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48E52345-EF71-4FD1-B760-857F90B86AA6}" name="Table2523003323643964284604922456104" displayName="Table2523003323643964284604922456104" ref="AQ616:AS637" totalsRowShown="0">
  <autoFilter ref="AQ616:AS637" xr:uid="{48E52345-EF71-4FD1-B760-857F90B86AA6}"/>
  <tableColumns count="3">
    <tableColumn id="1" xr3:uid="{359216A6-2A8A-4644-A780-3D7882CC5DED}" name="time"/>
    <tableColumn id="2" xr3:uid="{67FFB7A9-5705-4819-946C-9C69C48B890D}" name="moment" dataDxfId="145">
      <calculatedColumnFormula>(Table2523003323643964284604922456104[[#This Row],[time]]-2)*2</calculatedColumnFormula>
    </tableColumn>
    <tableColumn id="3" xr3:uid="{2B97594A-07F6-47BA-B893-5278763C103E}" name="Stress"/>
  </tableColumns>
  <tableStyleInfo name="TableStyleMedium26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7FC51A49-DC62-4FB7-BFD6-66776D847E63}" name="Table2533013333653974294614932557105" displayName="Table2533013333653974294614932557105" ref="AT616:AV637" totalsRowShown="0">
  <autoFilter ref="AT616:AV637" xr:uid="{7FC51A49-DC62-4FB7-BFD6-66776D847E63}"/>
  <tableColumns count="3">
    <tableColumn id="1" xr3:uid="{DE7A8967-476D-4F12-8584-ECFE9C9FA9D8}" name="time"/>
    <tableColumn id="2" xr3:uid="{0FA0C9FA-6DD3-4A95-9572-61F2DBB68DE3}" name="moment" dataDxfId="144">
      <calculatedColumnFormula>(Table2533013333653974294614932557105[[#This Row],[time]]-2)*2</calculatedColumnFormula>
    </tableColumn>
    <tableColumn id="3" xr3:uid="{3721EA10-D6F3-41F1-8727-871B2F95F02D}" name="Stress"/>
  </tableColumns>
  <tableStyleInfo name="TableStyleMedium24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E1BE1A8-2C61-45F5-B8C9-5FF5F39ED48B}" name="Table12543023343663984304624942674106" displayName="Table12543023343663984304624942674106" ref="A646:C667" totalsRowShown="0">
  <autoFilter ref="A646:C667" xr:uid="{9E1BE1A8-2C61-45F5-B8C9-5FF5F39ED48B}"/>
  <tableColumns count="3">
    <tableColumn id="1" xr3:uid="{AF5BFB3B-7D4A-426A-949D-278523025CCF}" name="time"/>
    <tableColumn id="2" xr3:uid="{0185F844-09F3-4878-A98A-744D4922D898}" name="moment" dataDxfId="143">
      <calculatedColumnFormula>-(Table12543023343663984304624942674106[[#This Row],[time]]-2)*2</calculatedColumnFormula>
    </tableColumn>
    <tableColumn id="3" xr3:uid="{BBC478B4-F52D-4D4F-9985-39FD5163AEA8}" name="Stress"/>
  </tableColumns>
  <tableStyleInfo name="TableStyleLight1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4FC533F-7A91-4967-BFAD-9478AA933330}" name="Table22553033353673994314634952775107" displayName="Table22553033353673994314634952775107" ref="D646:F667" totalsRowShown="0">
  <autoFilter ref="D646:F667" xr:uid="{C4FC533F-7A91-4967-BFAD-9478AA933330}"/>
  <tableColumns count="3">
    <tableColumn id="1" xr3:uid="{218F604A-C476-4940-9F3B-D759C079F909}" name="time"/>
    <tableColumn id="2" xr3:uid="{336DC7FB-F3A6-483C-B200-47DA8BBC9372}" name="moment" dataDxfId="142">
      <calculatedColumnFormula>-(Table22553033353673994314634952775107[[#This Row],[time]]-2)*2</calculatedColumnFormula>
    </tableColumn>
    <tableColumn id="3" xr3:uid="{CE4EE6B3-F98F-4EC2-B5ED-634EE4E04A03}" name="Stress "/>
  </tableColumns>
  <tableStyleInfo name="TableStyleLight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4E11A8C-8121-4296-B245-E89D9746E2E3}" name="Table32563043363684004324644962876108" displayName="Table32563043363684004324644962876108" ref="J646:L667" totalsRowShown="0">
  <autoFilter ref="J646:L667" xr:uid="{B4E11A8C-8121-4296-B245-E89D9746E2E3}"/>
  <tableColumns count="3">
    <tableColumn id="1" xr3:uid="{5B29313E-BADD-4323-9C27-076EF4C4EA2D}" name="time"/>
    <tableColumn id="2" xr3:uid="{72F96B4E-B68D-4828-AC08-16C093DDA94D}" name="moment" dataDxfId="141">
      <calculatedColumnFormula>-(Table32563043363684004324644962876108[[#This Row],[time]]-2)*2</calculatedColumnFormula>
    </tableColumn>
    <tableColumn id="3" xr3:uid="{E26482F2-0266-4384-89DD-A8A4B0FA0E50}" name="Stress"/>
  </tableColumns>
  <tableStyleInfo name="TableStyleLight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1332C221-438D-4EF9-B238-3340A967A06E}" name="Table2287" displayName="Table2287" ref="D67:F88" totalsRowShown="0">
  <autoFilter ref="D67:F88" xr:uid="{1332C221-438D-4EF9-B238-3340A967A06E}"/>
  <tableColumns count="3">
    <tableColumn id="1" xr3:uid="{E601C241-4207-4BF8-B2A6-B3E1179C8C16}" name="time"/>
    <tableColumn id="2" xr3:uid="{586EF1A4-B774-44F3-A7FD-300B44514D78}" name="moment" dataDxfId="447">
      <calculatedColumnFormula>(Table2287[[#This Row],[time]]-2)*2</calculatedColumnFormula>
    </tableColumn>
    <tableColumn id="3" xr3:uid="{30D7B3D7-0B1D-4CE8-9A9D-B4E06734DC13}" name="Stress "/>
  </tableColumns>
  <tableStyleInfo name="TableStyleLight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E0C5ECE-A64F-4327-AFD1-D33A90CD9FCB}" name="Table42573053373694014334654972977109" displayName="Table42573053373694014334654972977109" ref="P646:R667" totalsRowShown="0">
  <autoFilter ref="P646:R667" xr:uid="{1E0C5ECE-A64F-4327-AFD1-D33A90CD9FCB}"/>
  <tableColumns count="3">
    <tableColumn id="1" xr3:uid="{C0A6C692-7368-4C0F-8AD6-E1666772B3F5}" name="time"/>
    <tableColumn id="2" xr3:uid="{E7AD78E0-A3D4-4FCC-AECF-A1FD01267E44}" name="moment" dataDxfId="140">
      <calculatedColumnFormula>-(Table42573053373694014334654972977109[[#This Row],[time]]-2)*2</calculatedColumnFormula>
    </tableColumn>
    <tableColumn id="3" xr3:uid="{7F9A2DF7-AFAA-4824-96F4-AE269DCC9B16}" name="Stress"/>
  </tableColumns>
  <tableStyleInfo name="TableStyleLight4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8A5B755-C12F-484D-8522-AA99E7E35112}" name="Table52583063383704024344664983078110" displayName="Table52583063383704024344664983078110" ref="V646:X667" totalsRowShown="0">
  <autoFilter ref="V646:X667" xr:uid="{68A5B755-C12F-484D-8522-AA99E7E35112}"/>
  <tableColumns count="3">
    <tableColumn id="1" xr3:uid="{FAF6FF1A-C458-48AF-9C9A-1CC0D2E3C05A}" name="time"/>
    <tableColumn id="2" xr3:uid="{FED97740-1E7F-4B05-9428-26C706EE278D}" name="moment" dataDxfId="139">
      <calculatedColumnFormula>-(Table52583063383704024344664983078110[[#This Row],[time]]-2)*2</calculatedColumnFormula>
    </tableColumn>
    <tableColumn id="3" xr3:uid="{05272175-5A0D-450D-8491-1CEBAF9B64D0}" name="Stress"/>
  </tableColumns>
  <tableStyleInfo name="TableStyleLight5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5CF7DF51-0872-4702-8154-406700FE2CE7}" name="Table62593073393714034354674993179111" displayName="Table62593073393714034354674993179111" ref="AB646:AD667" totalsRowShown="0">
  <autoFilter ref="AB646:AD667" xr:uid="{5CF7DF51-0872-4702-8154-406700FE2CE7}"/>
  <tableColumns count="3">
    <tableColumn id="1" xr3:uid="{90D260A1-5D99-4C42-B916-8E8745572E29}" name="time"/>
    <tableColumn id="2" xr3:uid="{A0F77495-522C-4024-9285-70D87D6366BF}" name="moment" dataDxfId="138">
      <calculatedColumnFormula>-(Table62593073393714034354674993179111[[#This Row],[time]]-2)*2</calculatedColumnFormula>
    </tableColumn>
    <tableColumn id="3" xr3:uid="{C6696E01-3E54-4782-BAC7-DC22D48E2E03}" name="Stress"/>
  </tableColumns>
  <tableStyleInfo name="TableStyleLight6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6C0C6FE8-9D32-4035-9A30-C134116494CF}" name="Table72603083403724044364685003280112" displayName="Table72603083403724044364685003280112" ref="AH646:AJ667" totalsRowShown="0">
  <autoFilter ref="AH646:AJ667" xr:uid="{6C0C6FE8-9D32-4035-9A30-C134116494CF}"/>
  <tableColumns count="3">
    <tableColumn id="1" xr3:uid="{87B298E7-1306-405E-9351-C8CEFC5DB005}" name="time"/>
    <tableColumn id="2" xr3:uid="{706F8FAF-1857-482A-96EB-A234EA7528CC}" name="moment" dataDxfId="137">
      <calculatedColumnFormula>-(Table72603083403724044364685003280112[[#This Row],[time]]-2)*2</calculatedColumnFormula>
    </tableColumn>
    <tableColumn id="3" xr3:uid="{B705F230-3953-4465-AC07-A9FAE3F23941}" name="Stress"/>
  </tableColumns>
  <tableStyleInfo name="TableStyleLight7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8C46194E-B073-462E-8CE8-1285AB09FE4C}" name="Table82613093413734054374695013381113" displayName="Table82613093413734054374695013381113" ref="AN646:AP667" totalsRowShown="0">
  <autoFilter ref="AN646:AP667" xr:uid="{8C46194E-B073-462E-8CE8-1285AB09FE4C}"/>
  <tableColumns count="3">
    <tableColumn id="1" xr3:uid="{6AA0B94C-DDAF-40AF-8897-DFA49AEE32F1}" name="time"/>
    <tableColumn id="2" xr3:uid="{47103B3C-9E53-4856-80EE-8FD2C13CF0D7}" name="moment" dataDxfId="136">
      <calculatedColumnFormula>-(Table82613093413734054374695013381113[[#This Row],[time]]-2)*2</calculatedColumnFormula>
    </tableColumn>
    <tableColumn id="3" xr3:uid="{0CB1BD7E-E222-4025-8B56-18810D2E3682}" name="Stress"/>
  </tableColumns>
  <tableStyleInfo name="TableStyleLight8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81CACA76-FC00-4AD7-92CE-7CF27AFDCF0F}" name="Table2452623103423744064384705023482114" displayName="Table2452623103423744064384705023482114" ref="G646:I667" totalsRowShown="0">
  <autoFilter ref="G646:I667" xr:uid="{81CACA76-FC00-4AD7-92CE-7CF27AFDCF0F}"/>
  <tableColumns count="3">
    <tableColumn id="1" xr3:uid="{A28EBB4F-CEBE-464C-B687-464682FA833A}" name="time"/>
    <tableColumn id="2" xr3:uid="{D850F514-92C1-418F-B41C-FBB1571F5AE7}" name="moment" dataDxfId="135">
      <calculatedColumnFormula>-(G647-2)*2</calculatedColumnFormula>
    </tableColumn>
    <tableColumn id="3" xr3:uid="{080E2A4C-76FC-4847-A9A0-9FEF12CFCA12}" name="Stress"/>
  </tableColumns>
  <tableStyleInfo name="TableStyleMedium26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94044CC0-C138-4D38-B4F3-B4D0F400955B}" name="Table2462633113433754074394715033583115" displayName="Table2462633113433754074394715033583115" ref="M646:O667" totalsRowShown="0">
  <autoFilter ref="M646:O667" xr:uid="{94044CC0-C138-4D38-B4F3-B4D0F400955B}"/>
  <tableColumns count="3">
    <tableColumn id="1" xr3:uid="{94A5821E-0691-4F5F-9317-F296D2452596}" name="time"/>
    <tableColumn id="2" xr3:uid="{BE2C886D-DE29-423E-BA99-09E3C4445C1B}" name="moment" dataDxfId="134">
      <calculatedColumnFormula>-(Table2462633113433754074394715033583115[[#This Row],[time]]-2)*2</calculatedColumnFormula>
    </tableColumn>
    <tableColumn id="3" xr3:uid="{A9B39043-4861-40EB-BF37-A8A26AB3F3B1}" name="Stress"/>
  </tableColumns>
  <tableStyleInfo name="TableStyleMedium27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4CB17431-27BD-4B8D-B2FA-ACD02608BC40}" name="Table2472643123443764084404725043684116" displayName="Table2472643123443764084404725043684116" ref="S646:U667" totalsRowShown="0">
  <autoFilter ref="S646:U667" xr:uid="{4CB17431-27BD-4B8D-B2FA-ACD02608BC40}"/>
  <tableColumns count="3">
    <tableColumn id="1" xr3:uid="{14E8F4AB-47FB-4F33-9E56-C211ECB96B97}" name="time"/>
    <tableColumn id="2" xr3:uid="{37D44F66-A7E6-48B3-962C-1BC89D63791F}" name="moment" dataDxfId="133">
      <calculatedColumnFormula>-(Table2472643123443764084404725043684116[[#This Row],[time]]-2)*2</calculatedColumnFormula>
    </tableColumn>
    <tableColumn id="3" xr3:uid="{22C06BC2-B0AB-4019-A20A-DF45EA439882}" name="Stress"/>
  </tableColumns>
  <tableStyleInfo name="TableStyleMedium24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ED09097D-B887-4D7F-B293-13469EB95D3C}" name="Table2482653133453774094414735053785117" displayName="Table2482653133453774094414735053785117" ref="Y646:AA667" totalsRowShown="0">
  <autoFilter ref="Y646:AA667" xr:uid="{ED09097D-B887-4D7F-B293-13469EB95D3C}"/>
  <tableColumns count="3">
    <tableColumn id="1" xr3:uid="{AD4BC8D6-50CD-4AB2-A55F-CEC698F57734}" name="time"/>
    <tableColumn id="2" xr3:uid="{8132DB72-05F9-4D0E-9FA5-D06CF2A1D7FB}" name="moment" dataDxfId="132">
      <calculatedColumnFormula>-(Table2482653133453774094414735053785117[[#This Row],[time]]-2)*2</calculatedColumnFormula>
    </tableColumn>
    <tableColumn id="3" xr3:uid="{E421F0A3-2512-417F-8F27-2DD76FF85722}" name="Stress"/>
  </tableColumns>
  <tableStyleInfo name="TableStyleMedium25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EDDA46E3-0CFC-469C-9F13-AAC3761510DF}" name="Table2492663143463784104424745063886118" displayName="Table2492663143463784104424745063886118" ref="AE646:AG667" totalsRowShown="0">
  <autoFilter ref="AE646:AG667" xr:uid="{EDDA46E3-0CFC-469C-9F13-AAC3761510DF}"/>
  <tableColumns count="3">
    <tableColumn id="1" xr3:uid="{4DA669FF-BCF7-4D52-B5C6-C62CE6B78E4F}" name="time"/>
    <tableColumn id="2" xr3:uid="{172A340E-F10C-431E-A8FB-53412F4F894E}" name="moment" dataDxfId="131">
      <calculatedColumnFormula>-(Table2492663143463784104424745063886118[[#This Row],[time]]-2)*2</calculatedColumnFormula>
    </tableColumn>
    <tableColumn id="3" xr3:uid="{870CE597-01BF-4587-96FF-967FC7AEC7ED}" name="Stress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7276D698-2413-4085-9CA2-4E0215E65228}" name="Table3288" displayName="Table3288" ref="J67:L88" totalsRowShown="0">
  <autoFilter ref="J67:L88" xr:uid="{7276D698-2413-4085-9CA2-4E0215E65228}"/>
  <tableColumns count="3">
    <tableColumn id="1" xr3:uid="{EEF8A410-9AC0-4631-9A3A-9BC46D63995C}" name="time"/>
    <tableColumn id="2" xr3:uid="{76222C1A-7FAE-4554-A9CA-F403632428B7}" name="moment" dataDxfId="446">
      <calculatedColumnFormula>(Table3288[[#This Row],[time]]-2)*2</calculatedColumnFormula>
    </tableColumn>
    <tableColumn id="3" xr3:uid="{86D338B2-F8EC-4D5A-9244-4DD8B8ABD6E8}" name="Stress"/>
  </tableColumns>
  <tableStyleInfo name="TableStyleLight3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CF364D62-76A2-466E-B9B3-51AABA0BAD5F}" name="Table2502673153473794114434755073987119" displayName="Table2502673153473794114434755073987119" ref="AK646:AM667" totalsRowShown="0">
  <autoFilter ref="AK646:AM667" xr:uid="{CF364D62-76A2-466E-B9B3-51AABA0BAD5F}"/>
  <tableColumns count="3">
    <tableColumn id="1" xr3:uid="{DA6AB966-30F1-4E8E-B502-67EACE6B020A}" name="time"/>
    <tableColumn id="2" xr3:uid="{3530A9DD-9835-4531-A35F-BBA22025F5F5}" name="moment" dataDxfId="130">
      <calculatedColumnFormula>-(Table2502673153473794114434755073987119[[#This Row],[time]]-2)*2</calculatedColumnFormula>
    </tableColumn>
    <tableColumn id="3" xr3:uid="{701AA7EA-C9CE-4863-8D85-406BC264D278}" name="Stress"/>
  </tableColumns>
  <tableStyleInfo name="TableStyleMedium27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9EA02C5E-91EF-4F6F-A16A-8F8BEDF0204C}" name="Table2522683163483804124444765084088120" displayName="Table2522683163483804124444765084088120" ref="AQ646:AS667" totalsRowShown="0">
  <autoFilter ref="AQ646:AS667" xr:uid="{9EA02C5E-91EF-4F6F-A16A-8F8BEDF0204C}"/>
  <tableColumns count="3">
    <tableColumn id="1" xr3:uid="{CEE452F9-707B-4370-B082-6E8058CB0F62}" name="time"/>
    <tableColumn id="2" xr3:uid="{6CD71A3E-7D85-4E47-9B39-51DFAAF37171}" name="moment" dataDxfId="129">
      <calculatedColumnFormula>-(Table2522683163483804124444765084088120[[#This Row],[time]]-2)*2</calculatedColumnFormula>
    </tableColumn>
    <tableColumn id="3" xr3:uid="{56151657-4703-4AC8-A273-4C8724F94DF3}" name="Stress"/>
  </tableColumns>
  <tableStyleInfo name="TableStyleMedium26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30C6B90B-5296-4172-BB2A-CAB8851326C6}" name="Table2532693173493814134454775094189121" displayName="Table2532693173493814134454775094189121" ref="AT646:AV667" totalsRowShown="0">
  <autoFilter ref="AT646:AV667" xr:uid="{30C6B90B-5296-4172-BB2A-CAB8851326C6}"/>
  <tableColumns count="3">
    <tableColumn id="1" xr3:uid="{AD3466EC-FA33-4CFB-B7FA-6415BAB95D89}" name="time"/>
    <tableColumn id="2" xr3:uid="{3E18FCAA-FE7E-43CD-8DDA-B16542880235}" name="moment" dataDxfId="128">
      <calculatedColumnFormula>-(Table2532693173493814134454775094189121[[#This Row],[time]]-2)*2</calculatedColumnFormula>
    </tableColumn>
    <tableColumn id="3" xr3:uid="{67AB82A1-DBF6-4982-B088-62C602CEEC95}" name="Stress"/>
  </tableColumns>
  <tableStyleInfo name="TableStyleMedium24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5EB7231E-6462-4EEE-8888-BD508E56D145}" name="Table1286318350382414446478104290122" displayName="Table1286318350382414446478104290122" ref="A677:C698" totalsRowShown="0">
  <autoFilter ref="A677:C698" xr:uid="{5EB7231E-6462-4EEE-8888-BD508E56D145}"/>
  <tableColumns count="3">
    <tableColumn id="1" xr3:uid="{8C3AD758-22F8-40B4-AA59-7359779A23AD}" name="time"/>
    <tableColumn id="2" xr3:uid="{6F967111-CFD9-417E-8649-BBFCD9143F24}" name="moment" dataDxfId="127">
      <calculatedColumnFormula>(Table1286318350382414446478104290122[[#This Row],[time]]-2)*2</calculatedColumnFormula>
    </tableColumn>
    <tableColumn id="3" xr3:uid="{77449133-FEF7-4198-9F75-5BA6E17AFAE6}" name="Stress"/>
  </tableColumns>
  <tableStyleInfo name="TableStyleLight1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FF84246F-4438-4D92-A1E3-B305FA3B3AF5}" name="Table2287319351383415447479114391123" displayName="Table2287319351383415447479114391123" ref="D677:F698" totalsRowShown="0">
  <autoFilter ref="D677:F698" xr:uid="{FF84246F-4438-4D92-A1E3-B305FA3B3AF5}"/>
  <tableColumns count="3">
    <tableColumn id="1" xr3:uid="{C1006945-9960-45E1-8B11-253323A5FC63}" name="time"/>
    <tableColumn id="2" xr3:uid="{973E1AAA-57EC-4998-B2F1-02FB300DA0E6}" name="moment" dataDxfId="126">
      <calculatedColumnFormula>(Table2287319351383415447479114391123[[#This Row],[time]]-2)*2</calculatedColumnFormula>
    </tableColumn>
    <tableColumn id="3" xr3:uid="{4D6A0A83-E7F0-4D72-A3F1-1758F9B920C0}" name="Stress "/>
  </tableColumns>
  <tableStyleInfo name="TableStyleLight2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4E87F368-F143-4070-879B-F0D9FCB5B888}" name="Table3288320352384416448480124492124" displayName="Table3288320352384416448480124492124" ref="J677:L698" totalsRowShown="0">
  <autoFilter ref="J677:L698" xr:uid="{4E87F368-F143-4070-879B-F0D9FCB5B888}"/>
  <tableColumns count="3">
    <tableColumn id="1" xr3:uid="{5218FC3D-021A-4E14-AAF4-319149694378}" name="time"/>
    <tableColumn id="2" xr3:uid="{4BA0D436-D2A0-4CA6-B88A-B0604F02C26B}" name="moment" dataDxfId="125">
      <calculatedColumnFormula>(Table3288320352384416448480124492124[[#This Row],[time]]-2)*2</calculatedColumnFormula>
    </tableColumn>
    <tableColumn id="3" xr3:uid="{8E30905E-D20E-49AC-AC2F-C5E1CE09E4B8}" name="Stress"/>
  </tableColumns>
  <tableStyleInfo name="TableStyleLight3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60F7F4-EB76-479D-914F-ADB37434567D}" name="Table4289321353385417449481134593125" displayName="Table4289321353385417449481134593125" ref="P677:R698" totalsRowShown="0">
  <autoFilter ref="P677:R698" xr:uid="{9C60F7F4-EB76-479D-914F-ADB37434567D}"/>
  <tableColumns count="3">
    <tableColumn id="1" xr3:uid="{7F6616BF-7013-491E-B472-17BDD9866672}" name="time"/>
    <tableColumn id="2" xr3:uid="{B5291056-202A-4FBF-83C7-DD2AE67CED11}" name="moment" dataDxfId="124">
      <calculatedColumnFormula>(Table4289321353385417449481134593125[[#This Row],[time]]-2)*2</calculatedColumnFormula>
    </tableColumn>
    <tableColumn id="3" xr3:uid="{CBF6B110-7E06-4BA8-B3F1-769FEC4D54D0}" name="Stress"/>
  </tableColumns>
  <tableStyleInfo name="TableStyleLight4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7EEC8B53-9C4F-4A64-AD1A-238EC3F6CDAC}" name="Table5290322354386418450482144694126" displayName="Table5290322354386418450482144694126" ref="V677:X698" totalsRowShown="0">
  <autoFilter ref="V677:X698" xr:uid="{7EEC8B53-9C4F-4A64-AD1A-238EC3F6CDAC}"/>
  <tableColumns count="3">
    <tableColumn id="1" xr3:uid="{C6D4756D-855F-4581-B449-CEC19F72F477}" name="time"/>
    <tableColumn id="2" xr3:uid="{CEBE46D4-58B4-4C00-985C-32EB1CD7A483}" name="moment" dataDxfId="123">
      <calculatedColumnFormula>(Table5290322354386418450482144694126[[#This Row],[time]]-2)*2</calculatedColumnFormula>
    </tableColumn>
    <tableColumn id="3" xr3:uid="{4B68C107-E07E-4BA2-BCF1-C01F47001969}" name="Stress"/>
  </tableColumns>
  <tableStyleInfo name="TableStyleLight5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6F74637A-CCF6-433A-BE75-53C9986FE158}" name="Table6291323355387419451483154795127" displayName="Table6291323355387419451483154795127" ref="AB677:AD698" totalsRowShown="0">
  <autoFilter ref="AB677:AD698" xr:uid="{6F74637A-CCF6-433A-BE75-53C9986FE158}"/>
  <tableColumns count="3">
    <tableColumn id="1" xr3:uid="{14570F3E-4253-40BD-8903-8D163F0C0B36}" name="time"/>
    <tableColumn id="2" xr3:uid="{8A05201A-324E-4500-B875-9D4CF2BF8E9A}" name="moment" dataDxfId="122">
      <calculatedColumnFormula>(Table6291323355387419451483154795127[[#This Row],[time]]-2)*2</calculatedColumnFormula>
    </tableColumn>
    <tableColumn id="3" xr3:uid="{47971FE7-5F33-4A4D-AD0B-79EF1B5E63C3}" name="Stress"/>
  </tableColumns>
  <tableStyleInfo name="TableStyleLight6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C9D55DF1-5C25-4EED-89D9-DDD590CF5D21}" name="Table7292324356388420452484164896128" displayName="Table7292324356388420452484164896128" ref="AH677:AJ698" totalsRowShown="0">
  <autoFilter ref="AH677:AJ698" xr:uid="{C9D55DF1-5C25-4EED-89D9-DDD590CF5D21}"/>
  <tableColumns count="3">
    <tableColumn id="1" xr3:uid="{609B81FE-F5E8-4A21-A304-6BE3F881A1A3}" name="time"/>
    <tableColumn id="2" xr3:uid="{1C0D0DEF-87C1-4CB4-8276-1178A41495D6}" name="moment" dataDxfId="121">
      <calculatedColumnFormula>(Table7292324356388420452484164896128[[#This Row],[time]]-2)*2</calculatedColumnFormula>
    </tableColumn>
    <tableColumn id="3" xr3:uid="{0F5E07FF-3A15-4E01-B834-75C5473A3E2C}" name="Stress"/>
  </tableColumns>
  <tableStyleInfo name="TableStyleLight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2A216857-8268-4C9A-8CA0-1EAB321C4A62}" name="Table4289" displayName="Table4289" ref="P67:R88" totalsRowShown="0">
  <autoFilter ref="P67:R88" xr:uid="{2A216857-8268-4C9A-8CA0-1EAB321C4A62}"/>
  <tableColumns count="3">
    <tableColumn id="1" xr3:uid="{3CADE2B9-EA86-486B-A20E-39D30A6AC660}" name="time"/>
    <tableColumn id="2" xr3:uid="{5832D963-0E2E-4EF7-93B6-3B99852B5AC7}" name="moment" dataDxfId="445">
      <calculatedColumnFormula>(Table4289[[#This Row],[time]]-2)*2</calculatedColumnFormula>
    </tableColumn>
    <tableColumn id="3" xr3:uid="{E6336097-F016-4E23-8CCD-81273997CBF1}" name="Stress"/>
  </tableColumns>
  <tableStyleInfo name="TableStyleLight4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5114450-CFEA-40DF-8FBF-33F548DC4DB5}" name="Table8293325357389421453485174997129" displayName="Table8293325357389421453485174997129" ref="AN677:AP698" totalsRowShown="0">
  <autoFilter ref="AN677:AP698" xr:uid="{B5114450-CFEA-40DF-8FBF-33F548DC4DB5}"/>
  <tableColumns count="3">
    <tableColumn id="1" xr3:uid="{DAABF694-75ED-4CA7-810C-4E689317AD19}" name="time"/>
    <tableColumn id="2" xr3:uid="{D193CADB-DFAA-4A2E-A75F-577C1279FDAF}" name="moment" dataDxfId="120">
      <calculatedColumnFormula>(Table8293325357389421453485174997129[[#This Row],[time]]-2)*2</calculatedColumnFormula>
    </tableColumn>
    <tableColumn id="3" xr3:uid="{7699EB4A-EA22-4BEC-8585-7ED4E1E7ED9D}" name="Stress"/>
  </tableColumns>
  <tableStyleInfo name="TableStyleLight8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4FAB9520-1BFB-4500-BDF3-E050A11C535F}" name="Table245294326358390422454486185098130" displayName="Table245294326358390422454486185098130" ref="G677:I698" totalsRowShown="0">
  <autoFilter ref="G677:I698" xr:uid="{4FAB9520-1BFB-4500-BDF3-E050A11C535F}"/>
  <tableColumns count="3">
    <tableColumn id="1" xr3:uid="{19A92612-1162-433E-A614-E060C85AE815}" name="time"/>
    <tableColumn id="2" xr3:uid="{A29E4BD9-8044-47CA-A22B-1B2B0263AC60}" name="moment" dataDxfId="119">
      <calculatedColumnFormula>(Table245294326358390422454486185098130[[#This Row],[time]]-2)*2</calculatedColumnFormula>
    </tableColumn>
    <tableColumn id="3" xr3:uid="{CFD66F24-5C44-4832-ACF6-4F062405F699}" name="Stress"/>
  </tableColumns>
  <tableStyleInfo name="TableStyleMedium26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FFB0A397-D41D-463D-9FEB-BE6B03E2C696}" name="Table246295327359391423455487195199131" displayName="Table246295327359391423455487195199131" ref="M677:O698" totalsRowShown="0">
  <autoFilter ref="M677:O698" xr:uid="{FFB0A397-D41D-463D-9FEB-BE6B03E2C696}"/>
  <tableColumns count="3">
    <tableColumn id="1" xr3:uid="{57F8D709-2322-4F5C-96BE-D2F21AF7CC29}" name="time"/>
    <tableColumn id="2" xr3:uid="{70F3F76B-D958-468C-95BD-8FA4570D801D}" name="moment" dataDxfId="118">
      <calculatedColumnFormula>(Table246295327359391423455487195199131[[#This Row],[time]]-2)*2</calculatedColumnFormula>
    </tableColumn>
    <tableColumn id="3" xr3:uid="{893E1DA6-6C0D-4A33-92BF-DCA26834B22C}" name="Stress"/>
  </tableColumns>
  <tableStyleInfo name="TableStyleMedium27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83C0810C-B022-448E-B702-F0FB46799B93}" name="Table2472963283603924244564882052100132" displayName="Table2472963283603924244564882052100132" ref="S677:U698" totalsRowShown="0">
  <autoFilter ref="S677:U698" xr:uid="{83C0810C-B022-448E-B702-F0FB46799B93}"/>
  <tableColumns count="3">
    <tableColumn id="1" xr3:uid="{51B1C6D3-487F-4E93-9721-37BCE54AA0F0}" name="time"/>
    <tableColumn id="2" xr3:uid="{99ACDBB5-3428-4A1E-A0CA-D17414B3D90F}" name="moment" dataDxfId="117">
      <calculatedColumnFormula>(Table2472963283603924244564882052100132[[#This Row],[time]]-2)*2</calculatedColumnFormula>
    </tableColumn>
    <tableColumn id="3" xr3:uid="{51A30FFF-7699-41FE-87DF-E1E1A9833CE0}" name="Stress"/>
  </tableColumns>
  <tableStyleInfo name="TableStyleMedium24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ECBE506B-C672-4091-84DA-FA1DD3661267}" name="Table2482973293613934254574892153101133" displayName="Table2482973293613934254574892153101133" ref="Y677:AA698" totalsRowShown="0">
  <autoFilter ref="Y677:AA698" xr:uid="{ECBE506B-C672-4091-84DA-FA1DD3661267}"/>
  <tableColumns count="3">
    <tableColumn id="1" xr3:uid="{F4E9B726-90BC-4191-BED7-A1FDDC1C7B2B}" name="time"/>
    <tableColumn id="2" xr3:uid="{E7F7002F-7C7A-473C-B63E-C916C9AF580E}" name="moment" dataDxfId="116">
      <calculatedColumnFormula>(Table2482973293613934254574892153101133[[#This Row],[time]]-2)*2</calculatedColumnFormula>
    </tableColumn>
    <tableColumn id="3" xr3:uid="{88F11459-EA4F-4373-AE2B-D6E9A513AF0C}" name="Stress"/>
  </tableColumns>
  <tableStyleInfo name="TableStyleMedium25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B8C231DF-7902-46B3-8F5D-A176302DCBAC}" name="Table2492983303623944264584902254102134" displayName="Table2492983303623944264584902254102134" ref="AE677:AG698" totalsRowShown="0">
  <autoFilter ref="AE677:AG698" xr:uid="{B8C231DF-7902-46B3-8F5D-A176302DCBAC}"/>
  <tableColumns count="3">
    <tableColumn id="1" xr3:uid="{6DD4662D-EA00-459A-97A9-8E7DD3585198}" name="time"/>
    <tableColumn id="2" xr3:uid="{BC1ECF93-EBA9-431E-A444-BC0F655E114B}" name="moment" dataDxfId="115">
      <calculatedColumnFormula>(Table2492983303623944264584902254102134[[#This Row],[time]]-2)*2</calculatedColumnFormula>
    </tableColumn>
    <tableColumn id="3" xr3:uid="{3157A226-1788-4E00-A674-4FE1ADB31A10}" name="Stress"/>
  </tableColumns>
  <tableStyleInfo name="TableStyleMedium26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95C7AD9D-A164-426B-994D-12BB19671C15}" name="Table2502993313633954274594912355103135" displayName="Table2502993313633954274594912355103135" ref="AK677:AM698" totalsRowShown="0">
  <autoFilter ref="AK677:AM698" xr:uid="{95C7AD9D-A164-426B-994D-12BB19671C15}"/>
  <tableColumns count="3">
    <tableColumn id="1" xr3:uid="{E59E6834-B1A7-40A8-9FA5-60D3D45C3B21}" name="time"/>
    <tableColumn id="2" xr3:uid="{4EE1836D-EA13-4B9B-A0DC-42A3A3252849}" name="moment" dataDxfId="114">
      <calculatedColumnFormula>(Table2502993313633954274594912355103135[[#This Row],[time]]-2)*2</calculatedColumnFormula>
    </tableColumn>
    <tableColumn id="3" xr3:uid="{9B169FF3-61BF-4933-86AB-20CD3EC79BB7}" name="Stress"/>
  </tableColumns>
  <tableStyleInfo name="TableStyleMedium27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3F8C285A-592D-477A-8AE1-5E380FC63A20}" name="Table2523003323643964284604922456104136" displayName="Table2523003323643964284604922456104136" ref="AQ677:AS698" totalsRowShown="0">
  <autoFilter ref="AQ677:AS698" xr:uid="{3F8C285A-592D-477A-8AE1-5E380FC63A20}"/>
  <tableColumns count="3">
    <tableColumn id="1" xr3:uid="{F7CF97A2-232D-4793-A0FC-8D7A1843DE61}" name="time"/>
    <tableColumn id="2" xr3:uid="{28ECCCA8-898E-40B5-A867-5C5BB61C3145}" name="moment" dataDxfId="113">
      <calculatedColumnFormula>(Table2523003323643964284604922456104136[[#This Row],[time]]-2)*2</calculatedColumnFormula>
    </tableColumn>
    <tableColumn id="3" xr3:uid="{9C8F6C08-2E29-4887-AD37-5F87A0642170}" name="Stress"/>
  </tableColumns>
  <tableStyleInfo name="TableStyleMedium26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3DDE7C82-2E5D-41BE-A6CA-D338867055E8}" name="Table2533013333653974294614932557105137" displayName="Table2533013333653974294614932557105137" ref="AT677:AV698" totalsRowShown="0">
  <autoFilter ref="AT677:AV698" xr:uid="{3DDE7C82-2E5D-41BE-A6CA-D338867055E8}"/>
  <tableColumns count="3">
    <tableColumn id="1" xr3:uid="{2BE17367-414F-4ED3-849D-06DAAFFAEF34}" name="time"/>
    <tableColumn id="2" xr3:uid="{C3A9B361-CF63-4B96-B59B-C721CBC4A671}" name="moment" dataDxfId="112">
      <calculatedColumnFormula>(Table2533013333653974294614932557105137[[#This Row],[time]]-2)*2</calculatedColumnFormula>
    </tableColumn>
    <tableColumn id="3" xr3:uid="{33DF04A0-247B-490D-BC2C-528E6D690FA1}" name="Stress"/>
  </tableColumns>
  <tableStyleInfo name="TableStyleMedium24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F6F4FB8-C688-4442-8237-D800C4B17793}" name="Table12543023343663984304624942674106138" displayName="Table12543023343663984304624942674106138" ref="A707:C728" totalsRowShown="0">
  <autoFilter ref="A707:C728" xr:uid="{BF6F4FB8-C688-4442-8237-D800C4B17793}"/>
  <tableColumns count="3">
    <tableColumn id="1" xr3:uid="{BB98E460-BD52-4FBA-BD38-A3C3F1F869D0}" name="time"/>
    <tableColumn id="2" xr3:uid="{6DCDADFB-7F59-4171-88FA-92143F891956}" name="moment" dataDxfId="111">
      <calculatedColumnFormula>-(Table12543023343663984304624942674106138[[#This Row],[time]]-2)*2</calculatedColumnFormula>
    </tableColumn>
    <tableColumn id="3" xr3:uid="{925A2387-44ED-44F8-B056-4F7084BC18E0}" name="Stres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527A1BB9-6E5D-4BEE-8967-702CD16A8971}" name="Table5290" displayName="Table5290" ref="V67:X88" totalsRowShown="0">
  <autoFilter ref="V67:X88" xr:uid="{527A1BB9-6E5D-4BEE-8967-702CD16A8971}"/>
  <tableColumns count="3">
    <tableColumn id="1" xr3:uid="{5F15831C-442F-495D-B77E-8DA46401B275}" name="time"/>
    <tableColumn id="2" xr3:uid="{8D3AD949-46EA-4046-A175-0F9F10FF3048}" name="moment" dataDxfId="444">
      <calculatedColumnFormula>(Table5290[[#This Row],[time]]-2)*2</calculatedColumnFormula>
    </tableColumn>
    <tableColumn id="3" xr3:uid="{6EB7BDDA-B494-4E76-9F81-D35178134CE4}" name="Stress"/>
  </tableColumns>
  <tableStyleInfo name="TableStyleLight5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C3E57937-32DF-480D-89D8-93C41A060086}" name="Table22553033353673994314634952775107139" displayName="Table22553033353673994314634952775107139" ref="D707:F728" totalsRowShown="0">
  <autoFilter ref="D707:F728" xr:uid="{C3E57937-32DF-480D-89D8-93C41A060086}"/>
  <tableColumns count="3">
    <tableColumn id="1" xr3:uid="{9194A7B2-B641-479E-A5B2-44EE445FAF18}" name="time"/>
    <tableColumn id="2" xr3:uid="{0536C5DE-C0FF-44A6-8811-B9CF22BB9428}" name="moment" dataDxfId="110">
      <calculatedColumnFormula>-(Table22553033353673994314634952775107139[[#This Row],[time]]-2)*2</calculatedColumnFormula>
    </tableColumn>
    <tableColumn id="3" xr3:uid="{BCAA7CE6-5A98-406E-B9DD-087FAAAFA6F5}" name="Stress "/>
  </tableColumns>
  <tableStyleInfo name="TableStyleLight2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E36AC18B-D938-4C81-A2F8-F6235C381D00}" name="Table32563043363684004324644962876108140" displayName="Table32563043363684004324644962876108140" ref="J707:L728" totalsRowShown="0">
  <autoFilter ref="J707:L728" xr:uid="{E36AC18B-D938-4C81-A2F8-F6235C381D00}"/>
  <tableColumns count="3">
    <tableColumn id="1" xr3:uid="{457D7639-C8C0-44D2-A5C7-47B9A57217C2}" name="time"/>
    <tableColumn id="2" xr3:uid="{E4A8F6BA-8B79-4A31-8E9D-2144AB00147A}" name="moment" dataDxfId="109">
      <calculatedColumnFormula>-(Table32563043363684004324644962876108140[[#This Row],[time]]-2)*2</calculatedColumnFormula>
    </tableColumn>
    <tableColumn id="3" xr3:uid="{DEDDDF36-DE79-4936-AB58-6507475DC191}" name="Stress"/>
  </tableColumns>
  <tableStyleInfo name="TableStyleLight3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5C0FC01D-E0B2-47A4-9A7B-26E50DD7B223}" name="Table42573053373694014334654972977109141" displayName="Table42573053373694014334654972977109141" ref="P707:R728" totalsRowShown="0">
  <autoFilter ref="P707:R728" xr:uid="{5C0FC01D-E0B2-47A4-9A7B-26E50DD7B223}"/>
  <tableColumns count="3">
    <tableColumn id="1" xr3:uid="{40869B6E-73F5-43EC-B63B-B1C3D40660DF}" name="time"/>
    <tableColumn id="2" xr3:uid="{D23E1275-5EE3-40F5-9438-97828D3BE7E9}" name="moment" dataDxfId="108">
      <calculatedColumnFormula>-(Table42573053373694014334654972977109141[[#This Row],[time]]-2)*2</calculatedColumnFormula>
    </tableColumn>
    <tableColumn id="3" xr3:uid="{E6605B0D-9997-4DFD-859A-63AFB0C9C522}" name="Stress"/>
  </tableColumns>
  <tableStyleInfo name="TableStyleLight4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D337B0FB-4484-450C-A6B2-0C5C9F6934C3}" name="Table52583063383704024344664983078110142" displayName="Table52583063383704024344664983078110142" ref="V707:X728" totalsRowShown="0">
  <autoFilter ref="V707:X728" xr:uid="{D337B0FB-4484-450C-A6B2-0C5C9F6934C3}"/>
  <tableColumns count="3">
    <tableColumn id="1" xr3:uid="{08EDA4F4-D860-4322-A006-D5A482C81D1D}" name="time"/>
    <tableColumn id="2" xr3:uid="{78ED659B-4A76-47B5-AAF3-364318376AE8}" name="moment" dataDxfId="107">
      <calculatedColumnFormula>-(Table52583063383704024344664983078110142[[#This Row],[time]]-2)*2</calculatedColumnFormula>
    </tableColumn>
    <tableColumn id="3" xr3:uid="{113802CF-E6C6-45FA-8736-0F0C5F9A2E8A}" name="Stress"/>
  </tableColumns>
  <tableStyleInfo name="TableStyleLight5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FE25AFF9-4813-418E-84A4-B32CA43B1381}" name="Table62593073393714034354674993179111143" displayName="Table62593073393714034354674993179111143" ref="AB707:AD728" totalsRowShown="0">
  <autoFilter ref="AB707:AD728" xr:uid="{FE25AFF9-4813-418E-84A4-B32CA43B1381}"/>
  <tableColumns count="3">
    <tableColumn id="1" xr3:uid="{2DFB5511-6F73-4FC6-8F88-E04B1B47EFC9}" name="time"/>
    <tableColumn id="2" xr3:uid="{C94C9D5B-AEF3-4792-89BC-2A5CD4817A86}" name="moment" dataDxfId="106">
      <calculatedColumnFormula>-(Table62593073393714034354674993179111143[[#This Row],[time]]-2)*2</calculatedColumnFormula>
    </tableColumn>
    <tableColumn id="3" xr3:uid="{BC1C5B20-3E3F-4CF1-9F5A-E6411D94F48C}" name="Stress"/>
  </tableColumns>
  <tableStyleInfo name="TableStyleLight6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9278A70B-D7BE-483E-AB09-BEC5E6146277}" name="Table72603083403724044364685003280112144" displayName="Table72603083403724044364685003280112144" ref="AH707:AJ728" totalsRowShown="0">
  <autoFilter ref="AH707:AJ728" xr:uid="{9278A70B-D7BE-483E-AB09-BEC5E6146277}"/>
  <tableColumns count="3">
    <tableColumn id="1" xr3:uid="{85FA12BC-FB0F-4B47-930D-77E276187DF9}" name="time"/>
    <tableColumn id="2" xr3:uid="{CD07738C-F7FD-41F4-B7AF-E474F711A2BF}" name="moment" dataDxfId="105">
      <calculatedColumnFormula>-(Table72603083403724044364685003280112144[[#This Row],[time]]-2)*2</calculatedColumnFormula>
    </tableColumn>
    <tableColumn id="3" xr3:uid="{3AD0DA43-703F-49A8-B30F-D984BD168CA8}" name="Stress"/>
  </tableColumns>
  <tableStyleInfo name="TableStyleLight7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6F611375-5CDF-4482-AE41-4085E5157277}" name="Table82613093413734054374695013381113145" displayName="Table82613093413734054374695013381113145" ref="AN707:AP728" totalsRowShown="0">
  <autoFilter ref="AN707:AP728" xr:uid="{6F611375-5CDF-4482-AE41-4085E5157277}"/>
  <tableColumns count="3">
    <tableColumn id="1" xr3:uid="{D287C1E2-D604-4377-916D-D6DC7C58034B}" name="time"/>
    <tableColumn id="2" xr3:uid="{402ACABC-6A80-4F8B-BC34-AAB3D0DC74EB}" name="moment" dataDxfId="104">
      <calculatedColumnFormula>-(Table82613093413734054374695013381113145[[#This Row],[time]]-2)*2</calculatedColumnFormula>
    </tableColumn>
    <tableColumn id="3" xr3:uid="{8762E402-BB2E-4468-803B-E6851BBC5FA6}" name="Stress"/>
  </tableColumns>
  <tableStyleInfo name="TableStyleLight8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291D488C-9AD4-4EB0-9878-0C7541AF7AE5}" name="Table2452623103423744064384705023482114146" displayName="Table2452623103423744064384705023482114146" ref="G707:I728" totalsRowShown="0">
  <autoFilter ref="G707:I728" xr:uid="{291D488C-9AD4-4EB0-9878-0C7541AF7AE5}"/>
  <tableColumns count="3">
    <tableColumn id="1" xr3:uid="{D03BE0D5-71DD-45EB-96DB-6CFB64A8F3E8}" name="time"/>
    <tableColumn id="2" xr3:uid="{B63D78A9-51D3-46C7-9AF5-0457A4AC52EB}" name="moment" dataDxfId="103">
      <calculatedColumnFormula>-(G708-2)*2</calculatedColumnFormula>
    </tableColumn>
    <tableColumn id="3" xr3:uid="{91F7D34B-B439-4B25-A480-35278C07CA28}" name="Stress"/>
  </tableColumns>
  <tableStyleInfo name="TableStyleMedium26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852793F4-B556-4723-94E8-0784BE2576FB}" name="Table2462633113433754074394715033583115147" displayName="Table2462633113433754074394715033583115147" ref="M707:O728" totalsRowShown="0">
  <autoFilter ref="M707:O728" xr:uid="{852793F4-B556-4723-94E8-0784BE2576FB}"/>
  <tableColumns count="3">
    <tableColumn id="1" xr3:uid="{B26F038D-6AEB-4392-91B5-AD5EF866C117}" name="time"/>
    <tableColumn id="2" xr3:uid="{CC77381B-DDBE-4B92-A7F4-DB3DC26D94AC}" name="moment" dataDxfId="102">
      <calculatedColumnFormula>-(Table2462633113433754074394715033583115147[[#This Row],[time]]-2)*2</calculatedColumnFormula>
    </tableColumn>
    <tableColumn id="3" xr3:uid="{2AAC708D-53CD-4DD9-9A4C-E2FC8E2D3EFD}" name="Stress"/>
  </tableColumns>
  <tableStyleInfo name="TableStyleMedium27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FE96445C-9684-41B8-93C3-AA339C9A6684}" name="Table2472643123443764084404725043684116148" displayName="Table2472643123443764084404725043684116148" ref="S707:U728" totalsRowShown="0">
  <autoFilter ref="S707:U728" xr:uid="{FE96445C-9684-41B8-93C3-AA339C9A6684}"/>
  <tableColumns count="3">
    <tableColumn id="1" xr3:uid="{9216C224-30C3-4AFA-81CE-1435DA5E1E06}" name="time"/>
    <tableColumn id="2" xr3:uid="{B48BEDFA-7761-40CE-9C93-93D107606F70}" name="moment" dataDxfId="101">
      <calculatedColumnFormula>-(Table2472643123443764084404725043684116148[[#This Row],[time]]-2)*2</calculatedColumnFormula>
    </tableColumn>
    <tableColumn id="3" xr3:uid="{FFE6DC23-827E-4CE2-A74A-A76902C0BF26}" name="Stress"/>
  </tableColumns>
  <tableStyleInfo name="TableStyleMedium2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FB889FDE-05A6-49A0-BBD2-062A9A595EA7}" name="Table6291" displayName="Table6291" ref="AB67:AD88" totalsRowShown="0">
  <autoFilter ref="AB67:AD88" xr:uid="{FB889FDE-05A6-49A0-BBD2-062A9A595EA7}"/>
  <tableColumns count="3">
    <tableColumn id="1" xr3:uid="{E3EDC932-B019-4F89-8BD7-BC020438D838}" name="time"/>
    <tableColumn id="2" xr3:uid="{8E156235-C106-4C49-871E-BB917BF2A074}" name="moment" dataDxfId="443">
      <calculatedColumnFormula>(Table6291[[#This Row],[time]]-2)*2</calculatedColumnFormula>
    </tableColumn>
    <tableColumn id="3" xr3:uid="{8BD79CE5-FFEC-4D9C-A021-CF322040A111}" name="Stress"/>
  </tableColumns>
  <tableStyleInfo name="TableStyleLight6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C34226A8-CD85-47F7-920A-0FE47A3594D2}" name="Table2482653133453774094414735053785117149" displayName="Table2482653133453774094414735053785117149" ref="Y707:AA728" totalsRowShown="0">
  <autoFilter ref="Y707:AA728" xr:uid="{C34226A8-CD85-47F7-920A-0FE47A3594D2}"/>
  <tableColumns count="3">
    <tableColumn id="1" xr3:uid="{CBAB70EE-D6EA-4922-B52F-B24024BBD07E}" name="time"/>
    <tableColumn id="2" xr3:uid="{9740CCE1-F56F-412C-B10D-16906803DC9A}" name="moment" dataDxfId="100">
      <calculatedColumnFormula>-(Table2482653133453774094414735053785117149[[#This Row],[time]]-2)*2</calculatedColumnFormula>
    </tableColumn>
    <tableColumn id="3" xr3:uid="{4CA619DD-93F4-40A6-9C21-EDA04635954C}" name="Stress"/>
  </tableColumns>
  <tableStyleInfo name="TableStyleMedium25" showFirstColumn="0" showLastColumn="0" showRowStripes="1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4DB8A321-9F9A-4554-89DA-580505C738E7}" name="Table2492663143463784104424745063886118150" displayName="Table2492663143463784104424745063886118150" ref="AE707:AG728" totalsRowShown="0">
  <autoFilter ref="AE707:AG728" xr:uid="{4DB8A321-9F9A-4554-89DA-580505C738E7}"/>
  <tableColumns count="3">
    <tableColumn id="1" xr3:uid="{D1C22CD6-F3D6-44E7-85C1-106BF87164EA}" name="time"/>
    <tableColumn id="2" xr3:uid="{BA1281C6-F135-46F6-8A3D-455F5E5F5AC6}" name="moment" dataDxfId="99">
      <calculatedColumnFormula>-(Table2492663143463784104424745063886118150[[#This Row],[time]]-2)*2</calculatedColumnFormula>
    </tableColumn>
    <tableColumn id="3" xr3:uid="{ADC45710-AF1F-427E-9F37-7E0114DED9CB}" name="Stress"/>
  </tableColumns>
  <tableStyleInfo name="TableStyleMedium26" showFirstColumn="0" showLastColumn="0" showRowStripes="1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41DA91A4-096F-4D8B-821D-73B2036327EB}" name="Table2502673153473794114434755073987119151" displayName="Table2502673153473794114434755073987119151" ref="AK707:AM728" totalsRowShown="0">
  <autoFilter ref="AK707:AM728" xr:uid="{41DA91A4-096F-4D8B-821D-73B2036327EB}"/>
  <tableColumns count="3">
    <tableColumn id="1" xr3:uid="{E45A64E2-82E8-4B71-9783-01DBA7BC43F5}" name="time"/>
    <tableColumn id="2" xr3:uid="{9A0CEAA0-8F5C-46B8-921E-D9D8594F3A2E}" name="moment" dataDxfId="98">
      <calculatedColumnFormula>-(Table2502673153473794114434755073987119151[[#This Row],[time]]-2)*2</calculatedColumnFormula>
    </tableColumn>
    <tableColumn id="3" xr3:uid="{026BA7BA-02F1-4F82-A056-9C694F073090}" name="Stress"/>
  </tableColumns>
  <tableStyleInfo name="TableStyleMedium27" showFirstColumn="0" showLastColumn="0" showRowStripes="1" showColumnStripes="0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CE30584C-2D50-4F08-A8D5-5D211155E407}" name="Table2522683163483804124444765084088120152" displayName="Table2522683163483804124444765084088120152" ref="AQ707:AS728" totalsRowShown="0">
  <autoFilter ref="AQ707:AS728" xr:uid="{CE30584C-2D50-4F08-A8D5-5D211155E407}"/>
  <tableColumns count="3">
    <tableColumn id="1" xr3:uid="{7A2F3D0A-64BA-443B-8BC0-3BCF2755231C}" name="time"/>
    <tableColumn id="2" xr3:uid="{FA8BE692-4A6C-41CE-A9FB-1A76C4BBFD92}" name="moment" dataDxfId="97">
      <calculatedColumnFormula>-(Table2522683163483804124444765084088120152[[#This Row],[time]]-2)*2</calculatedColumnFormula>
    </tableColumn>
    <tableColumn id="3" xr3:uid="{2FD36D47-FACE-4BA8-88F3-FFB89919B2A2}" name="Stress"/>
  </tableColumns>
  <tableStyleInfo name="TableStyleMedium26" showFirstColumn="0" showLastColumn="0" showRowStripes="1" showColumnStripes="0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BABC147A-1F8A-4603-85FA-E6D8AE190512}" name="Table2532693173493814134454775094189121153" displayName="Table2532693173493814134454775094189121153" ref="AT707:AV728" totalsRowShown="0">
  <autoFilter ref="AT707:AV728" xr:uid="{BABC147A-1F8A-4603-85FA-E6D8AE190512}"/>
  <tableColumns count="3">
    <tableColumn id="1" xr3:uid="{0D9D3DC4-574E-4A9D-8FDB-DC4D3528EDEF}" name="time"/>
    <tableColumn id="2" xr3:uid="{8D5F6907-CB68-4B10-8929-BD158F23C7B6}" name="moment" dataDxfId="96">
      <calculatedColumnFormula>-(Table2532693173493814134454775094189121153[[#This Row],[time]]-2)*2</calculatedColumnFormula>
    </tableColumn>
    <tableColumn id="3" xr3:uid="{7F25401B-8D90-454C-BBC0-59DFF1DD447C}" name="Stress"/>
  </tableColumns>
  <tableStyleInfo name="TableStyleMedium24" showFirstColumn="0" showLastColumn="0" showRowStripes="1" showColumnStripes="0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E377F81A-88AB-4861-B23E-2616CCD1A6AA}" name="Table1286318350382414446478104290122154" displayName="Table1286318350382414446478104290122154" ref="A738:C759" totalsRowShown="0">
  <autoFilter ref="A738:C759" xr:uid="{E377F81A-88AB-4861-B23E-2616CCD1A6AA}"/>
  <tableColumns count="3">
    <tableColumn id="1" xr3:uid="{21C370D5-F5B8-4F7F-99AE-49B294474B1B}" name="time"/>
    <tableColumn id="2" xr3:uid="{D56AAFB7-658A-4763-88C3-9C9957081F95}" name="moment" dataDxfId="95">
      <calculatedColumnFormula>(Table1286318350382414446478104290122154[[#This Row],[time]]-2)*2</calculatedColumnFormula>
    </tableColumn>
    <tableColumn id="3" xr3:uid="{38CDD9A2-BF99-44DC-A49D-DFD54E307C62}" name="Stress"/>
  </tableColumns>
  <tableStyleInfo name="TableStyleLight1" showFirstColumn="0" showLastColumn="0" showRowStripes="1" showColumnStripes="0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1A17297E-8F4E-4EF0-9685-2F50204D4FF3}" name="Table2287319351383415447479114391123155" displayName="Table2287319351383415447479114391123155" ref="D738:F759" totalsRowShown="0">
  <autoFilter ref="D738:F759" xr:uid="{1A17297E-8F4E-4EF0-9685-2F50204D4FF3}"/>
  <tableColumns count="3">
    <tableColumn id="1" xr3:uid="{F06F28A4-5D91-44FE-807C-9938FFEF6E57}" name="time"/>
    <tableColumn id="2" xr3:uid="{581F04C6-D594-4C87-9C48-7C8F749BA146}" name="moment" dataDxfId="94">
      <calculatedColumnFormula>(Table2287319351383415447479114391123155[[#This Row],[time]]-2)*2</calculatedColumnFormula>
    </tableColumn>
    <tableColumn id="3" xr3:uid="{1974725D-D688-4C74-AC29-6E1B8B758EEF}" name="Stress "/>
  </tableColumns>
  <tableStyleInfo name="TableStyleLight2" showFirstColumn="0" showLastColumn="0" showRowStripes="1" showColumnStripes="0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4E72700D-EF78-44F6-A650-DCE465142D46}" name="Table3288320352384416448480124492124156" displayName="Table3288320352384416448480124492124156" ref="J738:L759" totalsRowShown="0">
  <autoFilter ref="J738:L759" xr:uid="{4E72700D-EF78-44F6-A650-DCE465142D46}"/>
  <tableColumns count="3">
    <tableColumn id="1" xr3:uid="{2FC93BAE-A099-4EDD-95C8-727446790916}" name="time"/>
    <tableColumn id="2" xr3:uid="{DDAB1528-798F-4EA1-94AA-AEAFEA3827EE}" name="moment" dataDxfId="93">
      <calculatedColumnFormula>(Table3288320352384416448480124492124156[[#This Row],[time]]-2)*2</calculatedColumnFormula>
    </tableColumn>
    <tableColumn id="3" xr3:uid="{A01BDCEF-F8A1-4F59-93A0-F540B08C1167}" name="Stress"/>
  </tableColumns>
  <tableStyleInfo name="TableStyleLight3" showFirstColumn="0" showLastColumn="0" showRowStripes="1" showColumnStripes="0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F77796E-1345-4C2C-A0CA-E288D1131260}" name="Table4289321353385417449481134593125157" displayName="Table4289321353385417449481134593125157" ref="P738:R759" totalsRowShown="0">
  <autoFilter ref="P738:R759" xr:uid="{0F77796E-1345-4C2C-A0CA-E288D1131260}"/>
  <tableColumns count="3">
    <tableColumn id="1" xr3:uid="{E9A25802-C9C7-434A-AC31-87DA7FAA412D}" name="time"/>
    <tableColumn id="2" xr3:uid="{DCF2ECFD-595A-4A45-BF69-653782EC6497}" name="moment" dataDxfId="92">
      <calculatedColumnFormula>(Table4289321353385417449481134593125157[[#This Row],[time]]-2)*2</calculatedColumnFormula>
    </tableColumn>
    <tableColumn id="3" xr3:uid="{3B6B7D30-4A4F-4693-B585-514A86D3245D}" name="Stress"/>
  </tableColumns>
  <tableStyleInfo name="TableStyleLight4" showFirstColumn="0" showLastColumn="0" showRowStripes="1" showColumnStripes="0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DC57A26-D2FF-4E1E-B714-6B3FB2DC8737}" name="Table5290322354386418450482144694126158" displayName="Table5290322354386418450482144694126158" ref="V738:X759" totalsRowShown="0">
  <autoFilter ref="V738:X759" xr:uid="{0DC57A26-D2FF-4E1E-B714-6B3FB2DC8737}"/>
  <tableColumns count="3">
    <tableColumn id="1" xr3:uid="{5EA626F0-7BDA-48BC-A0CB-45128C1F3B34}" name="time"/>
    <tableColumn id="2" xr3:uid="{07D5F630-6518-4D74-979F-1ECCF51DF764}" name="moment" dataDxfId="91">
      <calculatedColumnFormula>(Table5290322354386418450482144694126158[[#This Row],[time]]-2)*2</calculatedColumnFormula>
    </tableColumn>
    <tableColumn id="3" xr3:uid="{BEEA070F-449C-4095-AFF0-3DBAD24B3A18}" name="Stress"/>
  </tableColumns>
  <tableStyleInfo name="TableStyleLight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B8B89717-5A12-4345-AFC0-FFEB7BCF5415}" name="Table7292" displayName="Table7292" ref="AH67:AJ88" totalsRowShown="0">
  <autoFilter ref="AH67:AJ88" xr:uid="{B8B89717-5A12-4345-AFC0-FFEB7BCF5415}"/>
  <tableColumns count="3">
    <tableColumn id="1" xr3:uid="{44DF5E07-C8A0-4A54-8BD9-6FA7F236785D}" name="time"/>
    <tableColumn id="2" xr3:uid="{81856E5F-9088-4E7A-99B4-CD2924CE93FA}" name="moment" dataDxfId="442">
      <calculatedColumnFormula>(Table7292[[#This Row],[time]]-2)*2</calculatedColumnFormula>
    </tableColumn>
    <tableColumn id="3" xr3:uid="{DF23E6AD-783D-4F66-886C-1F1050463985}" name="Stress"/>
  </tableColumns>
  <tableStyleInfo name="TableStyleLight7" showFirstColumn="0" showLastColumn="0" showRowStripes="1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4D931209-AF86-4A01-BC9D-0C6B4ADAFA77}" name="Table6291323355387419451483154795127159" displayName="Table6291323355387419451483154795127159" ref="AB738:AD759" totalsRowShown="0">
  <autoFilter ref="AB738:AD759" xr:uid="{4D931209-AF86-4A01-BC9D-0C6B4ADAFA77}"/>
  <tableColumns count="3">
    <tableColumn id="1" xr3:uid="{AFDF1D84-C7C8-4669-8EC0-E3AB72DC9AD3}" name="time"/>
    <tableColumn id="2" xr3:uid="{05CFB359-2F2B-460D-9563-9CB7CB768600}" name="moment" dataDxfId="90">
      <calculatedColumnFormula>(Table6291323355387419451483154795127159[[#This Row],[time]]-2)*2</calculatedColumnFormula>
    </tableColumn>
    <tableColumn id="3" xr3:uid="{9CCBCB42-E68E-429E-B89A-9D68C265663D}" name="Stress"/>
  </tableColumns>
  <tableStyleInfo name="TableStyleLight6" showFirstColumn="0" showLastColumn="0" showRowStripes="1" showColumnStripes="0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4EF3765B-3B4F-4AA2-8C33-9546530840BB}" name="Table7292324356388420452484164896128160" displayName="Table7292324356388420452484164896128160" ref="AH738:AJ759" totalsRowShown="0">
  <autoFilter ref="AH738:AJ759" xr:uid="{4EF3765B-3B4F-4AA2-8C33-9546530840BB}"/>
  <tableColumns count="3">
    <tableColumn id="1" xr3:uid="{29F06289-588A-4947-8326-4A25D0B7F5E8}" name="time"/>
    <tableColumn id="2" xr3:uid="{8CCA3E63-7DF5-4F43-9756-FB39170FAC84}" name="moment" dataDxfId="89">
      <calculatedColumnFormula>(Table7292324356388420452484164896128160[[#This Row],[time]]-2)*2</calculatedColumnFormula>
    </tableColumn>
    <tableColumn id="3" xr3:uid="{94531877-A40C-41DF-9F7D-8512D65CF180}" name="Stress"/>
  </tableColumns>
  <tableStyleInfo name="TableStyleLight7" showFirstColumn="0" showLastColumn="0" showRowStripes="1" showColumnStripes="0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3ACFC05-745B-4314-AA7C-E95F12FD6731}" name="Table8293325357389421453485174997129161" displayName="Table8293325357389421453485174997129161" ref="AN738:AP759" totalsRowShown="0">
  <autoFilter ref="AN738:AP759" xr:uid="{43ACFC05-745B-4314-AA7C-E95F12FD6731}"/>
  <tableColumns count="3">
    <tableColumn id="1" xr3:uid="{6DEE2253-397B-462F-AB5B-398F5AFDEAF1}" name="time"/>
    <tableColumn id="2" xr3:uid="{B210D65E-506E-4AD3-82C9-93821B59EC8A}" name="moment" dataDxfId="88">
      <calculatedColumnFormula>(Table8293325357389421453485174997129161[[#This Row],[time]]-2)*2</calculatedColumnFormula>
    </tableColumn>
    <tableColumn id="3" xr3:uid="{39DF0D51-30F6-4A83-B862-04020A1C602D}" name="Stress"/>
  </tableColumns>
  <tableStyleInfo name="TableStyleLight8" showFirstColumn="0" showLastColumn="0" showRowStripes="1" showColumnStripes="0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FAAC439E-71BC-4674-9F1A-8B9E29C76890}" name="Table245294326358390422454486185098130162" displayName="Table245294326358390422454486185098130162" ref="G738:I759" totalsRowShown="0">
  <autoFilter ref="G738:I759" xr:uid="{FAAC439E-71BC-4674-9F1A-8B9E29C76890}"/>
  <tableColumns count="3">
    <tableColumn id="1" xr3:uid="{431674A8-820E-4285-80A5-93A45BC3940D}" name="time"/>
    <tableColumn id="2" xr3:uid="{C7033E3A-396D-45C5-97B5-027D795DD1D4}" name="moment" dataDxfId="87">
      <calculatedColumnFormula>(Table245294326358390422454486185098130162[[#This Row],[time]]-2)*2</calculatedColumnFormula>
    </tableColumn>
    <tableColumn id="3" xr3:uid="{2406534E-D128-4283-AB46-F364FD0FAAD0}" name="Stress"/>
  </tableColumns>
  <tableStyleInfo name="TableStyleMedium26" showFirstColumn="0" showLastColumn="0" showRowStripes="1" showColumnStripes="0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E8A1D334-70AC-47E9-8796-DA22FCC26362}" name="Table246295327359391423455487195199131163" displayName="Table246295327359391423455487195199131163" ref="M738:O759" totalsRowShown="0">
  <autoFilter ref="M738:O759" xr:uid="{E8A1D334-70AC-47E9-8796-DA22FCC26362}"/>
  <tableColumns count="3">
    <tableColumn id="1" xr3:uid="{36450A5E-8202-445E-A320-62C9A42C34FF}" name="time"/>
    <tableColumn id="2" xr3:uid="{B0D59E7A-64CD-4ABB-8DC1-442FF26C4797}" name="moment" dataDxfId="86">
      <calculatedColumnFormula>(Table246295327359391423455487195199131163[[#This Row],[time]]-2)*2</calculatedColumnFormula>
    </tableColumn>
    <tableColumn id="3" xr3:uid="{6730F1EF-8E7F-48AB-B593-2AA09A4FE002}" name="Stress"/>
  </tableColumns>
  <tableStyleInfo name="TableStyleMedium27" showFirstColumn="0" showLastColumn="0" showRowStripes="1" showColumnStripes="0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8E8ECAE8-BF9B-4673-A0F9-FC6DA7408142}" name="Table2472963283603924244564882052100132164" displayName="Table2472963283603924244564882052100132164" ref="S738:U759" totalsRowShown="0">
  <autoFilter ref="S738:U759" xr:uid="{8E8ECAE8-BF9B-4673-A0F9-FC6DA7408142}"/>
  <tableColumns count="3">
    <tableColumn id="1" xr3:uid="{E01CF95B-91B2-4AC8-AAC3-42C39BF68BA2}" name="time"/>
    <tableColumn id="2" xr3:uid="{EA6FCE35-0710-4A07-AAA2-8CDD4D24EE7E}" name="moment" dataDxfId="85">
      <calculatedColumnFormula>(Table2472963283603924244564882052100132164[[#This Row],[time]]-2)*2</calculatedColumnFormula>
    </tableColumn>
    <tableColumn id="3" xr3:uid="{B9CDB1DA-D8A2-471E-837B-3F7991B4BE91}" name="Stress"/>
  </tableColumns>
  <tableStyleInfo name="TableStyleMedium24" showFirstColumn="0" showLastColumn="0" showRowStripes="1" showColumnStripes="0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DAE30D7-F3AE-4099-9AD7-BDAEE7D02043}" name="Table2482973293613934254574892153101133165" displayName="Table2482973293613934254574892153101133165" ref="Y738:AA759" totalsRowShown="0">
  <autoFilter ref="Y738:AA759" xr:uid="{1DAE30D7-F3AE-4099-9AD7-BDAEE7D02043}"/>
  <tableColumns count="3">
    <tableColumn id="1" xr3:uid="{21288CC4-703B-43A2-97A5-CB9A843D65CB}" name="time"/>
    <tableColumn id="2" xr3:uid="{A7CA9FDA-5E50-400F-8EDD-6DF8C24886AB}" name="moment" dataDxfId="84">
      <calculatedColumnFormula>(Table2482973293613934254574892153101133165[[#This Row],[time]]-2)*2</calculatedColumnFormula>
    </tableColumn>
    <tableColumn id="3" xr3:uid="{1D28C9DD-646B-4580-87F3-D2C95D5F805D}" name="Stress"/>
  </tableColumns>
  <tableStyleInfo name="TableStyleMedium25" showFirstColumn="0" showLastColumn="0" showRowStripes="1" showColumnStripes="0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BEE9D7A-FF6F-49D6-80AB-EBCD680E244B}" name="Table2492983303623944264584902254102134166" displayName="Table2492983303623944264584902254102134166" ref="AE738:AG759" totalsRowShown="0">
  <autoFilter ref="AE738:AG759" xr:uid="{9BEE9D7A-FF6F-49D6-80AB-EBCD680E244B}"/>
  <tableColumns count="3">
    <tableColumn id="1" xr3:uid="{E9D479D5-7C65-490E-B90C-33C6CDA85DB6}" name="time"/>
    <tableColumn id="2" xr3:uid="{66838051-3BDA-4CCF-B05C-C179D9332877}" name="moment" dataDxfId="83">
      <calculatedColumnFormula>(Table2492983303623944264584902254102134166[[#This Row],[time]]-2)*2</calculatedColumnFormula>
    </tableColumn>
    <tableColumn id="3" xr3:uid="{CAB394A1-91FE-43AA-A399-DD726B9997A6}" name="Stress"/>
  </tableColumns>
  <tableStyleInfo name="TableStyleMedium26" showFirstColumn="0" showLastColumn="0" showRowStripes="1" showColumnStripes="0"/>
</table>
</file>

<file path=xl/tables/table3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7D26C444-C51B-46B4-90CF-8E5C94081857}" name="Table2502993313633954274594912355103135167" displayName="Table2502993313633954274594912355103135167" ref="AK738:AM759" totalsRowShown="0">
  <autoFilter ref="AK738:AM759" xr:uid="{7D26C444-C51B-46B4-90CF-8E5C94081857}"/>
  <tableColumns count="3">
    <tableColumn id="1" xr3:uid="{C4A0A932-96F1-44EC-8C1A-DE7080383123}" name="time"/>
    <tableColumn id="2" xr3:uid="{9D3CFDB5-DD57-431B-A7D7-46E7E94FB414}" name="moment" dataDxfId="82">
      <calculatedColumnFormula>(Table2502993313633954274594912355103135167[[#This Row],[time]]-2)*2</calculatedColumnFormula>
    </tableColumn>
    <tableColumn id="3" xr3:uid="{1DCCBAFD-7181-45B5-9473-B2393A946374}" name="Stress"/>
  </tableColumns>
  <tableStyleInfo name="TableStyleMedium27" showFirstColumn="0" showLastColumn="0" showRowStripes="1" showColumnStripes="0"/>
</table>
</file>

<file path=xl/tables/table3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1DA0EDCD-72C8-4189-B9A3-F784F4AE3E99}" name="Table2523003323643964284604922456104136168" displayName="Table2523003323643964284604922456104136168" ref="AQ738:AS759" totalsRowShown="0">
  <autoFilter ref="AQ738:AS759" xr:uid="{1DA0EDCD-72C8-4189-B9A3-F784F4AE3E99}"/>
  <tableColumns count="3">
    <tableColumn id="1" xr3:uid="{C0CC8909-6CC1-4708-B31C-95C246D00BBD}" name="time"/>
    <tableColumn id="2" xr3:uid="{CE5B9DCA-D533-4DF3-9D4F-B262F749E211}" name="moment" dataDxfId="81">
      <calculatedColumnFormula>(Table2523003323643964284604922456104136168[[#This Row],[time]]-2)*2</calculatedColumnFormula>
    </tableColumn>
    <tableColumn id="3" xr3:uid="{1F3DA5DD-5160-4F18-B76E-4F10451F55E1}" name="Stress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E833EC-8C7D-4545-93FA-16CA301C810C}" name="Table4" displayName="Table4" ref="P6:R27" totalsRowShown="0">
  <autoFilter ref="P6:R27" xr:uid="{8AE833EC-8C7D-4545-93FA-16CA301C810C}"/>
  <tableColumns count="3">
    <tableColumn id="1" xr3:uid="{48637080-EA76-40F0-84DD-357607428550}" name="time"/>
    <tableColumn id="2" xr3:uid="{299E6129-8B76-4B3E-AD2A-F728726C75D6}" name="moment" dataDxfId="477">
      <calculatedColumnFormula>(Table4[[#This Row],[time]]-2)*2</calculatedColumnFormula>
    </tableColumn>
    <tableColumn id="3" xr3:uid="{D97E68ED-4985-4984-B3D6-4CEF96EFFCC8}" name="Stress"/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F500954C-FEDD-448D-8CA9-0C63884C34CC}" name="Table8293" displayName="Table8293" ref="AN67:AP88" totalsRowShown="0">
  <autoFilter ref="AN67:AP88" xr:uid="{F500954C-FEDD-448D-8CA9-0C63884C34CC}"/>
  <tableColumns count="3">
    <tableColumn id="1" xr3:uid="{B0721341-1515-4C85-AB47-FF1B1D15F079}" name="time"/>
    <tableColumn id="2" xr3:uid="{3F98738E-2E0C-44F2-B73C-6DE7D9B4E5C5}" name="moment" dataDxfId="441">
      <calculatedColumnFormula>(Table8293[[#This Row],[time]]-2)*2</calculatedColumnFormula>
    </tableColumn>
    <tableColumn id="3" xr3:uid="{0661786E-0D6A-4092-BEBA-D5C0E0490495}" name="Stress"/>
  </tableColumns>
  <tableStyleInfo name="TableStyleLight8" showFirstColumn="0" showLastColumn="0" showRowStripes="1" showColumnStripes="0"/>
</table>
</file>

<file path=xl/tables/table4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EF631F13-3063-4576-9C6F-BE425CB7F152}" name="Table2533013333653974294614932557105137169" displayName="Table2533013333653974294614932557105137169" ref="AT738:AV759" totalsRowShown="0">
  <autoFilter ref="AT738:AV759" xr:uid="{EF631F13-3063-4576-9C6F-BE425CB7F152}"/>
  <tableColumns count="3">
    <tableColumn id="1" xr3:uid="{898CD83E-2FA4-45CC-8CB5-8E2EF3F690C2}" name="time"/>
    <tableColumn id="2" xr3:uid="{DE8CF6FF-94F1-4420-88B7-E11D0BC49909}" name="moment" dataDxfId="80">
      <calculatedColumnFormula>(Table2533013333653974294614932557105137169[[#This Row],[time]]-2)*2</calculatedColumnFormula>
    </tableColumn>
    <tableColumn id="3" xr3:uid="{ABCB2DD2-3D2C-44BE-ABF9-273F494BD455}" name="Stress"/>
  </tableColumns>
  <tableStyleInfo name="TableStyleMedium24" showFirstColumn="0" showLastColumn="0" showRowStripes="1" showColumnStripes="0"/>
</table>
</file>

<file path=xl/tables/table4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17EB14E9-F325-4062-880E-502F8FDFE693}" name="Table12543023343663984304624942674106138170" displayName="Table12543023343663984304624942674106138170" ref="A768:C789" totalsRowShown="0">
  <autoFilter ref="A768:C789" xr:uid="{17EB14E9-F325-4062-880E-502F8FDFE693}"/>
  <tableColumns count="3">
    <tableColumn id="1" xr3:uid="{B106222E-5BDF-4469-B2CF-99A00A280C12}" name="time"/>
    <tableColumn id="2" xr3:uid="{AE2AB05C-60E5-48C6-9681-560612FAC11B}" name="moment" dataDxfId="79">
      <calculatedColumnFormula>-(Table12543023343663984304624942674106138170[[#This Row],[time]]-2)*2</calculatedColumnFormula>
    </tableColumn>
    <tableColumn id="3" xr3:uid="{F94DC5D2-1506-4F31-AE49-65D71A0BA58D}" name="Stress"/>
  </tableColumns>
  <tableStyleInfo name="TableStyleLight1" showFirstColumn="0" showLastColumn="0" showRowStripes="1" showColumnStripes="0"/>
</table>
</file>

<file path=xl/tables/table4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68C9D14D-C695-4563-A982-B5643E469D8F}" name="Table22553033353673994314634952775107139171" displayName="Table22553033353673994314634952775107139171" ref="D768:F789" totalsRowShown="0">
  <autoFilter ref="D768:F789" xr:uid="{68C9D14D-C695-4563-A982-B5643E469D8F}"/>
  <tableColumns count="3">
    <tableColumn id="1" xr3:uid="{E6BFA13C-946E-4D42-99AD-D95047576039}" name="time"/>
    <tableColumn id="2" xr3:uid="{232EAD03-EE23-477A-B044-09CF5C233200}" name="moment" dataDxfId="78">
      <calculatedColumnFormula>-(Table22553033353673994314634952775107139171[[#This Row],[time]]-2)*2</calculatedColumnFormula>
    </tableColumn>
    <tableColumn id="3" xr3:uid="{F092001E-9912-42B2-9BAC-1DB5739F388E}" name="Stress "/>
  </tableColumns>
  <tableStyleInfo name="TableStyleLight2" showFirstColumn="0" showLastColumn="0" showRowStripes="1" showColumnStripes="0"/>
</table>
</file>

<file path=xl/tables/table4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C26F6239-A926-4F50-BADB-124B918AEFB9}" name="Table32563043363684004324644962876108140172" displayName="Table32563043363684004324644962876108140172" ref="J768:L789" totalsRowShown="0">
  <autoFilter ref="J768:L789" xr:uid="{C26F6239-A926-4F50-BADB-124B918AEFB9}"/>
  <tableColumns count="3">
    <tableColumn id="1" xr3:uid="{E51258C2-44C8-4E6F-AA1A-D7675F41A155}" name="time"/>
    <tableColumn id="2" xr3:uid="{576BF9A7-84CC-4E32-B8F0-2CCF5D3B028F}" name="moment" dataDxfId="77">
      <calculatedColumnFormula>-(Table32563043363684004324644962876108140172[[#This Row],[time]]-2)*2</calculatedColumnFormula>
    </tableColumn>
    <tableColumn id="3" xr3:uid="{19094F88-AFD7-4800-9864-6176CCA67F17}" name="Stress"/>
  </tableColumns>
  <tableStyleInfo name="TableStyleLight3" showFirstColumn="0" showLastColumn="0" showRowStripes="1" showColumnStripes="0"/>
</table>
</file>

<file path=xl/tables/table4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9EEC3393-C862-4A26-9501-91344BC83A94}" name="Table42573053373694014334654972977109141173" displayName="Table42573053373694014334654972977109141173" ref="P768:R789" totalsRowShown="0">
  <autoFilter ref="P768:R789" xr:uid="{9EEC3393-C862-4A26-9501-91344BC83A94}"/>
  <tableColumns count="3">
    <tableColumn id="1" xr3:uid="{0A31AC40-ABE5-478C-B519-E26D05C3E5B2}" name="time"/>
    <tableColumn id="2" xr3:uid="{5D576124-C203-47C8-8C75-ABD01BF40C03}" name="moment" dataDxfId="76">
      <calculatedColumnFormula>-(Table42573053373694014334654972977109141173[[#This Row],[time]]-2)*2</calculatedColumnFormula>
    </tableColumn>
    <tableColumn id="3" xr3:uid="{861867CE-93DF-4F29-AADC-AB12C49FBCD2}" name="Stress"/>
  </tableColumns>
  <tableStyleInfo name="TableStyleLight4" showFirstColumn="0" showLastColumn="0" showRowStripes="1" showColumnStripes="0"/>
</table>
</file>

<file path=xl/tables/table4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224D736E-D195-4C4F-BABA-30A3C5D69C4F}" name="Table52583063383704024344664983078110142174" displayName="Table52583063383704024344664983078110142174" ref="V768:X789" totalsRowShown="0">
  <autoFilter ref="V768:X789" xr:uid="{224D736E-D195-4C4F-BABA-30A3C5D69C4F}"/>
  <tableColumns count="3">
    <tableColumn id="1" xr3:uid="{8128CE3B-82FF-4C63-AECE-B34170F53610}" name="time"/>
    <tableColumn id="2" xr3:uid="{BFC39558-374C-4C7F-AA45-D16AA98A3439}" name="moment" dataDxfId="75">
      <calculatedColumnFormula>-(Table52583063383704024344664983078110142174[[#This Row],[time]]-2)*2</calculatedColumnFormula>
    </tableColumn>
    <tableColumn id="3" xr3:uid="{FDABBFFE-E246-4B86-9C89-3F9AF1ACD38A}" name="Stress"/>
  </tableColumns>
  <tableStyleInfo name="TableStyleLight5" showFirstColumn="0" showLastColumn="0" showRowStripes="1" showColumnStripes="0"/>
</table>
</file>

<file path=xl/tables/table4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D8273C4-CF56-41D2-B8E3-C43DD4A6523B}" name="Table62593073393714034354674993179111143175" displayName="Table62593073393714034354674993179111143175" ref="AB768:AD789" totalsRowShown="0">
  <autoFilter ref="AB768:AD789" xr:uid="{0D8273C4-CF56-41D2-B8E3-C43DD4A6523B}"/>
  <tableColumns count="3">
    <tableColumn id="1" xr3:uid="{445A4991-0643-4719-B439-5A597DAF38D6}" name="time"/>
    <tableColumn id="2" xr3:uid="{2972E07E-EDD3-44F3-9006-7F6564ADCD02}" name="moment" dataDxfId="74">
      <calculatedColumnFormula>-(Table62593073393714034354674993179111143175[[#This Row],[time]]-2)*2</calculatedColumnFormula>
    </tableColumn>
    <tableColumn id="3" xr3:uid="{45A1E968-F0CE-4F9E-ABC1-2D27B34F92E7}" name="Stress"/>
  </tableColumns>
  <tableStyleInfo name="TableStyleLight6" showFirstColumn="0" showLastColumn="0" showRowStripes="1" showColumnStripes="0"/>
</table>
</file>

<file path=xl/tables/table4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B73E24C-3858-4837-AAE3-7AD89F052F62}" name="Table72603083403724044364685003280112144176" displayName="Table72603083403724044364685003280112144176" ref="AH768:AJ789" totalsRowShown="0">
  <autoFilter ref="AH768:AJ789" xr:uid="{CB73E24C-3858-4837-AAE3-7AD89F052F62}"/>
  <tableColumns count="3">
    <tableColumn id="1" xr3:uid="{5695BC64-B29E-4B42-B326-B1FBD6271F4B}" name="time"/>
    <tableColumn id="2" xr3:uid="{08A9D256-58A0-4571-A076-F59F0AD3156C}" name="moment" dataDxfId="73">
      <calculatedColumnFormula>-(Table72603083403724044364685003280112144176[[#This Row],[time]]-2)*2</calculatedColumnFormula>
    </tableColumn>
    <tableColumn id="3" xr3:uid="{800E4F12-4DFE-4CB3-AA45-875A7DDD8423}" name="Stress"/>
  </tableColumns>
  <tableStyleInfo name="TableStyleLight7" showFirstColumn="0" showLastColumn="0" showRowStripes="1" showColumnStripes="0"/>
</table>
</file>

<file path=xl/tables/table4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1744AE5E-B8B4-407C-8E48-1F89F08A5CBB}" name="Table82613093413734054374695013381113145177" displayName="Table82613093413734054374695013381113145177" ref="AN768:AP789" totalsRowShown="0">
  <autoFilter ref="AN768:AP789" xr:uid="{1744AE5E-B8B4-407C-8E48-1F89F08A5CBB}"/>
  <tableColumns count="3">
    <tableColumn id="1" xr3:uid="{E23B7668-4B6B-4B6A-AF0D-C041987239CC}" name="time"/>
    <tableColumn id="2" xr3:uid="{E10244B1-3EC6-4F6D-A348-8A9B90738519}" name="moment" dataDxfId="72">
      <calculatedColumnFormula>-(Table82613093413734054374695013381113145177[[#This Row],[time]]-2)*2</calculatedColumnFormula>
    </tableColumn>
    <tableColumn id="3" xr3:uid="{7CF82B11-1963-4ABD-8EAF-A90EF0904F0D}" name="Stress"/>
  </tableColumns>
  <tableStyleInfo name="TableStyleLight8" showFirstColumn="0" showLastColumn="0" showRowStripes="1" showColumnStripes="0"/>
</table>
</file>

<file path=xl/tables/table4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309ED85F-E2FC-4979-A9FD-163B3E76F6B6}" name="Table2452623103423744064384705023482114146178" displayName="Table2452623103423744064384705023482114146178" ref="G768:I789" totalsRowShown="0">
  <autoFilter ref="G768:I789" xr:uid="{309ED85F-E2FC-4979-A9FD-163B3E76F6B6}"/>
  <tableColumns count="3">
    <tableColumn id="1" xr3:uid="{38CF73E2-0C43-4352-90CA-D47D80F45114}" name="time"/>
    <tableColumn id="2" xr3:uid="{41005014-12BD-4E1B-BB22-388065240908}" name="moment" dataDxfId="71">
      <calculatedColumnFormula>-(G769-2)*2</calculatedColumnFormula>
    </tableColumn>
    <tableColumn id="3" xr3:uid="{B20E4EF9-55A6-479E-821C-47579B28F1E5}" name="Stress"/>
  </tableColumns>
  <tableStyleInfo name="TableStyleMedium2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6FDADA62-7DF2-476D-A31F-1C8341584751}" name="Table245294" displayName="Table245294" ref="G67:I88" totalsRowShown="0">
  <autoFilter ref="G67:I88" xr:uid="{6FDADA62-7DF2-476D-A31F-1C8341584751}"/>
  <tableColumns count="3">
    <tableColumn id="1" xr3:uid="{DED53673-35A3-4E97-B800-BCF2B38FF557}" name="time"/>
    <tableColumn id="2" xr3:uid="{B5E18ABE-0C82-42CF-8D81-98F1DF9712D0}" name="moment" dataDxfId="440">
      <calculatedColumnFormula>(Table245294[[#This Row],[time]]-2)*2</calculatedColumnFormula>
    </tableColumn>
    <tableColumn id="3" xr3:uid="{28050545-F741-4EB4-90C8-6E0072D7484B}" name="Stress"/>
  </tableColumns>
  <tableStyleInfo name="TableStyleMedium26" showFirstColumn="0" showLastColumn="0" showRowStripes="1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ED6FF2BF-3DAE-4848-9A66-D04025CDF762}" name="Table2462633113433754074394715033583115147179" displayName="Table2462633113433754074394715033583115147179" ref="M768:O789" totalsRowShown="0">
  <autoFilter ref="M768:O789" xr:uid="{ED6FF2BF-3DAE-4848-9A66-D04025CDF762}"/>
  <tableColumns count="3">
    <tableColumn id="1" xr3:uid="{2035A189-A7E2-4ACB-BF3C-3A254F9DCEE9}" name="time"/>
    <tableColumn id="2" xr3:uid="{400F51E7-AF72-4AD6-A686-FAE0CF966FE2}" name="moment" dataDxfId="70">
      <calculatedColumnFormula>-(Table2462633113433754074394715033583115147179[[#This Row],[time]]-2)*2</calculatedColumnFormula>
    </tableColumn>
    <tableColumn id="3" xr3:uid="{91D04A1F-4A92-4540-A07E-009846E1F569}" name="Stress"/>
  </tableColumns>
  <tableStyleInfo name="TableStyleMedium27" showFirstColumn="0" showLastColumn="0" showRowStripes="1" showColumnStripes="0"/>
</table>
</file>

<file path=xl/tables/table4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33557C14-9673-420C-A57D-6C6FCE10FA9F}" name="Table2472643123443764084404725043684116148180" displayName="Table2472643123443764084404725043684116148180" ref="S768:U789" totalsRowShown="0">
  <autoFilter ref="S768:U789" xr:uid="{33557C14-9673-420C-A57D-6C6FCE10FA9F}"/>
  <tableColumns count="3">
    <tableColumn id="1" xr3:uid="{F1434094-8D92-4C94-8FD2-EA29A64DE1D5}" name="time"/>
    <tableColumn id="2" xr3:uid="{ADF56EDF-0212-480C-82D2-4D59C73AF661}" name="moment" dataDxfId="69">
      <calculatedColumnFormula>-(Table2472643123443764084404725043684116148180[[#This Row],[time]]-2)*2</calculatedColumnFormula>
    </tableColumn>
    <tableColumn id="3" xr3:uid="{C6D89C45-B1CF-4BD8-84D6-05C7683986B2}" name="Stress"/>
  </tableColumns>
  <tableStyleInfo name="TableStyleMedium24" showFirstColumn="0" showLastColumn="0" showRowStripes="1" showColumnStripes="0"/>
</table>
</file>

<file path=xl/tables/table4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7480ACC4-3240-478B-8E40-6B5E42D72706}" name="Table2482653133453774094414735053785117149181" displayName="Table2482653133453774094414735053785117149181" ref="Y768:AA789" totalsRowShown="0">
  <autoFilter ref="Y768:AA789" xr:uid="{7480ACC4-3240-478B-8E40-6B5E42D72706}"/>
  <tableColumns count="3">
    <tableColumn id="1" xr3:uid="{36E4C47E-9260-4774-8D9E-41A124EA55AE}" name="time"/>
    <tableColumn id="2" xr3:uid="{EEA8E1DF-324D-452E-9F45-F65BC10A6F77}" name="moment" dataDxfId="68">
      <calculatedColumnFormula>-(Table2482653133453774094414735053785117149181[[#This Row],[time]]-2)*2</calculatedColumnFormula>
    </tableColumn>
    <tableColumn id="3" xr3:uid="{B046DFD0-44BD-47E9-B466-F3EF76AF5DA3}" name="Stress"/>
  </tableColumns>
  <tableStyleInfo name="TableStyleMedium25" showFirstColumn="0" showLastColumn="0" showRowStripes="1" showColumnStripes="0"/>
</table>
</file>

<file path=xl/tables/table4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AE0FEFBF-D8DE-49D0-B419-FB989205851F}" name="Table2492663143463784104424745063886118150182" displayName="Table2492663143463784104424745063886118150182" ref="AE768:AG789" totalsRowShown="0">
  <autoFilter ref="AE768:AG789" xr:uid="{AE0FEFBF-D8DE-49D0-B419-FB989205851F}"/>
  <tableColumns count="3">
    <tableColumn id="1" xr3:uid="{11D2C5A6-781D-48BF-B29E-0D88C0E0BB4B}" name="time"/>
    <tableColumn id="2" xr3:uid="{FFA7D236-35EA-458B-AAF5-AF2E6A40410D}" name="moment" dataDxfId="67">
      <calculatedColumnFormula>-(Table2492663143463784104424745063886118150182[[#This Row],[time]]-2)*2</calculatedColumnFormula>
    </tableColumn>
    <tableColumn id="3" xr3:uid="{3BEDA75A-D66C-46E3-B0C8-58DD24FEC64D}" name="Stress"/>
  </tableColumns>
  <tableStyleInfo name="TableStyleMedium26" showFirstColumn="0" showLastColumn="0" showRowStripes="1" showColumnStripes="0"/>
</table>
</file>

<file path=xl/tables/table4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389BC08-9FA8-4D53-817E-81DB761C0CA5}" name="Table2502673153473794114434755073987119151183" displayName="Table2502673153473794114434755073987119151183" ref="AK768:AM789" totalsRowShown="0">
  <autoFilter ref="AK768:AM789" xr:uid="{A389BC08-9FA8-4D53-817E-81DB761C0CA5}"/>
  <tableColumns count="3">
    <tableColumn id="1" xr3:uid="{2728E9F4-41D3-4D83-BBC0-F54C7255FAF6}" name="time"/>
    <tableColumn id="2" xr3:uid="{49444AD1-B046-46F8-9E42-621D92C50DCD}" name="moment" dataDxfId="66">
      <calculatedColumnFormula>-(Table2502673153473794114434755073987119151183[[#This Row],[time]]-2)*2</calculatedColumnFormula>
    </tableColumn>
    <tableColumn id="3" xr3:uid="{4F22BD11-7A86-43FE-8220-E778DAA77DEC}" name="Stress"/>
  </tableColumns>
  <tableStyleInfo name="TableStyleMedium27" showFirstColumn="0" showLastColumn="0" showRowStripes="1" showColumnStripes="0"/>
</table>
</file>

<file path=xl/tables/table4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5BBBEB9-9413-42A8-B72D-B44ED1EAE5C4}" name="Table2522683163483804124444765084088120152184" displayName="Table2522683163483804124444765084088120152184" ref="AQ768:AS789" totalsRowShown="0">
  <autoFilter ref="AQ768:AS789" xr:uid="{35BBBEB9-9413-42A8-B72D-B44ED1EAE5C4}"/>
  <tableColumns count="3">
    <tableColumn id="1" xr3:uid="{81760632-2538-4EBC-96C4-11308F9223F6}" name="time"/>
    <tableColumn id="2" xr3:uid="{AAB574DE-64A2-47E0-B784-B7C6F927E90C}" name="moment" dataDxfId="65">
      <calculatedColumnFormula>-(Table2522683163483804124444765084088120152184[[#This Row],[time]]-2)*2</calculatedColumnFormula>
    </tableColumn>
    <tableColumn id="3" xr3:uid="{95888D11-7543-437E-94CB-3673E0855A9D}" name="Stress"/>
  </tableColumns>
  <tableStyleInfo name="TableStyleMedium26" showFirstColumn="0" showLastColumn="0" showRowStripes="1" showColumnStripes="0"/>
</table>
</file>

<file path=xl/tables/table4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BD33F6D7-E8E5-4395-806E-CDC0F3DFE0E7}" name="Table2532693173493814134454775094189121153185" displayName="Table2532693173493814134454775094189121153185" ref="AT768:AV789" totalsRowShown="0">
  <autoFilter ref="AT768:AV789" xr:uid="{BD33F6D7-E8E5-4395-806E-CDC0F3DFE0E7}"/>
  <tableColumns count="3">
    <tableColumn id="1" xr3:uid="{C0FC8173-0F40-42D4-BB87-AA4FF1984B17}" name="time"/>
    <tableColumn id="2" xr3:uid="{263D7A31-B81F-4238-A3EF-FA6DCE98341A}" name="moment" dataDxfId="64">
      <calculatedColumnFormula>-(Table2532693173493814134454775094189121153185[[#This Row],[time]]-2)*2</calculatedColumnFormula>
    </tableColumn>
    <tableColumn id="3" xr3:uid="{D2012B6B-5F44-419B-95D8-E34E22B23117}" name="Stress"/>
  </tableColumns>
  <tableStyleInfo name="TableStyleMedium24" showFirstColumn="0" showLastColumn="0" showRowStripes="1" showColumnStripes="0"/>
</table>
</file>

<file path=xl/tables/table4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EB31BE2F-84FB-4A27-88DB-FEC8C663D989}" name="Table1286318350382414446478104290122154186" displayName="Table1286318350382414446478104290122154186" ref="A799:C820" totalsRowShown="0">
  <autoFilter ref="A799:C820" xr:uid="{EB31BE2F-84FB-4A27-88DB-FEC8C663D989}"/>
  <tableColumns count="3">
    <tableColumn id="1" xr3:uid="{2C47AB7D-381A-4DF9-A0C8-D66FDEBA4D28}" name="time"/>
    <tableColumn id="2" xr3:uid="{99339F76-89E0-499E-86F7-F1D43D4E5653}" name="moment" dataDxfId="63">
      <calculatedColumnFormula>(Table1286318350382414446478104290122154186[[#This Row],[time]]-2)*2</calculatedColumnFormula>
    </tableColumn>
    <tableColumn id="3" xr3:uid="{F4742544-E27E-4703-8AAC-F95CE954A120}" name="Stress"/>
  </tableColumns>
  <tableStyleInfo name="TableStyleLight1" showFirstColumn="0" showLastColumn="0" showRowStripes="1" showColumnStripes="0"/>
</table>
</file>

<file path=xl/tables/table4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A3959868-AD05-49F0-B139-129413BC28B6}" name="Table2287319351383415447479114391123155187" displayName="Table2287319351383415447479114391123155187" ref="D799:F820" totalsRowShown="0">
  <autoFilter ref="D799:F820" xr:uid="{A3959868-AD05-49F0-B139-129413BC28B6}"/>
  <tableColumns count="3">
    <tableColumn id="1" xr3:uid="{051A6F3A-91EF-4310-9F80-B75A9BF34974}" name="time"/>
    <tableColumn id="2" xr3:uid="{3AB63FA4-91D5-495D-B38B-3DEFE9D04D1F}" name="moment" dataDxfId="62">
      <calculatedColumnFormula>(Table2287319351383415447479114391123155187[[#This Row],[time]]-2)*2</calculatedColumnFormula>
    </tableColumn>
    <tableColumn id="3" xr3:uid="{BBE3D866-AD71-4AEF-97DA-5B6A6BA9BBD0}" name="Stress "/>
  </tableColumns>
  <tableStyleInfo name="TableStyleLight2" showFirstColumn="0" showLastColumn="0" showRowStripes="1" showColumnStripes="0"/>
</table>
</file>

<file path=xl/tables/table4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2E8F8676-22D1-43C9-910D-9DF504664867}" name="Table3288320352384416448480124492124156188" displayName="Table3288320352384416448480124492124156188" ref="J799:L820" totalsRowShown="0">
  <autoFilter ref="J799:L820" xr:uid="{2E8F8676-22D1-43C9-910D-9DF504664867}"/>
  <tableColumns count="3">
    <tableColumn id="1" xr3:uid="{1A435920-06BE-49A4-985E-81566A81A2E6}" name="time"/>
    <tableColumn id="2" xr3:uid="{6F821C43-3344-4CAF-B4F7-09065E2CBFC4}" name="moment" dataDxfId="61">
      <calculatedColumnFormula>(Table3288320352384416448480124492124156188[[#This Row],[time]]-2)*2</calculatedColumnFormula>
    </tableColumn>
    <tableColumn id="3" xr3:uid="{01923E83-FBC8-483E-9DAD-A7DF1153C12B}" name="Stress"/>
  </tableColumns>
  <tableStyleInfo name="TableStyleLight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484BD718-EE81-47EE-A88E-ECE881EE7053}" name="Table246295" displayName="Table246295" ref="M67:O88" totalsRowShown="0">
  <autoFilter ref="M67:O88" xr:uid="{484BD718-EE81-47EE-A88E-ECE881EE7053}"/>
  <tableColumns count="3">
    <tableColumn id="1" xr3:uid="{C48D6179-8DE7-45CD-9D20-8F9FB57F92FD}" name="time"/>
    <tableColumn id="2" xr3:uid="{BBC23330-DAB3-4470-9EDC-E32C54FB02B1}" name="moment" dataDxfId="439">
      <calculatedColumnFormula>(Table246295[[#This Row],[time]]-2)*2</calculatedColumnFormula>
    </tableColumn>
    <tableColumn id="3" xr3:uid="{E1B8A4BC-BE33-4AC6-A81B-860C5B6C8C15}" name="Stress"/>
  </tableColumns>
  <tableStyleInfo name="TableStyleMedium27" showFirstColumn="0" showLastColumn="0" showRowStripes="1" showColumnStripes="0"/>
</table>
</file>

<file path=xl/tables/table4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53469D8C-D419-48D6-974A-4E0984CE576D}" name="Table4289321353385417449481134593125157189" displayName="Table4289321353385417449481134593125157189" ref="P799:R820" totalsRowShown="0">
  <autoFilter ref="P799:R820" xr:uid="{53469D8C-D419-48D6-974A-4E0984CE576D}"/>
  <tableColumns count="3">
    <tableColumn id="1" xr3:uid="{01C130B4-B3F9-4544-BDA9-C5C8273C7011}" name="time"/>
    <tableColumn id="2" xr3:uid="{041C7ADE-F030-421C-AC48-D3501A55A042}" name="moment" dataDxfId="60">
      <calculatedColumnFormula>(Table4289321353385417449481134593125157189[[#This Row],[time]]-2)*2</calculatedColumnFormula>
    </tableColumn>
    <tableColumn id="3" xr3:uid="{4A9A2ECC-800A-4D20-A76E-928EAE47FA15}" name="Stress"/>
  </tableColumns>
  <tableStyleInfo name="TableStyleLight4" showFirstColumn="0" showLastColumn="0" showRowStripes="1" showColumnStripes="0"/>
</table>
</file>

<file path=xl/tables/table4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B400A656-86A4-4F9B-8D68-EE15B21E7C6A}" name="Table5290322354386418450482144694126158190" displayName="Table5290322354386418450482144694126158190" ref="V799:X820" totalsRowShown="0">
  <autoFilter ref="V799:X820" xr:uid="{B400A656-86A4-4F9B-8D68-EE15B21E7C6A}"/>
  <tableColumns count="3">
    <tableColumn id="1" xr3:uid="{930348C4-297F-4FA4-9FB2-124A90BBD513}" name="time"/>
    <tableColumn id="2" xr3:uid="{0CA97F7F-9091-4B4F-85B8-A96FD3309028}" name="moment" dataDxfId="59">
      <calculatedColumnFormula>(Table5290322354386418450482144694126158190[[#This Row],[time]]-2)*2</calculatedColumnFormula>
    </tableColumn>
    <tableColumn id="3" xr3:uid="{CF9A6CBD-B3CF-47A0-B6C4-C6C2813C0413}" name="Stress"/>
  </tableColumns>
  <tableStyleInfo name="TableStyleLight5" showFirstColumn="0" showLastColumn="0" showRowStripes="1" showColumnStripes="0"/>
</table>
</file>

<file path=xl/tables/table4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D3C6FFAA-EA0D-42CF-AD27-458DBDB90637}" name="Table6291323355387419451483154795127159191" displayName="Table6291323355387419451483154795127159191" ref="AB799:AD820" totalsRowShown="0">
  <autoFilter ref="AB799:AD820" xr:uid="{D3C6FFAA-EA0D-42CF-AD27-458DBDB90637}"/>
  <tableColumns count="3">
    <tableColumn id="1" xr3:uid="{E79D8A5C-A9DD-4C26-B70F-CD3764F4E30D}" name="time"/>
    <tableColumn id="2" xr3:uid="{51CE04B8-073D-41AA-8A05-8F179C6AC933}" name="moment" dataDxfId="58">
      <calculatedColumnFormula>(Table6291323355387419451483154795127159191[[#This Row],[time]]-2)*2</calculatedColumnFormula>
    </tableColumn>
    <tableColumn id="3" xr3:uid="{66FAB825-43E1-4830-B7D1-5D0B212F7D47}" name="Stress"/>
  </tableColumns>
  <tableStyleInfo name="TableStyleLight6" showFirstColumn="0" showLastColumn="0" showRowStripes="1" showColumnStripes="0"/>
</table>
</file>

<file path=xl/tables/table4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2ACEA5DC-9E1E-4B71-BA03-4477F76B28AE}" name="Table7292324356388420452484164896128160192" displayName="Table7292324356388420452484164896128160192" ref="AH799:AJ820" totalsRowShown="0">
  <autoFilter ref="AH799:AJ820" xr:uid="{2ACEA5DC-9E1E-4B71-BA03-4477F76B28AE}"/>
  <tableColumns count="3">
    <tableColumn id="1" xr3:uid="{801B0244-6EB7-4CD1-BE97-2EFFF6B0D1E1}" name="time"/>
    <tableColumn id="2" xr3:uid="{24F6B16D-C52A-49EF-AF85-6344BAB703D2}" name="moment" dataDxfId="57">
      <calculatedColumnFormula>(Table7292324356388420452484164896128160192[[#This Row],[time]]-2)*2</calculatedColumnFormula>
    </tableColumn>
    <tableColumn id="3" xr3:uid="{F2B6A6BF-7B91-498C-896C-9CCFFA5B8A27}" name="Stress"/>
  </tableColumns>
  <tableStyleInfo name="TableStyleLight7" showFirstColumn="0" showLastColumn="0" showRowStripes="1" showColumnStripes="0"/>
</table>
</file>

<file path=xl/tables/table4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7749BA21-7BAD-486A-876C-FBDE9119CB46}" name="Table8293325357389421453485174997129161193" displayName="Table8293325357389421453485174997129161193" ref="AN799:AP820" totalsRowShown="0">
  <autoFilter ref="AN799:AP820" xr:uid="{7749BA21-7BAD-486A-876C-FBDE9119CB46}"/>
  <tableColumns count="3">
    <tableColumn id="1" xr3:uid="{6031A2F9-D724-4648-8519-AE422E67D3F5}" name="time"/>
    <tableColumn id="2" xr3:uid="{F1168D2C-6253-4F92-8008-9FD6209ABBEF}" name="moment" dataDxfId="56">
      <calculatedColumnFormula>(Table8293325357389421453485174997129161193[[#This Row],[time]]-2)*2</calculatedColumnFormula>
    </tableColumn>
    <tableColumn id="3" xr3:uid="{9598072E-2216-4A02-8922-8390CFBA4178}" name="Stress"/>
  </tableColumns>
  <tableStyleInfo name="TableStyleLight8" showFirstColumn="0" showLastColumn="0" showRowStripes="1" showColumnStripes="0"/>
</table>
</file>

<file path=xl/tables/table4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DD96237-7665-4B6C-82B4-37645A5D813B}" name="Table245294326358390422454486185098130162194" displayName="Table245294326358390422454486185098130162194" ref="G799:I820" totalsRowShown="0">
  <autoFilter ref="G799:I820" xr:uid="{6DD96237-7665-4B6C-82B4-37645A5D813B}"/>
  <tableColumns count="3">
    <tableColumn id="1" xr3:uid="{798FE039-101F-40B4-9205-0C09E53D10C3}" name="time"/>
    <tableColumn id="2" xr3:uid="{E2604757-5B44-4DDA-A7BD-45D702B94A8A}" name="moment" dataDxfId="55">
      <calculatedColumnFormula>(Table245294326358390422454486185098130162194[[#This Row],[time]]-2)*2</calculatedColumnFormula>
    </tableColumn>
    <tableColumn id="3" xr3:uid="{5144F375-CF38-4CD7-9C6B-84ED33CBE42C}" name="Stress"/>
  </tableColumns>
  <tableStyleInfo name="TableStyleMedium26" showFirstColumn="0" showLastColumn="0" showRowStripes="1" showColumnStripes="0"/>
</table>
</file>

<file path=xl/tables/table4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6A94913D-1ED3-4CA6-988B-185FE69886EC}" name="Table246295327359391423455487195199131163195" displayName="Table246295327359391423455487195199131163195" ref="M799:O820" totalsRowShown="0">
  <autoFilter ref="M799:O820" xr:uid="{6A94913D-1ED3-4CA6-988B-185FE69886EC}"/>
  <tableColumns count="3">
    <tableColumn id="1" xr3:uid="{6CDE2925-C680-4411-A20A-988DCD1875F1}" name="time"/>
    <tableColumn id="2" xr3:uid="{8FD8E562-F450-4625-A0DE-EE576333AF18}" name="moment" dataDxfId="54">
      <calculatedColumnFormula>(Table246295327359391423455487195199131163195[[#This Row],[time]]-2)*2</calculatedColumnFormula>
    </tableColumn>
    <tableColumn id="3" xr3:uid="{170003FA-9A4F-42A1-9F73-3C39C7D7ADCF}" name="Stress"/>
  </tableColumns>
  <tableStyleInfo name="TableStyleMedium27" showFirstColumn="0" showLastColumn="0" showRowStripes="1" showColumnStripes="0"/>
</table>
</file>

<file path=xl/tables/table4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E16249E7-D3B6-4E5B-9183-54078A754249}" name="Table2472963283603924244564882052100132164196" displayName="Table2472963283603924244564882052100132164196" ref="S799:U820" totalsRowShown="0">
  <autoFilter ref="S799:U820" xr:uid="{E16249E7-D3B6-4E5B-9183-54078A754249}"/>
  <tableColumns count="3">
    <tableColumn id="1" xr3:uid="{76DE3A4F-A93C-42E9-A1D8-2A5E8111F172}" name="time"/>
    <tableColumn id="2" xr3:uid="{8F49403C-40EE-4E56-81D1-25F4EE856BB4}" name="moment" dataDxfId="53">
      <calculatedColumnFormula>(Table2472963283603924244564882052100132164196[[#This Row],[time]]-2)*2</calculatedColumnFormula>
    </tableColumn>
    <tableColumn id="3" xr3:uid="{42527B84-92FD-4D5C-8069-9279A558B2A5}" name="Stress"/>
  </tableColumns>
  <tableStyleInfo name="TableStyleMedium24" showFirstColumn="0" showLastColumn="0" showRowStripes="1" showColumnStripes="0"/>
</table>
</file>

<file path=xl/tables/table4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862229E2-1A72-4566-B925-9ADF2AF38308}" name="Table2482973293613934254574892153101133165197" displayName="Table2482973293613934254574892153101133165197" ref="Y799:AA820" totalsRowShown="0">
  <autoFilter ref="Y799:AA820" xr:uid="{862229E2-1A72-4566-B925-9ADF2AF38308}"/>
  <tableColumns count="3">
    <tableColumn id="1" xr3:uid="{373704E4-9944-4027-A054-4C7DF1C40BD1}" name="time"/>
    <tableColumn id="2" xr3:uid="{789CBBE9-F699-4625-8BE6-A16F64699560}" name="moment" dataDxfId="52">
      <calculatedColumnFormula>(Table2482973293613934254574892153101133165197[[#This Row],[time]]-2)*2</calculatedColumnFormula>
    </tableColumn>
    <tableColumn id="3" xr3:uid="{38BF6598-907C-446A-A65E-DF7C92A93879}" name="Stress"/>
  </tableColumns>
  <tableStyleInfo name="TableStyleMedium25" showFirstColumn="0" showLastColumn="0" showRowStripes="1" showColumnStripes="0"/>
</table>
</file>

<file path=xl/tables/table4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D1E86092-C804-4B63-BAAA-DDAC69941DBB}" name="Table2492983303623944264584902254102134166198" displayName="Table2492983303623944264584902254102134166198" ref="AE799:AG820" totalsRowShown="0">
  <autoFilter ref="AE799:AG820" xr:uid="{D1E86092-C804-4B63-BAAA-DDAC69941DBB}"/>
  <tableColumns count="3">
    <tableColumn id="1" xr3:uid="{9598BABF-5D62-4B49-8F16-1546EB090915}" name="time"/>
    <tableColumn id="2" xr3:uid="{B923EAB5-5007-40D4-A98B-129D59E4FEA5}" name="moment" dataDxfId="51">
      <calculatedColumnFormula>(Table2492983303623944264584902254102134166198[[#This Row],[time]]-2)*2</calculatedColumnFormula>
    </tableColumn>
    <tableColumn id="3" xr3:uid="{D51C12D7-7287-4A5F-8C71-9609D2D90C8A}" name="Stress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3CC7F65-9E87-4844-B6F2-F8E80EEB3DF2}" name="Table247296" displayName="Table247296" ref="S67:U88" totalsRowShown="0">
  <autoFilter ref="S67:U88" xr:uid="{B3CC7F65-9E87-4844-B6F2-F8E80EEB3DF2}"/>
  <tableColumns count="3">
    <tableColumn id="1" xr3:uid="{C845E769-DA5E-4D95-8F1F-DD8BA309C087}" name="time"/>
    <tableColumn id="2" xr3:uid="{57F043A9-1FFF-4444-A668-66C46A8C2876}" name="moment" dataDxfId="438">
      <calculatedColumnFormula>(Table247296[[#This Row],[time]]-2)*2</calculatedColumnFormula>
    </tableColumn>
    <tableColumn id="3" xr3:uid="{D0706537-0AD8-4F27-BD90-CBEDDF9E5CDD}" name="Stress"/>
  </tableColumns>
  <tableStyleInfo name="TableStyleMedium24" showFirstColumn="0" showLastColumn="0" showRowStripes="1" showColumnStripes="0"/>
</table>
</file>

<file path=xl/tables/table4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E8366D2D-2AB4-48E7-AACF-8A5B6360F62D}" name="Table2502993313633954274594912355103135167199" displayName="Table2502993313633954274594912355103135167199" ref="AK799:AM820" totalsRowShown="0">
  <autoFilter ref="AK799:AM820" xr:uid="{E8366D2D-2AB4-48E7-AACF-8A5B6360F62D}"/>
  <tableColumns count="3">
    <tableColumn id="1" xr3:uid="{A766F9D5-EF65-4E9A-88BD-0B0697232EF3}" name="time"/>
    <tableColumn id="2" xr3:uid="{78E95B37-CFC6-4DC3-A7BD-FB39E1D554A2}" name="moment" dataDxfId="50">
      <calculatedColumnFormula>(Table2502993313633954274594912355103135167199[[#This Row],[time]]-2)*2</calculatedColumnFormula>
    </tableColumn>
    <tableColumn id="3" xr3:uid="{84935C52-0E2D-4E34-B5DC-47DD7059E59E}" name="Stress"/>
  </tableColumns>
  <tableStyleInfo name="TableStyleMedium27" showFirstColumn="0" showLastColumn="0" showRowStripes="1" showColumnStripes="0"/>
</table>
</file>

<file path=xl/tables/table4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9F23ECE7-03DA-4A1A-90E2-D55EE5BB1C92}" name="Table2523003323643964284604922456104136168200" displayName="Table2523003323643964284604922456104136168200" ref="AQ799:AS820" totalsRowShown="0">
  <autoFilter ref="AQ799:AS820" xr:uid="{9F23ECE7-03DA-4A1A-90E2-D55EE5BB1C92}"/>
  <tableColumns count="3">
    <tableColumn id="1" xr3:uid="{B4251C6B-B112-4882-BD28-039BEB1F7252}" name="time"/>
    <tableColumn id="2" xr3:uid="{1D6DFF50-73E3-46B9-8F25-1BF52449ED0A}" name="moment" dataDxfId="49">
      <calculatedColumnFormula>(Table2523003323643964284604922456104136168200[[#This Row],[time]]-2)*2</calculatedColumnFormula>
    </tableColumn>
    <tableColumn id="3" xr3:uid="{8DB2C343-7B81-4A8D-A8FA-DD40D6C48349}" name="Stress"/>
  </tableColumns>
  <tableStyleInfo name="TableStyleMedium26" showFirstColumn="0" showLastColumn="0" showRowStripes="1" showColumnStripes="0"/>
</table>
</file>

<file path=xl/tables/table4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BD4B8778-E7ED-4A81-A054-E9CADDB20C14}" name="Table2533013333653974294614932557105137169201" displayName="Table2533013333653974294614932557105137169201" ref="AT799:AV820" totalsRowShown="0">
  <autoFilter ref="AT799:AV820" xr:uid="{BD4B8778-E7ED-4A81-A054-E9CADDB20C14}"/>
  <tableColumns count="3">
    <tableColumn id="1" xr3:uid="{2490C2E2-0DC3-47B6-8A2E-12C4824A3DD2}" name="time"/>
    <tableColumn id="2" xr3:uid="{E03295D0-D11F-46EC-A473-FEBBE0D3809A}" name="moment" dataDxfId="48">
      <calculatedColumnFormula>(Table2533013333653974294614932557105137169201[[#This Row],[time]]-2)*2</calculatedColumnFormula>
    </tableColumn>
    <tableColumn id="3" xr3:uid="{23506F76-A9DE-42CB-9B32-8BD1039AEFEF}" name="Stress"/>
  </tableColumns>
  <tableStyleInfo name="TableStyleMedium24" showFirstColumn="0" showLastColumn="0" showRowStripes="1" showColumnStripes="0"/>
</table>
</file>

<file path=xl/tables/table4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C7337FB4-6691-4E87-AC6C-DABBEB8C240E}" name="Table12543023343663984304624942674106138170202" displayName="Table12543023343663984304624942674106138170202" ref="A829:C850" totalsRowShown="0">
  <autoFilter ref="A829:C850" xr:uid="{C7337FB4-6691-4E87-AC6C-DABBEB8C240E}"/>
  <tableColumns count="3">
    <tableColumn id="1" xr3:uid="{5672A99B-94BE-48B7-9ECE-57B8D881A995}" name="time"/>
    <tableColumn id="2" xr3:uid="{1CF029DB-731E-4BBF-8BBF-60CBC62A0018}" name="moment" dataDxfId="47">
      <calculatedColumnFormula>-(Table12543023343663984304624942674106138170202[[#This Row],[time]]-2)*2</calculatedColumnFormula>
    </tableColumn>
    <tableColumn id="3" xr3:uid="{9FB0920E-098E-428A-9D82-6FF5527DB979}" name="Stress"/>
  </tableColumns>
  <tableStyleInfo name="TableStyleLight1" showFirstColumn="0" showLastColumn="0" showRowStripes="1" showColumnStripes="0"/>
</table>
</file>

<file path=xl/tables/table4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79D38B8A-D4B7-44E8-AF57-E4E00CEFF8C7}" name="Table22553033353673994314634952775107139171203" displayName="Table22553033353673994314634952775107139171203" ref="D829:F850" totalsRowShown="0">
  <autoFilter ref="D829:F850" xr:uid="{79D38B8A-D4B7-44E8-AF57-E4E00CEFF8C7}"/>
  <tableColumns count="3">
    <tableColumn id="1" xr3:uid="{3A72FDD4-0421-436A-AB87-9924EA3CCF99}" name="time"/>
    <tableColumn id="2" xr3:uid="{8C7E2861-E6ED-4FFF-A534-F2DEAD11B1BC}" name="moment" dataDxfId="46">
      <calculatedColumnFormula>-(Table22553033353673994314634952775107139171203[[#This Row],[time]]-2)*2</calculatedColumnFormula>
    </tableColumn>
    <tableColumn id="3" xr3:uid="{E0ED7989-31B7-4C16-8448-C7DF9E7CFF1E}" name="Stress "/>
  </tableColumns>
  <tableStyleInfo name="TableStyleLight2" showFirstColumn="0" showLastColumn="0" showRowStripes="1" showColumnStripes="0"/>
</table>
</file>

<file path=xl/tables/table4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DC15E597-E9E8-433F-9214-A42D1ECD9E7E}" name="Table32563043363684004324644962876108140172204" displayName="Table32563043363684004324644962876108140172204" ref="J829:L850" totalsRowShown="0">
  <autoFilter ref="J829:L850" xr:uid="{DC15E597-E9E8-433F-9214-A42D1ECD9E7E}"/>
  <tableColumns count="3">
    <tableColumn id="1" xr3:uid="{363EC51E-CE5E-4AB8-A478-F159D0D2AA78}" name="time"/>
    <tableColumn id="2" xr3:uid="{DE5B9B71-6794-4212-B6E2-4B51B3871EEE}" name="moment" dataDxfId="45">
      <calculatedColumnFormula>-(Table32563043363684004324644962876108140172204[[#This Row],[time]]-2)*2</calculatedColumnFormula>
    </tableColumn>
    <tableColumn id="3" xr3:uid="{718D9571-48CE-42EF-8C64-620F9B99AA97}" name="Stress"/>
  </tableColumns>
  <tableStyleInfo name="TableStyleLight3" showFirstColumn="0" showLastColumn="0" showRowStripes="1" showColumnStripes="0"/>
</table>
</file>

<file path=xl/tables/table4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C2DA2FCE-57BC-4F0F-8723-CB1E4771FD43}" name="Table42573053373694014334654972977109141173205" displayName="Table42573053373694014334654972977109141173205" ref="P829:R850" totalsRowShown="0">
  <autoFilter ref="P829:R850" xr:uid="{C2DA2FCE-57BC-4F0F-8723-CB1E4771FD43}"/>
  <tableColumns count="3">
    <tableColumn id="1" xr3:uid="{7B57FB35-A699-4298-BB4C-9B388B6FC47E}" name="time"/>
    <tableColumn id="2" xr3:uid="{F221B023-D54B-48E2-B774-BDFAC0EACDA4}" name="moment" dataDxfId="44">
      <calculatedColumnFormula>-(Table42573053373694014334654972977109141173205[[#This Row],[time]]-2)*2</calculatedColumnFormula>
    </tableColumn>
    <tableColumn id="3" xr3:uid="{70B3B8A0-C592-4BD5-913A-12297A02AAF2}" name="Stress"/>
  </tableColumns>
  <tableStyleInfo name="TableStyleLight4" showFirstColumn="0" showLastColumn="0" showRowStripes="1" showColumnStripes="0"/>
</table>
</file>

<file path=xl/tables/table4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F24784E5-16CC-4B47-B25B-EA741238DA89}" name="Table52583063383704024344664983078110142174206" displayName="Table52583063383704024344664983078110142174206" ref="V829:X850" totalsRowShown="0">
  <autoFilter ref="V829:X850" xr:uid="{F24784E5-16CC-4B47-B25B-EA741238DA89}"/>
  <tableColumns count="3">
    <tableColumn id="1" xr3:uid="{B0BE55E5-77E0-40EB-BB8B-3B1B4C2B6B6D}" name="time"/>
    <tableColumn id="2" xr3:uid="{1AB24DEF-C1C3-44E6-AAF7-1D6FB1AA9292}" name="moment" dataDxfId="43">
      <calculatedColumnFormula>-(Table52583063383704024344664983078110142174206[[#This Row],[time]]-2)*2</calculatedColumnFormula>
    </tableColumn>
    <tableColumn id="3" xr3:uid="{28225D4E-A050-4148-8255-203031403F19}" name="Stress"/>
  </tableColumns>
  <tableStyleInfo name="TableStyleLight5" showFirstColumn="0" showLastColumn="0" showRowStripes="1" showColumnStripes="0"/>
</table>
</file>

<file path=xl/tables/table4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86B72D77-50A5-462F-8AE9-E07DBB953D35}" name="Table62593073393714034354674993179111143175207" displayName="Table62593073393714034354674993179111143175207" ref="AB829:AD850" totalsRowShown="0">
  <autoFilter ref="AB829:AD850" xr:uid="{86B72D77-50A5-462F-8AE9-E07DBB953D35}"/>
  <tableColumns count="3">
    <tableColumn id="1" xr3:uid="{3C0C6668-155D-4CDB-9FBD-29DE281FD2A3}" name="time"/>
    <tableColumn id="2" xr3:uid="{7899B5E0-248E-4B12-B244-89EB329729AD}" name="moment" dataDxfId="42">
      <calculatedColumnFormula>-(Table62593073393714034354674993179111143175207[[#This Row],[time]]-2)*2</calculatedColumnFormula>
    </tableColumn>
    <tableColumn id="3" xr3:uid="{2735E03C-00FB-41AA-97A5-34A099FA4C59}" name="Stress"/>
  </tableColumns>
  <tableStyleInfo name="TableStyleLight6" showFirstColumn="0" showLastColumn="0" showRowStripes="1" showColumnStripes="0"/>
</table>
</file>

<file path=xl/tables/table4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53DBC95C-729D-483E-973F-738928C3A3B2}" name="Table72603083403724044364685003280112144176208" displayName="Table72603083403724044364685003280112144176208" ref="AH829:AJ850" totalsRowShown="0">
  <autoFilter ref="AH829:AJ850" xr:uid="{53DBC95C-729D-483E-973F-738928C3A3B2}"/>
  <tableColumns count="3">
    <tableColumn id="1" xr3:uid="{34D423BA-079E-4AC3-92F4-A54BDA14482E}" name="time"/>
    <tableColumn id="2" xr3:uid="{9D5EE339-7F0C-4AF6-8E25-E5A9D15ACFA6}" name="moment" dataDxfId="41">
      <calculatedColumnFormula>-(Table72603083403724044364685003280112144176208[[#This Row],[time]]-2)*2</calculatedColumnFormula>
    </tableColumn>
    <tableColumn id="3" xr3:uid="{9ED4F7D9-2212-4D6C-B12B-CDD885D36E38}" name="Stress"/>
  </tableColumns>
  <tableStyleInfo name="TableStyleLight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28903659-9FCF-4112-9474-3BCAF3A3D452}" name="Table248297" displayName="Table248297" ref="Y67:AA88" totalsRowShown="0">
  <autoFilter ref="Y67:AA88" xr:uid="{28903659-9FCF-4112-9474-3BCAF3A3D452}"/>
  <tableColumns count="3">
    <tableColumn id="1" xr3:uid="{F77039F3-1CF4-4518-AB1A-8CC154EC606B}" name="time"/>
    <tableColumn id="2" xr3:uid="{F19A7CAD-2CFE-4D24-A097-68B6F25E5513}" name="moment" dataDxfId="437">
      <calculatedColumnFormula>(Table248297[[#This Row],[time]]-2)*2</calculatedColumnFormula>
    </tableColumn>
    <tableColumn id="3" xr3:uid="{A1B81146-AD7F-4DF6-B124-B3CCCBC7F6CE}" name="Stress"/>
  </tableColumns>
  <tableStyleInfo name="TableStyleMedium25" showFirstColumn="0" showLastColumn="0" showRowStripes="1" showColumnStripes="0"/>
</table>
</file>

<file path=xl/tables/table4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124808A7-38B9-422B-975E-A310C14287A1}" name="Table82613093413734054374695013381113145177209" displayName="Table82613093413734054374695013381113145177209" ref="AN829:AP850" totalsRowShown="0">
  <autoFilter ref="AN829:AP850" xr:uid="{124808A7-38B9-422B-975E-A310C14287A1}"/>
  <tableColumns count="3">
    <tableColumn id="1" xr3:uid="{F21383A2-FD3B-4651-9B37-D9735E174044}" name="time"/>
    <tableColumn id="2" xr3:uid="{14CE56DC-9396-4435-9A7D-56CB4C263B47}" name="moment" dataDxfId="40">
      <calculatedColumnFormula>-(Table82613093413734054374695013381113145177209[[#This Row],[time]]-2)*2</calculatedColumnFormula>
    </tableColumn>
    <tableColumn id="3" xr3:uid="{A96C5675-CF89-4883-AF97-15C10FCE18DE}" name="Stress"/>
  </tableColumns>
  <tableStyleInfo name="TableStyleLight8" showFirstColumn="0" showLastColumn="0" showRowStripes="1" showColumnStripes="0"/>
</table>
</file>

<file path=xl/tables/table4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DC03084D-0B17-44CA-871A-1135C265470C}" name="Table2452623103423744064384705023482114146178210" displayName="Table2452623103423744064384705023482114146178210" ref="G829:I850" totalsRowShown="0">
  <autoFilter ref="G829:I850" xr:uid="{DC03084D-0B17-44CA-871A-1135C265470C}"/>
  <tableColumns count="3">
    <tableColumn id="1" xr3:uid="{D23864ED-F655-4028-8B3A-08D68C749692}" name="time"/>
    <tableColumn id="2" xr3:uid="{D8E0ADB2-EEB3-4C73-91E4-3AC490DB009A}" name="moment" dataDxfId="39">
      <calculatedColumnFormula>-(G830-2)*2</calculatedColumnFormula>
    </tableColumn>
    <tableColumn id="3" xr3:uid="{C013F22E-4B39-4FED-8B7D-745F1280F8D6}" name="Stress"/>
  </tableColumns>
  <tableStyleInfo name="TableStyleMedium26" showFirstColumn="0" showLastColumn="0" showRowStripes="1" showColumnStripes="0"/>
</table>
</file>

<file path=xl/tables/table4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3B7EC7A1-576B-4EBC-A923-20E2BF1E5FA2}" name="Table2462633113433754074394715033583115147179211" displayName="Table2462633113433754074394715033583115147179211" ref="M829:O850" totalsRowShown="0">
  <autoFilter ref="M829:O850" xr:uid="{3B7EC7A1-576B-4EBC-A923-20E2BF1E5FA2}"/>
  <tableColumns count="3">
    <tableColumn id="1" xr3:uid="{B243C947-07C9-4D1C-A586-3BFA57DE7786}" name="time"/>
    <tableColumn id="2" xr3:uid="{72FAD848-9F9E-41CC-A6EE-9317297944C2}" name="moment" dataDxfId="38">
      <calculatedColumnFormula>-(Table2462633113433754074394715033583115147179211[[#This Row],[time]]-2)*2</calculatedColumnFormula>
    </tableColumn>
    <tableColumn id="3" xr3:uid="{0527CEDE-62AE-44A8-9C0F-8EAFCA21D1B3}" name="Stress"/>
  </tableColumns>
  <tableStyleInfo name="TableStyleMedium27" showFirstColumn="0" showLastColumn="0" showRowStripes="1" showColumnStripes="0"/>
</table>
</file>

<file path=xl/tables/table4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C6AA8F99-3BA5-4766-8393-C686E9954E7F}" name="Table2472643123443764084404725043684116148180212" displayName="Table2472643123443764084404725043684116148180212" ref="S829:U850" totalsRowShown="0">
  <autoFilter ref="S829:U850" xr:uid="{C6AA8F99-3BA5-4766-8393-C686E9954E7F}"/>
  <tableColumns count="3">
    <tableColumn id="1" xr3:uid="{5484A0F4-BDF8-4FBE-B44B-E2E5A0DE0B99}" name="time"/>
    <tableColumn id="2" xr3:uid="{CBE284C1-32B0-4B0C-8938-E3079C6357A6}" name="moment" dataDxfId="37">
      <calculatedColumnFormula>-(Table2472643123443764084404725043684116148180212[[#This Row],[time]]-2)*2</calculatedColumnFormula>
    </tableColumn>
    <tableColumn id="3" xr3:uid="{F16A75D4-96F1-4757-A4EA-8C46CB304D87}" name="Stress"/>
  </tableColumns>
  <tableStyleInfo name="TableStyleMedium24" showFirstColumn="0" showLastColumn="0" showRowStripes="1" showColumnStripes="0"/>
</table>
</file>

<file path=xl/tables/table4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F86AEC97-3C96-4057-8CF1-130B2F32C89E}" name="Table2482653133453774094414735053785117149181213" displayName="Table2482653133453774094414735053785117149181213" ref="Y829:AA850" totalsRowShown="0">
  <autoFilter ref="Y829:AA850" xr:uid="{F86AEC97-3C96-4057-8CF1-130B2F32C89E}"/>
  <tableColumns count="3">
    <tableColumn id="1" xr3:uid="{58FF6119-7710-4B00-BE3B-23D3C1CFE70C}" name="time"/>
    <tableColumn id="2" xr3:uid="{540CD4AC-72F2-4ADE-B588-F5E4B743F4CD}" name="moment" dataDxfId="36">
      <calculatedColumnFormula>-(Table2482653133453774094414735053785117149181213[[#This Row],[time]]-2)*2</calculatedColumnFormula>
    </tableColumn>
    <tableColumn id="3" xr3:uid="{AC45F0E0-0B7D-4860-8FEB-68446030755C}" name="Stress"/>
  </tableColumns>
  <tableStyleInfo name="TableStyleMedium25" showFirstColumn="0" showLastColumn="0" showRowStripes="1" showColumnStripes="0"/>
</table>
</file>

<file path=xl/tables/table4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3EAF5445-93C6-41A2-98ED-0B97D9591C4B}" name="Table2492663143463784104424745063886118150182214" displayName="Table2492663143463784104424745063886118150182214" ref="AE829:AG850" totalsRowShown="0">
  <autoFilter ref="AE829:AG850" xr:uid="{3EAF5445-93C6-41A2-98ED-0B97D9591C4B}"/>
  <tableColumns count="3">
    <tableColumn id="1" xr3:uid="{CD6F699E-7245-48C7-8437-BDC6CE0B220B}" name="time"/>
    <tableColumn id="2" xr3:uid="{7693BFB6-16DD-427D-971A-ECEEBC61FE66}" name="moment" dataDxfId="35">
      <calculatedColumnFormula>-(Table2492663143463784104424745063886118150182214[[#This Row],[time]]-2)*2</calculatedColumnFormula>
    </tableColumn>
    <tableColumn id="3" xr3:uid="{FB20CA83-0571-46ED-963D-A3056A0B7804}" name="Stress"/>
  </tableColumns>
  <tableStyleInfo name="TableStyleMedium26" showFirstColumn="0" showLastColumn="0" showRowStripes="1" showColumnStripes="0"/>
</table>
</file>

<file path=xl/tables/table4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CB840A4A-715E-4C16-B4DE-99FAC3949743}" name="Table2502673153473794114434755073987119151183215" displayName="Table2502673153473794114434755073987119151183215" ref="AK829:AM850" totalsRowShown="0">
  <autoFilter ref="AK829:AM850" xr:uid="{CB840A4A-715E-4C16-B4DE-99FAC3949743}"/>
  <tableColumns count="3">
    <tableColumn id="1" xr3:uid="{A0A5049B-B7C2-41F8-AB52-1D701F999B72}" name="time"/>
    <tableColumn id="2" xr3:uid="{E047D85D-A552-4F90-9F80-522ACE17F836}" name="moment" dataDxfId="34">
      <calculatedColumnFormula>-(Table2502673153473794114434755073987119151183215[[#This Row],[time]]-2)*2</calculatedColumnFormula>
    </tableColumn>
    <tableColumn id="3" xr3:uid="{B00B205F-F588-451E-BAE6-395574C5852C}" name="Stress"/>
  </tableColumns>
  <tableStyleInfo name="TableStyleMedium27" showFirstColumn="0" showLastColumn="0" showRowStripes="1" showColumnStripes="0"/>
</table>
</file>

<file path=xl/tables/table4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1377200D-D5E0-4520-A1D4-1B85961F8C0E}" name="Table2522683163483804124444765084088120152184216" displayName="Table2522683163483804124444765084088120152184216" ref="AQ829:AS850" totalsRowShown="0">
  <autoFilter ref="AQ829:AS850" xr:uid="{1377200D-D5E0-4520-A1D4-1B85961F8C0E}"/>
  <tableColumns count="3">
    <tableColumn id="1" xr3:uid="{B69014B0-64EE-46BA-96D8-9F64F13172EF}" name="time"/>
    <tableColumn id="2" xr3:uid="{504BDB92-2283-40BA-B885-2314F0154102}" name="moment" dataDxfId="33">
      <calculatedColumnFormula>-(Table2522683163483804124444765084088120152184216[[#This Row],[time]]-2)*2</calculatedColumnFormula>
    </tableColumn>
    <tableColumn id="3" xr3:uid="{B3231FD9-A3F4-4748-B86E-0777B642B076}" name="Stress"/>
  </tableColumns>
  <tableStyleInfo name="TableStyleMedium26" showFirstColumn="0" showLastColumn="0" showRowStripes="1" showColumnStripes="0"/>
</table>
</file>

<file path=xl/tables/table4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69F4E0-F5EB-4698-8AF7-0730091A3EAC}" name="Table2532693173493814134454775094189121153185217" displayName="Table2532693173493814134454775094189121153185217" ref="AT829:AV850" totalsRowShown="0">
  <autoFilter ref="AT829:AV850" xr:uid="{0069F4E0-F5EB-4698-8AF7-0730091A3EAC}"/>
  <tableColumns count="3">
    <tableColumn id="1" xr3:uid="{9A54C5E1-652B-4BBA-8216-389A1A580D80}" name="time"/>
    <tableColumn id="2" xr3:uid="{4DA9D3B5-D3D6-4AA0-B07C-48593C2FECD0}" name="moment" dataDxfId="32">
      <calculatedColumnFormula>-(Table2532693173493814134454775094189121153185217[[#This Row],[time]]-2)*2</calculatedColumnFormula>
    </tableColumn>
    <tableColumn id="3" xr3:uid="{EDD2F8D4-9524-4DF6-BE4F-B1D85C525DC5}" name="Stress"/>
  </tableColumns>
  <tableStyleInfo name="TableStyleMedium24" showFirstColumn="0" showLastColumn="0" showRowStripes="1" showColumnStripes="0"/>
</table>
</file>

<file path=xl/tables/table4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CA9244DA-0225-4D08-A208-D647E59125B6}" name="Table1286318350382414446478104290122154186218" displayName="Table1286318350382414446478104290122154186218" ref="A860:C881" totalsRowShown="0">
  <autoFilter ref="A860:C881" xr:uid="{CA9244DA-0225-4D08-A208-D647E59125B6}"/>
  <tableColumns count="3">
    <tableColumn id="1" xr3:uid="{5EA5ACA5-0DFE-4265-89E4-7B8B2307F5A4}" name="time"/>
    <tableColumn id="2" xr3:uid="{3407B0BA-47EF-4752-81CF-500C082A7C8F}" name="moment" dataDxfId="31">
      <calculatedColumnFormula>(Table1286318350382414446478104290122154186218[[#This Row],[time]]-2)*2</calculatedColumnFormula>
    </tableColumn>
    <tableColumn id="3" xr3:uid="{A488072A-B0BD-4695-BF31-8003E4A5C0A5}" name="Stres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CE0D6585-6732-495D-B483-26046CC7A27B}" name="Table249298" displayName="Table249298" ref="AE67:AG88" totalsRowShown="0">
  <autoFilter ref="AE67:AG88" xr:uid="{CE0D6585-6732-495D-B483-26046CC7A27B}"/>
  <tableColumns count="3">
    <tableColumn id="1" xr3:uid="{9D0ACB6E-98EE-497C-BF90-000BABF4AE8D}" name="time"/>
    <tableColumn id="2" xr3:uid="{93B6C7CE-0B36-4C4C-BBB9-222EDD6CC4CC}" name="moment" dataDxfId="436">
      <calculatedColumnFormula>(Table249298[[#This Row],[time]]-2)*2</calculatedColumnFormula>
    </tableColumn>
    <tableColumn id="3" xr3:uid="{B89D7F0D-4A91-49EE-8C7F-BB5234A5355A}" name="Stress"/>
  </tableColumns>
  <tableStyleInfo name="TableStyleMedium26" showFirstColumn="0" showLastColumn="0" showRowStripes="1" showColumnStripes="0"/>
</table>
</file>

<file path=xl/tables/table4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13864973-55EF-415E-9342-5BB1047204D5}" name="Table2287319351383415447479114391123155187219" displayName="Table2287319351383415447479114391123155187219" ref="D860:F881" totalsRowShown="0">
  <autoFilter ref="D860:F881" xr:uid="{13864973-55EF-415E-9342-5BB1047204D5}"/>
  <tableColumns count="3">
    <tableColumn id="1" xr3:uid="{1286C42D-5841-4F64-B3B0-1534ACCAFAFF}" name="time"/>
    <tableColumn id="2" xr3:uid="{6D78EDD1-D8DC-493F-A5E3-6FD8EF04A16B}" name="moment" dataDxfId="30">
      <calculatedColumnFormula>(Table2287319351383415447479114391123155187219[[#This Row],[time]]-2)*2</calculatedColumnFormula>
    </tableColumn>
    <tableColumn id="3" xr3:uid="{CE54FFDF-6E28-461F-ABB0-B1C32D529AA8}" name="Stress "/>
  </tableColumns>
  <tableStyleInfo name="TableStyleLight2" showFirstColumn="0" showLastColumn="0" showRowStripes="1" showColumnStripes="0"/>
</table>
</file>

<file path=xl/tables/table4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12B7A145-37E6-478D-8625-86AA11C3B10F}" name="Table3288320352384416448480124492124156188220" displayName="Table3288320352384416448480124492124156188220" ref="J860:L881" totalsRowShown="0">
  <autoFilter ref="J860:L881" xr:uid="{12B7A145-37E6-478D-8625-86AA11C3B10F}"/>
  <tableColumns count="3">
    <tableColumn id="1" xr3:uid="{463E3BED-1841-4CDA-9627-45FAF805F77F}" name="time"/>
    <tableColumn id="2" xr3:uid="{B71A6587-2469-4E88-9915-35943C67D2DC}" name="moment" dataDxfId="29">
      <calculatedColumnFormula>(Table3288320352384416448480124492124156188220[[#This Row],[time]]-2)*2</calculatedColumnFormula>
    </tableColumn>
    <tableColumn id="3" xr3:uid="{8494DBAB-537F-4FFA-BE9D-327812851F7D}" name="Stress"/>
  </tableColumns>
  <tableStyleInfo name="TableStyleLight3" showFirstColumn="0" showLastColumn="0" showRowStripes="1" showColumnStripes="0"/>
</table>
</file>

<file path=xl/tables/table4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2E5C8C77-F123-464E-8DEB-8818DFC5BA72}" name="Table4289321353385417449481134593125157189221" displayName="Table4289321353385417449481134593125157189221" ref="P860:R881" totalsRowShown="0">
  <autoFilter ref="P860:R881" xr:uid="{2E5C8C77-F123-464E-8DEB-8818DFC5BA72}"/>
  <tableColumns count="3">
    <tableColumn id="1" xr3:uid="{39D79535-75B0-422E-861A-EF736058873D}" name="time"/>
    <tableColumn id="2" xr3:uid="{54B0A81A-3B1A-4CF2-B982-3074DAEE7011}" name="moment" dataDxfId="28">
      <calculatedColumnFormula>(Table4289321353385417449481134593125157189221[[#This Row],[time]]-2)*2</calculatedColumnFormula>
    </tableColumn>
    <tableColumn id="3" xr3:uid="{23110BFF-206E-4BD2-9EA6-52637937AE1E}" name="Stress"/>
  </tableColumns>
  <tableStyleInfo name="TableStyleLight4" showFirstColumn="0" showLastColumn="0" showRowStripes="1" showColumnStripes="0"/>
</table>
</file>

<file path=xl/tables/table4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9DAA9935-EF9B-4F9F-AE1E-C7459587CEE3}" name="Table5290322354386418450482144694126158190222" displayName="Table5290322354386418450482144694126158190222" ref="V860:X881" totalsRowShown="0">
  <autoFilter ref="V860:X881" xr:uid="{9DAA9935-EF9B-4F9F-AE1E-C7459587CEE3}"/>
  <tableColumns count="3">
    <tableColumn id="1" xr3:uid="{CB280EDD-DEA1-4712-A30D-2A1EF7E32D7C}" name="time"/>
    <tableColumn id="2" xr3:uid="{EC8DCB50-DFC2-4BD9-907E-1EC518B21C28}" name="moment" dataDxfId="27">
      <calculatedColumnFormula>(Table5290322354386418450482144694126158190222[[#This Row],[time]]-2)*2</calculatedColumnFormula>
    </tableColumn>
    <tableColumn id="3" xr3:uid="{46C7E3B5-8A01-4E4E-B23B-28135F2A80A3}" name="Stress"/>
  </tableColumns>
  <tableStyleInfo name="TableStyleLight5" showFirstColumn="0" showLastColumn="0" showRowStripes="1" showColumnStripes="0"/>
</table>
</file>

<file path=xl/tables/table4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83A34290-713C-4103-ABBC-77EE4D0F14B9}" name="Table6291323355387419451483154795127159191223" displayName="Table6291323355387419451483154795127159191223" ref="AB860:AD881" totalsRowShown="0">
  <autoFilter ref="AB860:AD881" xr:uid="{83A34290-713C-4103-ABBC-77EE4D0F14B9}"/>
  <tableColumns count="3">
    <tableColumn id="1" xr3:uid="{E28A78B2-0076-4C5A-8E41-8C6DBE3F3AB1}" name="time"/>
    <tableColumn id="2" xr3:uid="{964EEDFD-EC1C-4493-B8B8-9FABA4FEDE2B}" name="moment" dataDxfId="26">
      <calculatedColumnFormula>(Table6291323355387419451483154795127159191223[[#This Row],[time]]-2)*2</calculatedColumnFormula>
    </tableColumn>
    <tableColumn id="3" xr3:uid="{EF90495E-FDCF-4CE3-9EB0-F08DAD4FA6CB}" name="Stress"/>
  </tableColumns>
  <tableStyleInfo name="TableStyleLight6" showFirstColumn="0" showLastColumn="0" showRowStripes="1" showColumnStripes="0"/>
</table>
</file>

<file path=xl/tables/table4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2F714284-BF96-4CBC-8C32-72226AE5707C}" name="Table7292324356388420452484164896128160192224" displayName="Table7292324356388420452484164896128160192224" ref="AH860:AJ881" totalsRowShown="0">
  <autoFilter ref="AH860:AJ881" xr:uid="{2F714284-BF96-4CBC-8C32-72226AE5707C}"/>
  <tableColumns count="3">
    <tableColumn id="1" xr3:uid="{48A9197A-7CE8-45AF-8443-4EC1F1A86CC2}" name="time"/>
    <tableColumn id="2" xr3:uid="{FF76ADDC-80B9-483B-A8A9-7AC26AA8FE5B}" name="moment" dataDxfId="25">
      <calculatedColumnFormula>(Table7292324356388420452484164896128160192224[[#This Row],[time]]-2)*2</calculatedColumnFormula>
    </tableColumn>
    <tableColumn id="3" xr3:uid="{3E1741EE-6813-47CC-906B-CA9957FA7229}" name="Stress"/>
  </tableColumns>
  <tableStyleInfo name="TableStyleLight7" showFirstColumn="0" showLastColumn="0" showRowStripes="1" showColumnStripes="0"/>
</table>
</file>

<file path=xl/tables/table4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EB846E17-C515-4443-80D7-98A12AFA0FA1}" name="Table8293325357389421453485174997129161193225" displayName="Table8293325357389421453485174997129161193225" ref="AN860:AP881" totalsRowShown="0">
  <autoFilter ref="AN860:AP881" xr:uid="{EB846E17-C515-4443-80D7-98A12AFA0FA1}"/>
  <tableColumns count="3">
    <tableColumn id="1" xr3:uid="{AF5C6036-E8F7-4BA3-90C3-6EB0E9CE02F2}" name="time"/>
    <tableColumn id="2" xr3:uid="{4A667D87-2DAD-4474-A3E7-9895D1270D38}" name="moment" dataDxfId="24">
      <calculatedColumnFormula>(Table8293325357389421453485174997129161193225[[#This Row],[time]]-2)*2</calculatedColumnFormula>
    </tableColumn>
    <tableColumn id="3" xr3:uid="{291EEE8A-1AAC-49C7-A860-8602AD9A54FF}" name="Stress"/>
  </tableColumns>
  <tableStyleInfo name="TableStyleLight8" showFirstColumn="0" showLastColumn="0" showRowStripes="1" showColumnStripes="0"/>
</table>
</file>

<file path=xl/tables/table4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B703E24-77EA-452C-8DD7-A24698A549A0}" name="Table245294326358390422454486185098130162194242" displayName="Table245294326358390422454486185098130162194242" ref="G860:I881" totalsRowShown="0">
  <autoFilter ref="G860:I881" xr:uid="{0B703E24-77EA-452C-8DD7-A24698A549A0}"/>
  <tableColumns count="3">
    <tableColumn id="1" xr3:uid="{2B5C8AE9-B19D-4B16-B3F7-BEDD5A4F729E}" name="time"/>
    <tableColumn id="2" xr3:uid="{48CAE71C-442D-44B8-8ACF-C42224DCA143}" name="moment" dataDxfId="23">
      <calculatedColumnFormula>(Table245294326358390422454486185098130162194242[[#This Row],[time]]-2)*2</calculatedColumnFormula>
    </tableColumn>
    <tableColumn id="3" xr3:uid="{4770AC62-B6A8-4DA9-BB24-1E98A7730D85}" name="Stress"/>
  </tableColumns>
  <tableStyleInfo name="TableStyleMedium26" showFirstColumn="0" showLastColumn="0" showRowStripes="1" showColumnStripes="0"/>
</table>
</file>

<file path=xl/tables/table4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C864183B-A8E3-463B-91C3-7A49E0E2542E}" name="Table246295327359391423455487195199131163195243" displayName="Table246295327359391423455487195199131163195243" ref="M860:O881" totalsRowShown="0">
  <autoFilter ref="M860:O881" xr:uid="{C864183B-A8E3-463B-91C3-7A49E0E2542E}"/>
  <tableColumns count="3">
    <tableColumn id="1" xr3:uid="{C432E9F1-C6DE-4D02-B2AC-43C1E5C55BE6}" name="time"/>
    <tableColumn id="2" xr3:uid="{C12A7623-4888-47D9-B14B-DB2109DEE268}" name="moment" dataDxfId="22">
      <calculatedColumnFormula>(Table246295327359391423455487195199131163195243[[#This Row],[time]]-2)*2</calculatedColumnFormula>
    </tableColumn>
    <tableColumn id="3" xr3:uid="{7BD7BFED-1E28-4363-9A69-2B3A1EB590C9}" name="Stress"/>
  </tableColumns>
  <tableStyleInfo name="TableStyleMedium27" showFirstColumn="0" showLastColumn="0" showRowStripes="1" showColumnStripes="0"/>
</table>
</file>

<file path=xl/tables/table4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687632C5-F9CB-45B2-9DCA-5DDFB8343040}" name="Table2472963283603924244564882052100132164196244" displayName="Table2472963283603924244564882052100132164196244" ref="S860:U881" totalsRowShown="0">
  <autoFilter ref="S860:U881" xr:uid="{687632C5-F9CB-45B2-9DCA-5DDFB8343040}"/>
  <tableColumns count="3">
    <tableColumn id="1" xr3:uid="{B4D83FE8-FCC5-4E87-9915-7674443783B7}" name="time"/>
    <tableColumn id="2" xr3:uid="{6E4D645A-B807-4269-BC11-711BEC20431C}" name="moment" dataDxfId="21">
      <calculatedColumnFormula>(Table2472963283603924244564882052100132164196244[[#This Row],[time]]-2)*2</calculatedColumnFormula>
    </tableColumn>
    <tableColumn id="3" xr3:uid="{9AF2FDBC-1E26-499C-9988-F19C0D955E85}" name="Stress"/>
  </tableColumns>
  <tableStyleInfo name="TableStyleMedium2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E0E8C226-F06A-4D35-A93B-3428FDF38AC7}" name="Table250299" displayName="Table250299" ref="AK67:AM88" totalsRowShown="0">
  <autoFilter ref="AK67:AM88" xr:uid="{E0E8C226-F06A-4D35-A93B-3428FDF38AC7}"/>
  <tableColumns count="3">
    <tableColumn id="1" xr3:uid="{F4485239-D33F-43AB-B285-760B8D9E3C99}" name="time"/>
    <tableColumn id="2" xr3:uid="{A3E13B61-7DC8-4526-B569-9DA6109E3574}" name="moment" dataDxfId="435">
      <calculatedColumnFormula>(Table250299[[#This Row],[time]]-2)*2</calculatedColumnFormula>
    </tableColumn>
    <tableColumn id="3" xr3:uid="{F462ED2E-9C64-47B7-9A83-963685A5DB47}" name="Stress"/>
  </tableColumns>
  <tableStyleInfo name="TableStyleMedium27" showFirstColumn="0" showLastColumn="0" showRowStripes="1" showColumnStripes="0"/>
</table>
</file>

<file path=xl/tables/table4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E56D1F8C-FA3A-4D2D-B6C4-444F3DDBE10A}" name="Table2482973293613934254574892153101133165197245" displayName="Table2482973293613934254574892153101133165197245" ref="Y860:AA881" totalsRowShown="0">
  <autoFilter ref="Y860:AA881" xr:uid="{E56D1F8C-FA3A-4D2D-B6C4-444F3DDBE10A}"/>
  <tableColumns count="3">
    <tableColumn id="1" xr3:uid="{AB2EF852-71AF-4B94-8AC8-F900B7E3380D}" name="time"/>
    <tableColumn id="2" xr3:uid="{59C7A6E1-B5FD-4186-B582-4EC2093E7EB2}" name="moment" dataDxfId="20">
      <calculatedColumnFormula>(Table2482973293613934254574892153101133165197245[[#This Row],[time]]-2)*2</calculatedColumnFormula>
    </tableColumn>
    <tableColumn id="3" xr3:uid="{33349532-9D9B-41CC-984D-6258CACAF281}" name="Stress"/>
  </tableColumns>
  <tableStyleInfo name="TableStyleMedium25" showFirstColumn="0" showLastColumn="0" showRowStripes="1" showColumnStripes="0"/>
</table>
</file>

<file path=xl/tables/table4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443AB52A-60DE-451B-AA11-3F2449B15D51}" name="Table2492983303623944264584902254102134166198270" displayName="Table2492983303623944264584902254102134166198270" ref="AE860:AG881" totalsRowShown="0">
  <autoFilter ref="AE860:AG881" xr:uid="{443AB52A-60DE-451B-AA11-3F2449B15D51}"/>
  <tableColumns count="3">
    <tableColumn id="1" xr3:uid="{3DCB79CD-6068-4CF0-9EA4-8B264F331746}" name="time"/>
    <tableColumn id="2" xr3:uid="{3BAEC1A4-D37D-455A-A701-9CC3A0363B10}" name="moment" dataDxfId="19">
      <calculatedColumnFormula>(Table2492983303623944264584902254102134166198270[[#This Row],[time]]-2)*2</calculatedColumnFormula>
    </tableColumn>
    <tableColumn id="3" xr3:uid="{DEF6D368-6DB1-466E-8530-815CFAA9F7D8}" name="Stress"/>
  </tableColumns>
  <tableStyleInfo name="TableStyleMedium26" showFirstColumn="0" showLastColumn="0" showRowStripes="1" showColumnStripes="0"/>
</table>
</file>

<file path=xl/tables/table4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A24D3D3D-E599-48F9-B660-637C44E1BEE7}" name="Table2502993313633954274594912355103135167199271" displayName="Table2502993313633954274594912355103135167199271" ref="AK860:AM881" totalsRowShown="0">
  <autoFilter ref="AK860:AM881" xr:uid="{A24D3D3D-E599-48F9-B660-637C44E1BEE7}"/>
  <tableColumns count="3">
    <tableColumn id="1" xr3:uid="{5F383817-D415-48AF-B37F-8D4A4B46A72C}" name="time"/>
    <tableColumn id="2" xr3:uid="{337BBE42-3D77-4B1E-9A33-1F85936B71E8}" name="moment" dataDxfId="18">
      <calculatedColumnFormula>(Table2502993313633954274594912355103135167199271[[#This Row],[time]]-2)*2</calculatedColumnFormula>
    </tableColumn>
    <tableColumn id="3" xr3:uid="{F9DF6AC1-3591-4699-9D19-C48550E38521}" name="Stress"/>
  </tableColumns>
  <tableStyleInfo name="TableStyleMedium27" showFirstColumn="0" showLastColumn="0" showRowStripes="1" showColumnStripes="0"/>
</table>
</file>

<file path=xl/tables/table4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3548FB5F-4A76-4C0C-99AB-17699AC5E621}" name="Table2523003323643964284604922456104136168200272" displayName="Table2523003323643964284604922456104136168200272" ref="AQ860:AS881" totalsRowShown="0">
  <autoFilter ref="AQ860:AS881" xr:uid="{3548FB5F-4A76-4C0C-99AB-17699AC5E621}"/>
  <tableColumns count="3">
    <tableColumn id="1" xr3:uid="{7766293A-CA71-4FD9-8ED5-355272DD7540}" name="time"/>
    <tableColumn id="2" xr3:uid="{186C2CC7-B1D0-4284-AFD7-9E071E44D0CF}" name="moment" dataDxfId="17">
      <calculatedColumnFormula>(Table2523003323643964284604922456104136168200272[[#This Row],[time]]-2)*2</calculatedColumnFormula>
    </tableColumn>
    <tableColumn id="3" xr3:uid="{3B0C30BF-93FF-4D52-88CB-CC11DF096E92}" name="Stress"/>
  </tableColumns>
  <tableStyleInfo name="TableStyleMedium26" showFirstColumn="0" showLastColumn="0" showRowStripes="1" showColumnStripes="0"/>
</table>
</file>

<file path=xl/tables/table4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8E796401-9673-44D3-ADDD-27ECBC8630ED}" name="Table2533013333653974294614932557105137169201273" displayName="Table2533013333653974294614932557105137169201273" ref="AT860:AV881" totalsRowShown="0">
  <autoFilter ref="AT860:AV881" xr:uid="{8E796401-9673-44D3-ADDD-27ECBC8630ED}"/>
  <tableColumns count="3">
    <tableColumn id="1" xr3:uid="{E0AFAD99-B3CC-4B71-96A1-ED0774039F2F}" name="time"/>
    <tableColumn id="2" xr3:uid="{A19375AD-5340-4218-A9D8-595F1994C385}" name="moment" dataDxfId="16">
      <calculatedColumnFormula>(Table2533013333653974294614932557105137169201273[[#This Row],[time]]-2)*2</calculatedColumnFormula>
    </tableColumn>
    <tableColumn id="3" xr3:uid="{D110433B-E10D-4839-AA18-11B0D3E16C2C}" name="Stress"/>
  </tableColumns>
  <tableStyleInfo name="TableStyleMedium24" showFirstColumn="0" showLastColumn="0" showRowStripes="1" showColumnStripes="0"/>
</table>
</file>

<file path=xl/tables/table4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84E9CB5B-D33A-4CC8-8E46-80DF820F9413}" name="Table12543023343663984304624942674106138170202274" displayName="Table12543023343663984304624942674106138170202274" ref="A890:C911" totalsRowShown="0">
  <autoFilter ref="A890:C911" xr:uid="{84E9CB5B-D33A-4CC8-8E46-80DF820F9413}"/>
  <tableColumns count="3">
    <tableColumn id="1" xr3:uid="{9787577B-54CE-4CA4-B1B4-E369C4C12400}" name="time"/>
    <tableColumn id="2" xr3:uid="{32058E18-C0BC-44A3-AAFA-E848116C749D}" name="moment" dataDxfId="15">
      <calculatedColumnFormula>-(Table12543023343663984304624942674106138170202274[[#This Row],[time]]-2)*2</calculatedColumnFormula>
    </tableColumn>
    <tableColumn id="3" xr3:uid="{92CE8FAD-4A8C-4F81-9C6B-27EF9CA15C4C}" name="Stress"/>
  </tableColumns>
  <tableStyleInfo name="TableStyleLight1" showFirstColumn="0" showLastColumn="0" showRowStripes="1" showColumnStripes="0"/>
</table>
</file>

<file path=xl/tables/table4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F043D80C-BDFF-4A20-BC71-22654D72FF09}" name="Table22553033353673994314634952775107139171203275" displayName="Table22553033353673994314634952775107139171203275" ref="D890:F911" totalsRowShown="0">
  <autoFilter ref="D890:F911" xr:uid="{F043D80C-BDFF-4A20-BC71-22654D72FF09}"/>
  <tableColumns count="3">
    <tableColumn id="1" xr3:uid="{50CC9754-E45B-4736-B192-5C733FDF32D2}" name="time"/>
    <tableColumn id="2" xr3:uid="{5003E6EF-3D5F-4C8C-8643-317C75E91479}" name="moment" dataDxfId="14">
      <calculatedColumnFormula>-(Table22553033353673994314634952775107139171203275[[#This Row],[time]]-2)*2</calculatedColumnFormula>
    </tableColumn>
    <tableColumn id="3" xr3:uid="{D3865F9F-C1C9-44E4-BBBD-19D8CBA1729D}" name="Stress "/>
  </tableColumns>
  <tableStyleInfo name="TableStyleLight2" showFirstColumn="0" showLastColumn="0" showRowStripes="1" showColumnStripes="0"/>
</table>
</file>

<file path=xl/tables/table4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6E1C307-B08B-44A6-A4D1-80AE9A2DB3BB}" name="Table32563043363684004324644962876108140172204276" displayName="Table32563043363684004324644962876108140172204276" ref="J890:L911" totalsRowShown="0">
  <autoFilter ref="J890:L911" xr:uid="{F6E1C307-B08B-44A6-A4D1-80AE9A2DB3BB}"/>
  <tableColumns count="3">
    <tableColumn id="1" xr3:uid="{5974B5EC-8793-45E6-A683-1FE0C826A11E}" name="time"/>
    <tableColumn id="2" xr3:uid="{63410A44-F4DB-4961-B8D6-92D615B43990}" name="moment" dataDxfId="13">
      <calculatedColumnFormula>-(Table32563043363684004324644962876108140172204276[[#This Row],[time]]-2)*2</calculatedColumnFormula>
    </tableColumn>
    <tableColumn id="3" xr3:uid="{D5213576-2602-427A-A82C-AC5040CA2905}" name="Stress"/>
  </tableColumns>
  <tableStyleInfo name="TableStyleLight3" showFirstColumn="0" showLastColumn="0" showRowStripes="1" showColumnStripes="0"/>
</table>
</file>

<file path=xl/tables/table4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E921F643-6244-42B2-9F4D-D8A2987681D0}" name="Table42573053373694014334654972977109141173205277" displayName="Table42573053373694014334654972977109141173205277" ref="P890:R911" totalsRowShown="0">
  <autoFilter ref="P890:R911" xr:uid="{E921F643-6244-42B2-9F4D-D8A2987681D0}"/>
  <tableColumns count="3">
    <tableColumn id="1" xr3:uid="{9A1F39BF-5EAA-45E7-8879-471BF42992E7}" name="time"/>
    <tableColumn id="2" xr3:uid="{7E21F8D5-ABD9-4C0B-9EA1-CA94E5622A51}" name="moment" dataDxfId="12">
      <calculatedColumnFormula>-(Table42573053373694014334654972977109141173205277[[#This Row],[time]]-2)*2</calculatedColumnFormula>
    </tableColumn>
    <tableColumn id="3" xr3:uid="{D0069F86-CDBF-4936-8FB0-9A205D8F3E0B}" name="Stress"/>
  </tableColumns>
  <tableStyleInfo name="TableStyleLight4" showFirstColumn="0" showLastColumn="0" showRowStripes="1" showColumnStripes="0"/>
</table>
</file>

<file path=xl/tables/table4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EBDCAFFE-34D2-4C25-9D02-DFFA7695A672}" name="Table52583063383704024344664983078110142174206278" displayName="Table52583063383704024344664983078110142174206278" ref="V890:X911" totalsRowShown="0">
  <autoFilter ref="V890:X911" xr:uid="{EBDCAFFE-34D2-4C25-9D02-DFFA7695A672}"/>
  <tableColumns count="3">
    <tableColumn id="1" xr3:uid="{656283B7-D5CB-4FCA-BD2E-1E983D8405ED}" name="time"/>
    <tableColumn id="2" xr3:uid="{8B663360-5B10-4354-AB18-A4400BF7CB8B}" name="moment" dataDxfId="11">
      <calculatedColumnFormula>-(Table52583063383704024344664983078110142174206278[[#This Row],[time]]-2)*2</calculatedColumnFormula>
    </tableColumn>
    <tableColumn id="3" xr3:uid="{EC43BD36-8192-4617-969B-0D0EE0705DCA}" name="Stress"/>
  </tableColumns>
  <tableStyleInfo name="TableStyleLight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73B07F3-C564-4470-90AE-C2709B7FE70A}" name="Table252300" displayName="Table252300" ref="AQ67:AS88" totalsRowShown="0">
  <autoFilter ref="AQ67:AS88" xr:uid="{073B07F3-C564-4470-90AE-C2709B7FE70A}"/>
  <tableColumns count="3">
    <tableColumn id="1" xr3:uid="{77755BCD-1046-4E3B-BE6A-E1F05CC429E1}" name="time"/>
    <tableColumn id="2" xr3:uid="{8BFEFAAC-3DAF-4A97-BB43-07D465EDE895}" name="moment" dataDxfId="434">
      <calculatedColumnFormula>(Table252300[[#This Row],[time]]-2)*2</calculatedColumnFormula>
    </tableColumn>
    <tableColumn id="3" xr3:uid="{811C86EA-D6A9-443A-B8BC-3314BF32DB90}" name="Stress"/>
  </tableColumns>
  <tableStyleInfo name="TableStyleMedium26" showFirstColumn="0" showLastColumn="0" showRowStripes="1" showColumnStripes="0"/>
</table>
</file>

<file path=xl/tables/table4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0606BEF-345D-4BF7-B2A0-EB3C1A56E081}" name="Table62593073393714034354674993179111143175207279" displayName="Table62593073393714034354674993179111143175207279" ref="AB890:AD911" totalsRowShown="0">
  <autoFilter ref="AB890:AD911" xr:uid="{60606BEF-345D-4BF7-B2A0-EB3C1A56E081}"/>
  <tableColumns count="3">
    <tableColumn id="1" xr3:uid="{276D9FF6-D4E7-41E9-87B3-AA5C42BC43BA}" name="time"/>
    <tableColumn id="2" xr3:uid="{968C017B-1046-4EF5-8E4D-E11514E31A0E}" name="moment" dataDxfId="10">
      <calculatedColumnFormula>-(Table62593073393714034354674993179111143175207279[[#This Row],[time]]-2)*2</calculatedColumnFormula>
    </tableColumn>
    <tableColumn id="3" xr3:uid="{D749A2A2-D2CA-4802-A3FB-14A5DB7398E4}" name="Stress"/>
  </tableColumns>
  <tableStyleInfo name="TableStyleLight6" showFirstColumn="0" showLastColumn="0" showRowStripes="1" showColumnStripes="0"/>
</table>
</file>

<file path=xl/tables/table4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7379CD03-8AF4-4B69-B5B8-2987E30909FB}" name="Table72603083403724044364685003280112144176208280" displayName="Table72603083403724044364685003280112144176208280" ref="AH890:AJ911" totalsRowShown="0">
  <autoFilter ref="AH890:AJ911" xr:uid="{7379CD03-8AF4-4B69-B5B8-2987E30909FB}"/>
  <tableColumns count="3">
    <tableColumn id="1" xr3:uid="{DD32CC7A-42F6-4D15-A90D-52A12C545ADD}" name="time"/>
    <tableColumn id="2" xr3:uid="{F3183EB3-7068-45F9-A74B-312A6A8C8DD7}" name="moment" dataDxfId="9">
      <calculatedColumnFormula>-(Table72603083403724044364685003280112144176208280[[#This Row],[time]]-2)*2</calculatedColumnFormula>
    </tableColumn>
    <tableColumn id="3" xr3:uid="{87A45AB6-444B-4891-B0A2-F4907055D92B}" name="Stress"/>
  </tableColumns>
  <tableStyleInfo name="TableStyleLight7" showFirstColumn="0" showLastColumn="0" showRowStripes="1" showColumnStripes="0"/>
</table>
</file>

<file path=xl/tables/table4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2078BC-280B-4468-8BC7-AA7721641EC6}" name="Table82613093413734054374695013381113145177209281" displayName="Table82613093413734054374695013381113145177209281" ref="AN890:AP911" totalsRowShown="0">
  <autoFilter ref="AN890:AP911" xr:uid="{002078BC-280B-4468-8BC7-AA7721641EC6}"/>
  <tableColumns count="3">
    <tableColumn id="1" xr3:uid="{A9A2B5F6-5456-4671-A7D3-6B8A05F00A1A}" name="time"/>
    <tableColumn id="2" xr3:uid="{D8D172D1-B270-4B0C-9E7A-5369E62A8E52}" name="moment" dataDxfId="8">
      <calculatedColumnFormula>-(Table82613093413734054374695013381113145177209281[[#This Row],[time]]-2)*2</calculatedColumnFormula>
    </tableColumn>
    <tableColumn id="3" xr3:uid="{1454B23A-C9F8-4344-939B-FB292A2E9911}" name="Stress"/>
  </tableColumns>
  <tableStyleInfo name="TableStyleLight8" showFirstColumn="0" showLastColumn="0" showRowStripes="1" showColumnStripes="0"/>
</table>
</file>

<file path=xl/tables/table4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5E5165BA-B1F2-4D6D-9E29-0E62E828BEEF}" name="Table2452623103423744064384705023482114146178210282" displayName="Table2452623103423744064384705023482114146178210282" ref="G890:I911" totalsRowShown="0">
  <autoFilter ref="G890:I911" xr:uid="{5E5165BA-B1F2-4D6D-9E29-0E62E828BEEF}"/>
  <tableColumns count="3">
    <tableColumn id="1" xr3:uid="{6C279DCE-806A-49BA-AF77-2B4CF28FF133}" name="time"/>
    <tableColumn id="2" xr3:uid="{A6DB9DF2-4550-4F42-A093-3FEBE9FCA412}" name="moment" dataDxfId="7">
      <calculatedColumnFormula>-(G891-2)*2</calculatedColumnFormula>
    </tableColumn>
    <tableColumn id="3" xr3:uid="{3FB27257-8920-46D5-8A75-0777B9401BB8}" name="Stress"/>
  </tableColumns>
  <tableStyleInfo name="TableStyleMedium26" showFirstColumn="0" showLastColumn="0" showRowStripes="1" showColumnStripes="0"/>
</table>
</file>

<file path=xl/tables/table4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D9C0FD74-A408-44E1-8AF6-30078D4AE62C}" name="Table2462633113433754074394715033583115147179211283" displayName="Table2462633113433754074394715033583115147179211283" ref="M890:O911" totalsRowShown="0">
  <autoFilter ref="M890:O911" xr:uid="{D9C0FD74-A408-44E1-8AF6-30078D4AE62C}"/>
  <tableColumns count="3">
    <tableColumn id="1" xr3:uid="{9E2AA341-6EE3-4750-A7FB-7798B155FD5B}" name="time"/>
    <tableColumn id="2" xr3:uid="{957A8569-12BE-43ED-A0D7-76EC8B95AA29}" name="moment" dataDxfId="6">
      <calculatedColumnFormula>-(Table2462633113433754074394715033583115147179211283[[#This Row],[time]]-2)*2</calculatedColumnFormula>
    </tableColumn>
    <tableColumn id="3" xr3:uid="{8C8A88DE-C1C2-42F2-8D12-D4B733E691C1}" name="Stress"/>
  </tableColumns>
  <tableStyleInfo name="TableStyleMedium27" showFirstColumn="0" showLastColumn="0" showRowStripes="1" showColumnStripes="0"/>
</table>
</file>

<file path=xl/tables/table4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F7FE0300-0380-49AE-8AB2-EFA61444A6A2}" name="Table2472643123443764084404725043684116148180212284" displayName="Table2472643123443764084404725043684116148180212284" ref="S890:U911" totalsRowShown="0">
  <autoFilter ref="S890:U911" xr:uid="{F7FE0300-0380-49AE-8AB2-EFA61444A6A2}"/>
  <tableColumns count="3">
    <tableColumn id="1" xr3:uid="{09B9C8C7-D173-4092-8F7A-5359DC90DF23}" name="time"/>
    <tableColumn id="2" xr3:uid="{406EAA5B-26CD-442E-BC81-26523983EA7C}" name="moment" dataDxfId="5">
      <calculatedColumnFormula>-(Table2472643123443764084404725043684116148180212284[[#This Row],[time]]-2)*2</calculatedColumnFormula>
    </tableColumn>
    <tableColumn id="3" xr3:uid="{1225E2DA-7F6A-4EF5-977D-7FE641459DC1}" name="Stress"/>
  </tableColumns>
  <tableStyleInfo name="TableStyleMedium24" showFirstColumn="0" showLastColumn="0" showRowStripes="1" showColumnStripes="0"/>
</table>
</file>

<file path=xl/tables/table4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79B5A96-7676-4431-B515-320705CA502B}" name="Table2482653133453774094414735053785117149181213285" displayName="Table2482653133453774094414735053785117149181213285" ref="Y890:AA911" totalsRowShown="0">
  <autoFilter ref="Y890:AA911" xr:uid="{A79B5A96-7676-4431-B515-320705CA502B}"/>
  <tableColumns count="3">
    <tableColumn id="1" xr3:uid="{4C0E6070-E123-4250-BDD0-E487F5BA0F3F}" name="time"/>
    <tableColumn id="2" xr3:uid="{E7686A36-9142-466C-89DA-77AEFE6EC795}" name="moment" dataDxfId="4">
      <calculatedColumnFormula>-(Table2482653133453774094414735053785117149181213285[[#This Row],[time]]-2)*2</calculatedColumnFormula>
    </tableColumn>
    <tableColumn id="3" xr3:uid="{8EC324F3-6750-40B5-A817-770FE453DBA2}" name="Stress"/>
  </tableColumns>
  <tableStyleInfo name="TableStyleMedium25" showFirstColumn="0" showLastColumn="0" showRowStripes="1" showColumnStripes="0"/>
</table>
</file>

<file path=xl/tables/table4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9" xr:uid="{6321F914-2546-4F7D-90F0-64ED3C164CDA}" name="Table2492663143463784104424745063886118150182214510" displayName="Table2492663143463784104424745063886118150182214510" ref="AE890:AG911" totalsRowShown="0">
  <autoFilter ref="AE890:AG911" xr:uid="{6321F914-2546-4F7D-90F0-64ED3C164CDA}"/>
  <tableColumns count="3">
    <tableColumn id="1" xr3:uid="{1B33BF10-7371-4687-9D2F-5735F26F9C02}" name="time"/>
    <tableColumn id="2" xr3:uid="{4B0D64B9-1F2A-48BC-A697-612436B7E482}" name="moment" dataDxfId="3">
      <calculatedColumnFormula>-(Table2492663143463784104424745063886118150182214510[[#This Row],[time]]-2)*2</calculatedColumnFormula>
    </tableColumn>
    <tableColumn id="3" xr3:uid="{AAE54AD0-7D0C-4FD2-A4C5-33F5E4EF2FA7}" name="Stress"/>
  </tableColumns>
  <tableStyleInfo name="TableStyleMedium26" showFirstColumn="0" showLastColumn="0" showRowStripes="1" showColumnStripes="0"/>
</table>
</file>

<file path=xl/tables/table4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0" xr:uid="{7569B124-0B6E-4420-917A-CBED3A6C6D1A}" name="Table2502673153473794114434755073987119151183215511" displayName="Table2502673153473794114434755073987119151183215511" ref="AK890:AM911" totalsRowShown="0">
  <autoFilter ref="AK890:AM911" xr:uid="{7569B124-0B6E-4420-917A-CBED3A6C6D1A}"/>
  <tableColumns count="3">
    <tableColumn id="1" xr3:uid="{0838338F-1D41-4698-8913-B790FD0487B4}" name="time"/>
    <tableColumn id="2" xr3:uid="{656DDAE3-86D6-4E88-ADB3-5C4F2596C781}" name="moment" dataDxfId="2">
      <calculatedColumnFormula>-(Table2502673153473794114434755073987119151183215511[[#This Row],[time]]-2)*2</calculatedColumnFormula>
    </tableColumn>
    <tableColumn id="3" xr3:uid="{1B3A0C27-4BB2-495F-8CDF-44F6F4D69AE3}" name="Stress"/>
  </tableColumns>
  <tableStyleInfo name="TableStyleMedium27" showFirstColumn="0" showLastColumn="0" showRowStripes="1" showColumnStripes="0"/>
</table>
</file>

<file path=xl/tables/table4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1" xr:uid="{2C7DA381-811B-44C8-985C-7B13CBEBDC97}" name="Table2522683163483804124444765084088120152184216512" displayName="Table2522683163483804124444765084088120152184216512" ref="AQ890:AS911" totalsRowShown="0">
  <autoFilter ref="AQ890:AS911" xr:uid="{2C7DA381-811B-44C8-985C-7B13CBEBDC97}"/>
  <tableColumns count="3">
    <tableColumn id="1" xr3:uid="{8F91AC89-51AD-4C3D-A3C7-652A9AFD5656}" name="time"/>
    <tableColumn id="2" xr3:uid="{14A310D0-BCCD-4ABB-BBA4-165D0D0FEEFB}" name="moment" dataDxfId="1">
      <calculatedColumnFormula>-(Table2522683163483804124444765084088120152184216512[[#This Row],[time]]-2)*2</calculatedColumnFormula>
    </tableColumn>
    <tableColumn id="3" xr3:uid="{27A38022-1DCE-497A-8A03-82A477EA36CB}" name="Stress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C7FFED88-2FAB-4131-9151-DA4C103E597E}" name="Table253301" displayName="Table253301" ref="AT67:AV88" totalsRowShown="0">
  <autoFilter ref="AT67:AV88" xr:uid="{C7FFED88-2FAB-4131-9151-DA4C103E597E}"/>
  <tableColumns count="3">
    <tableColumn id="1" xr3:uid="{6B8A6A42-EA54-4481-96D6-36CBE79572DC}" name="time"/>
    <tableColumn id="2" xr3:uid="{DB70088F-514F-4F85-A46A-2913B201397C}" name="moment" dataDxfId="433">
      <calculatedColumnFormula>(Table253301[[#This Row],[time]]-2)*2</calculatedColumnFormula>
    </tableColumn>
    <tableColumn id="3" xr3:uid="{91EFB058-8E61-42C2-B6DA-3CB25DC44072}" name="Stress"/>
  </tableColumns>
  <tableStyleInfo name="TableStyleMedium24" showFirstColumn="0" showLastColumn="0" showRowStripes="1" showColumnStripes="0"/>
</table>
</file>

<file path=xl/tables/table4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2" xr:uid="{B20A844A-7593-4EF3-BCB8-7057F3562489}" name="Table2532693173493814134454775094189121153185217513" displayName="Table2532693173493814134454775094189121153185217513" ref="AT890:AV911" totalsRowShown="0">
  <autoFilter ref="AT890:AV911" xr:uid="{B20A844A-7593-4EF3-BCB8-7057F3562489}"/>
  <tableColumns count="3">
    <tableColumn id="1" xr3:uid="{4DE7A087-39D0-41A4-988B-04F6DF11697D}" name="time"/>
    <tableColumn id="2" xr3:uid="{C62B8633-F087-436C-9940-716C0287A149}" name="moment" dataDxfId="0">
      <calculatedColumnFormula>-(Table2532693173493814134454775094189121153185217513[[#This Row],[time]]-2)*2</calculatedColumnFormula>
    </tableColumn>
    <tableColumn id="3" xr3:uid="{0E2234C3-20EB-45D3-AD91-B7D5F7442761}" name="Stress"/>
  </tableColumns>
  <tableStyleInfo name="TableStyleMedium2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C89A56E3-418A-4620-9274-7ABFB7F802C5}" name="Table1254302" displayName="Table1254302" ref="A97:C118" totalsRowShown="0">
  <autoFilter ref="A97:C118" xr:uid="{C89A56E3-418A-4620-9274-7ABFB7F802C5}"/>
  <tableColumns count="3">
    <tableColumn id="1" xr3:uid="{AA454061-D8BD-48D4-B2C3-E8EA2C960799}" name="time"/>
    <tableColumn id="2" xr3:uid="{7AC2B8AE-413F-423F-B468-D84980A904A3}" name="moment" dataDxfId="432">
      <calculatedColumnFormula>-(Table1254302[[#This Row],[time]]-2)*2</calculatedColumnFormula>
    </tableColumn>
    <tableColumn id="3" xr3:uid="{3BB3C27D-8D40-4DAC-9C98-F2D36958A7F6}" name="Stres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24954-139C-40F2-88E5-460CE7384BF5}" name="Table5" displayName="Table5" ref="V6:X27" totalsRowShown="0">
  <autoFilter ref="V6:X27" xr:uid="{58824954-139C-40F2-88E5-460CE7384BF5}"/>
  <tableColumns count="3">
    <tableColumn id="1" xr3:uid="{F77B7673-82BB-4480-B636-6CAB724AA716}" name="time"/>
    <tableColumn id="2" xr3:uid="{1CED1A27-945F-441D-A2A8-3E5A63CC4CE4}" name="moment" dataDxfId="476">
      <calculatedColumnFormula>(Table5[[#This Row],[time]]-2)*2</calculatedColumnFormula>
    </tableColumn>
    <tableColumn id="3" xr3:uid="{E74726BE-857A-4BA2-AC49-06E186FE9322}" name="Stress"/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35431522-E670-4F3B-9C71-5C64D1553340}" name="Table2255303" displayName="Table2255303" ref="D97:F118" totalsRowShown="0">
  <autoFilter ref="D97:F118" xr:uid="{35431522-E670-4F3B-9C71-5C64D1553340}"/>
  <tableColumns count="3">
    <tableColumn id="1" xr3:uid="{045075D4-3315-4A35-8195-B1C333C67DB8}" name="time"/>
    <tableColumn id="2" xr3:uid="{393D3252-26A7-42A5-B2E8-007F1263A278}" name="moment" dataDxfId="431">
      <calculatedColumnFormula>-(Table2255303[[#This Row],[time]]-2)*2</calculatedColumnFormula>
    </tableColumn>
    <tableColumn id="3" xr3:uid="{8CE2D6C9-A286-4C7A-B8DC-5171512E3861}" name="Stress "/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4934EE0C-13CC-4F2B-8A26-8E60502C879D}" name="Table3256304" displayName="Table3256304" ref="J97:L118" totalsRowShown="0">
  <autoFilter ref="J97:L118" xr:uid="{4934EE0C-13CC-4F2B-8A26-8E60502C879D}"/>
  <tableColumns count="3">
    <tableColumn id="1" xr3:uid="{F180A3E1-1AA4-4804-8E8B-DE41B8F95918}" name="time"/>
    <tableColumn id="2" xr3:uid="{EC883F24-9E54-476C-99AE-63B145D1F76D}" name="moment" dataDxfId="430">
      <calculatedColumnFormula>-(Table3256304[[#This Row],[time]]-2)*2</calculatedColumnFormula>
    </tableColumn>
    <tableColumn id="3" xr3:uid="{BAAA3867-3C73-4FEA-BBD7-25F7DA7EB615}" name="Stress"/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90392D73-0D04-494C-A667-66D2A2C69FF0}" name="Table4257305" displayName="Table4257305" ref="P97:R118" totalsRowShown="0">
  <autoFilter ref="P97:R118" xr:uid="{90392D73-0D04-494C-A667-66D2A2C69FF0}"/>
  <tableColumns count="3">
    <tableColumn id="1" xr3:uid="{49DAC105-BBFB-4EEC-920A-EB3258BE0805}" name="time"/>
    <tableColumn id="2" xr3:uid="{80D88B27-C7D1-44F2-9DA7-E391B53B8D97}" name="moment" dataDxfId="429">
      <calculatedColumnFormula>-(Table4257305[[#This Row],[time]]-2)*2</calculatedColumnFormula>
    </tableColumn>
    <tableColumn id="3" xr3:uid="{7B4E33C5-BB9B-4D75-8C2D-6927E3B6F687}" name="Stress"/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2A43CE3A-22BD-4047-BD9A-A804B4DDC5E1}" name="Table5258306" displayName="Table5258306" ref="V97:X118" totalsRowShown="0">
  <autoFilter ref="V97:X118" xr:uid="{2A43CE3A-22BD-4047-BD9A-A804B4DDC5E1}"/>
  <tableColumns count="3">
    <tableColumn id="1" xr3:uid="{4B6AE538-DBC1-4B34-8848-2A51DFFAD82F}" name="time"/>
    <tableColumn id="2" xr3:uid="{55EAD30A-B18F-496A-B5B4-A7C223A62DA6}" name="moment" dataDxfId="428">
      <calculatedColumnFormula>-(Table5258306[[#This Row],[time]]-2)*2</calculatedColumnFormula>
    </tableColumn>
    <tableColumn id="3" xr3:uid="{E66B7223-648D-41F3-8BE7-E861233A1B99}" name="Stress"/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83EA16E6-B5AA-44FA-9CAA-CD8C5C275980}" name="Table6259307" displayName="Table6259307" ref="AB97:AD118" totalsRowShown="0">
  <autoFilter ref="AB97:AD118" xr:uid="{83EA16E6-B5AA-44FA-9CAA-CD8C5C275980}"/>
  <tableColumns count="3">
    <tableColumn id="1" xr3:uid="{20B93FD4-24A7-4894-8122-B80EEBC741BC}" name="time"/>
    <tableColumn id="2" xr3:uid="{E50AD0CD-5792-4C78-A983-59D8569229C2}" name="moment" dataDxfId="427">
      <calculatedColumnFormula>-(Table6259307[[#This Row],[time]]-2)*2</calculatedColumnFormula>
    </tableColumn>
    <tableColumn id="3" xr3:uid="{47D19F60-D19F-4706-9D1E-0CC093D580E5}" name="Stress"/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E291C85B-EBC5-477A-9F52-312444CE616A}" name="Table7260308" displayName="Table7260308" ref="AH97:AJ118" totalsRowShown="0">
  <autoFilter ref="AH97:AJ118" xr:uid="{E291C85B-EBC5-477A-9F52-312444CE616A}"/>
  <tableColumns count="3">
    <tableColumn id="1" xr3:uid="{D0FBA2C3-484A-448C-9647-91541540C613}" name="time"/>
    <tableColumn id="2" xr3:uid="{39E33877-C2CB-4960-BB9E-69715308B1D8}" name="moment" dataDxfId="426">
      <calculatedColumnFormula>-(Table7260308[[#This Row],[time]]-2)*2</calculatedColumnFormula>
    </tableColumn>
    <tableColumn id="3" xr3:uid="{38EDAE34-7137-40B5-B2A0-86FE5C60B2D8}" name="Stress"/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6A655309-D50E-4A86-8E0B-3BB08F40E669}" name="Table8261309" displayName="Table8261309" ref="AN97:AP118" totalsRowShown="0">
  <autoFilter ref="AN97:AP118" xr:uid="{6A655309-D50E-4A86-8E0B-3BB08F40E669}"/>
  <tableColumns count="3">
    <tableColumn id="1" xr3:uid="{AB453F70-BFA9-4077-AE62-32532AD7CAD4}" name="time"/>
    <tableColumn id="2" xr3:uid="{81E4E862-6D10-4DF1-A152-27FAE27FE2A1}" name="moment" dataDxfId="425">
      <calculatedColumnFormula>-(Table8261309[[#This Row],[time]]-2)*2</calculatedColumnFormula>
    </tableColumn>
    <tableColumn id="3" xr3:uid="{9B862614-3FF0-4D54-AB6F-5E716A3E51D5}" name="Stress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A77D0441-2317-44B4-929B-2670E193D373}" name="Table245262310" displayName="Table245262310" ref="G97:I118" totalsRowShown="0">
  <autoFilter ref="G97:I118" xr:uid="{A77D0441-2317-44B4-929B-2670E193D373}"/>
  <tableColumns count="3">
    <tableColumn id="1" xr3:uid="{68B43537-7936-4D86-A99E-CBACC68893E7}" name="time"/>
    <tableColumn id="2" xr3:uid="{D8D4AD60-858E-442A-8EB8-702AE6BEC407}" name="moment" dataDxfId="424">
      <calculatedColumnFormula>-(Table245262310[[#This Row],[time]]-2)*2</calculatedColumnFormula>
    </tableColumn>
    <tableColumn id="3" xr3:uid="{11AA0BCA-3200-4466-9481-2E1E78762B3A}" name="Stress"/>
  </tableColumns>
  <tableStyleInfo name="TableStyleMedium2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EAE503CB-B702-4993-86C9-56E664147F7A}" name="Table246263311" displayName="Table246263311" ref="M97:O118" totalsRowShown="0">
  <autoFilter ref="M97:O118" xr:uid="{EAE503CB-B702-4993-86C9-56E664147F7A}"/>
  <tableColumns count="3">
    <tableColumn id="1" xr3:uid="{558CC279-3E32-4C14-96DB-DF673CBD854A}" name="time"/>
    <tableColumn id="2" xr3:uid="{833567C4-07B3-4159-8AD0-E098F85C623D}" name="moment" dataDxfId="423">
      <calculatedColumnFormula>-(Table246263311[[#This Row],[time]]-2)*2</calculatedColumnFormula>
    </tableColumn>
    <tableColumn id="3" xr3:uid="{525A51D4-34EC-47F8-94B6-F7BDD1ECE5C9}" name="Stress"/>
  </tableColumns>
  <tableStyleInfo name="TableStyleMedium2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BDCC5311-916E-4D89-A665-77931FED4A54}" name="Table247264312" displayName="Table247264312" ref="S97:U118" totalsRowShown="0">
  <autoFilter ref="S97:U118" xr:uid="{BDCC5311-916E-4D89-A665-77931FED4A54}"/>
  <tableColumns count="3">
    <tableColumn id="1" xr3:uid="{5EF8C637-99D0-4135-9730-B417448F4B6A}" name="time"/>
    <tableColumn id="2" xr3:uid="{0BC866EC-540C-4D33-A6B8-046B5B964F1A}" name="moment" dataDxfId="422">
      <calculatedColumnFormula>-(Table247264312[[#This Row],[time]]-2)*2</calculatedColumnFormula>
    </tableColumn>
    <tableColumn id="3" xr3:uid="{AE1AC893-A4DD-4397-A3B1-E7396B6C4B78}" name="Stress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DA47D5-FDD7-4787-BCB4-D0EF244E24AC}" name="Table6" displayName="Table6" ref="AB6:AD27" totalsRowShown="0">
  <autoFilter ref="AB6:AD27" xr:uid="{79DA47D5-FDD7-4787-BCB4-D0EF244E24AC}"/>
  <tableColumns count="3">
    <tableColumn id="1" xr3:uid="{BDDB425C-7825-4F56-B6F3-07CE76CEA376}" name="time"/>
    <tableColumn id="2" xr3:uid="{82213E90-E54F-46F2-BAFB-AB2E05E5D3CD}" name="moment" dataDxfId="475">
      <calculatedColumnFormula>(Table6[[#This Row],[time]]-2)*2</calculatedColumnFormula>
    </tableColumn>
    <tableColumn id="3" xr3:uid="{A2B91700-826D-4F30-9C15-E32C08BC7AEB}" name="Stress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468655F6-074A-4072-8E9E-6685487BC178}" name="Table248265313" displayName="Table248265313" ref="Y97:AA118" totalsRowShown="0">
  <autoFilter ref="Y97:AA118" xr:uid="{468655F6-074A-4072-8E9E-6685487BC178}"/>
  <tableColumns count="3">
    <tableColumn id="1" xr3:uid="{4AFC4B27-AFF5-4B2B-A620-B4B207DF10AF}" name="time"/>
    <tableColumn id="2" xr3:uid="{A75B16E0-F8E9-4476-8150-03CC3B97A117}" name="moment" dataDxfId="421">
      <calculatedColumnFormula>-(Table248265313[[#This Row],[time]]-2)*2</calculatedColumnFormula>
    </tableColumn>
    <tableColumn id="3" xr3:uid="{B1123146-C677-45D0-83CF-69DBFEE1F79D}" name="Stress"/>
  </tableColumns>
  <tableStyleInfo name="TableStyleMedium2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8D59576A-8866-46CA-8C53-413C267F5942}" name="Table249266314" displayName="Table249266314" ref="AE97:AG118" totalsRowShown="0">
  <autoFilter ref="AE97:AG118" xr:uid="{8D59576A-8866-46CA-8C53-413C267F5942}"/>
  <tableColumns count="3">
    <tableColumn id="1" xr3:uid="{0CA70299-E52B-471C-AA3C-4A0DA19210B9}" name="time"/>
    <tableColumn id="2" xr3:uid="{959C95B3-2E95-4F3D-B331-AF122D8E7752}" name="moment" dataDxfId="420">
      <calculatedColumnFormula>-(Table249266314[[#This Row],[time]]-2)*2</calculatedColumnFormula>
    </tableColumn>
    <tableColumn id="3" xr3:uid="{F601E318-BB04-4C6D-AFC8-56FEA84DE097}" name="Stress"/>
  </tableColumns>
  <tableStyleInfo name="TableStyleMedium2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5685CAAC-0182-4ABE-B124-389E0CBF0705}" name="Table250267315" displayName="Table250267315" ref="AK97:AM118" totalsRowShown="0">
  <autoFilter ref="AK97:AM118" xr:uid="{5685CAAC-0182-4ABE-B124-389E0CBF0705}"/>
  <tableColumns count="3">
    <tableColumn id="1" xr3:uid="{26A595FF-69B8-47BD-B9C0-9BB02B4EC1A9}" name="time"/>
    <tableColumn id="2" xr3:uid="{09C7F9B4-DF91-4CB8-8212-2855D19A7645}" name="moment" dataDxfId="419">
      <calculatedColumnFormula>-(Table250267315[[#This Row],[time]]-2)*2</calculatedColumnFormula>
    </tableColumn>
    <tableColumn id="3" xr3:uid="{9FC98D3D-8004-47FD-AE7D-547DDDD8B9DE}" name="Stress"/>
  </tableColumns>
  <tableStyleInfo name="TableStyleMedium2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70E6EA71-BE2C-4593-AE87-64FF63D83668}" name="Table252268316" displayName="Table252268316" ref="AQ97:AS118" totalsRowShown="0">
  <autoFilter ref="AQ97:AS118" xr:uid="{70E6EA71-BE2C-4593-AE87-64FF63D83668}"/>
  <tableColumns count="3">
    <tableColumn id="1" xr3:uid="{E316CD2D-A8C3-4B76-998E-4FD7A354DD1A}" name="time"/>
    <tableColumn id="2" xr3:uid="{A5627263-2D2F-4326-9272-B2C936554A26}" name="moment" dataDxfId="418">
      <calculatedColumnFormula>-(Table252268316[[#This Row],[time]]-2)*2</calculatedColumnFormula>
    </tableColumn>
    <tableColumn id="3" xr3:uid="{F8A2C007-54E4-469C-B4CC-BBF04B29CE2F}" name="Stress"/>
  </tableColumns>
  <tableStyleInfo name="TableStyleMedium2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DFA929DF-6976-4B90-82B1-231C5C0365C0}" name="Table253269317" displayName="Table253269317" ref="AT97:AV118" totalsRowShown="0">
  <autoFilter ref="AT97:AV118" xr:uid="{DFA929DF-6976-4B90-82B1-231C5C0365C0}"/>
  <tableColumns count="3">
    <tableColumn id="1" xr3:uid="{85C27A22-300B-4B48-AFB3-84763207973A}" name="time"/>
    <tableColumn id="2" xr3:uid="{8C8ED901-FDC9-4E63-AE16-5E600626026F}" name="moment" dataDxfId="417">
      <calculatedColumnFormula>-(Table253269317[[#This Row],[time]]-2)*2</calculatedColumnFormula>
    </tableColumn>
    <tableColumn id="3" xr3:uid="{4DB93137-8E80-4208-BDC2-6A04D4AEBA87}" name="Stress"/>
  </tableColumns>
  <tableStyleInfo name="TableStyleMedium24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16E5EE69-4C33-45C4-A67C-8FDEAB8E9FE0}" name="Table1286318" displayName="Table1286318" ref="A128:C149" totalsRowShown="0">
  <autoFilter ref="A128:C149" xr:uid="{16E5EE69-4C33-45C4-A67C-8FDEAB8E9FE0}"/>
  <tableColumns count="3">
    <tableColumn id="1" xr3:uid="{7C15DA5D-2A3D-4497-AB16-26A17881C9BB}" name="time"/>
    <tableColumn id="2" xr3:uid="{6257528F-042E-4252-B215-C865A1445424}" name="moment" dataDxfId="416">
      <calculatedColumnFormula>(Table1286318[[#This Row],[time]]-2)*2</calculatedColumnFormula>
    </tableColumn>
    <tableColumn id="3" xr3:uid="{E1F38697-38B8-4178-B4D2-3A3D924C028B}" name="Stress"/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FFF7DD27-A08C-42FC-A2D9-25C03C26BA82}" name="Table2287319" displayName="Table2287319" ref="D128:F149" totalsRowShown="0">
  <autoFilter ref="D128:F149" xr:uid="{FFF7DD27-A08C-42FC-A2D9-25C03C26BA82}"/>
  <tableColumns count="3">
    <tableColumn id="1" xr3:uid="{8656CA0B-377A-46AD-8923-9A549F87B1E3}" name="time"/>
    <tableColumn id="2" xr3:uid="{39643BEB-C3FE-4404-8C8D-9F5D90A51F08}" name="moment" dataDxfId="415">
      <calculatedColumnFormula>(Table2287319[[#This Row],[time]]-2)*2</calculatedColumnFormula>
    </tableColumn>
    <tableColumn id="3" xr3:uid="{F03712F3-0AC0-43E6-9C95-5E14F93ABD29}" name="Stress "/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785A2D12-3521-4558-80E3-35723F065F49}" name="Table3288320" displayName="Table3288320" ref="J128:L149" totalsRowShown="0">
  <autoFilter ref="J128:L149" xr:uid="{785A2D12-3521-4558-80E3-35723F065F49}"/>
  <tableColumns count="3">
    <tableColumn id="1" xr3:uid="{B6F17C8E-E9C7-46E2-86C6-CB9C55F5A5A9}" name="time"/>
    <tableColumn id="2" xr3:uid="{F728F1A2-554B-4E1B-8689-1ED3B51400A7}" name="moment" dataDxfId="414">
      <calculatedColumnFormula>(Table3288320[[#This Row],[time]]-2)*2</calculatedColumnFormula>
    </tableColumn>
    <tableColumn id="3" xr3:uid="{59A33BFF-E5A1-4914-A666-B3C874EA9BCD}" name="Stress"/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CF5FEB13-446D-4E3D-89EB-6D841A0BAC36}" name="Table4289321" displayName="Table4289321" ref="P128:R149" totalsRowShown="0">
  <autoFilter ref="P128:R149" xr:uid="{CF5FEB13-446D-4E3D-89EB-6D841A0BAC36}"/>
  <tableColumns count="3">
    <tableColumn id="1" xr3:uid="{C62DF30C-EF82-46A5-9AD3-3EFD9322291E}" name="time"/>
    <tableColumn id="2" xr3:uid="{42804976-BB2C-4425-9778-EB38FA6C495B}" name="moment" dataDxfId="413">
      <calculatedColumnFormula>(Table4289321[[#This Row],[time]]-2)*2</calculatedColumnFormula>
    </tableColumn>
    <tableColumn id="3" xr3:uid="{C7B3F545-737E-42EA-9D1E-9CB9C376D577}" name="Stress"/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FA2A77BF-C0F6-4C7F-B194-48B84A708D70}" name="Table5290322" displayName="Table5290322" ref="V128:X149" totalsRowShown="0">
  <autoFilter ref="V128:X149" xr:uid="{FA2A77BF-C0F6-4C7F-B194-48B84A708D70}"/>
  <tableColumns count="3">
    <tableColumn id="1" xr3:uid="{F85716DB-3135-43CC-B824-655586B2BCBA}" name="time"/>
    <tableColumn id="2" xr3:uid="{E1E85A40-7AB5-4D4C-9CFC-597E53E35316}" name="moment" dataDxfId="412">
      <calculatedColumnFormula>(Table5290322[[#This Row],[time]]-2)*2</calculatedColumnFormula>
    </tableColumn>
    <tableColumn id="3" xr3:uid="{9B590E1E-B4F1-4655-88C5-2D10772B4BBE}" name="Stress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A0F6BF-8F8E-4C53-8D8E-89E1D53CEF19}" name="Table7" displayName="Table7" ref="AH6:AJ27" totalsRowShown="0">
  <autoFilter ref="AH6:AJ27" xr:uid="{1EA0F6BF-8F8E-4C53-8D8E-89E1D53CEF19}"/>
  <tableColumns count="3">
    <tableColumn id="1" xr3:uid="{BC7EBE9A-EA9E-45A5-811B-72658556F8E8}" name="time"/>
    <tableColumn id="2" xr3:uid="{F9FB3450-5C33-4386-BF82-F5804E42C4E3}" name="moment" dataDxfId="474">
      <calculatedColumnFormula>(Table7[[#This Row],[time]]-2)*2</calculatedColumnFormula>
    </tableColumn>
    <tableColumn id="3" xr3:uid="{CE50A068-9BDE-48C9-9F7B-D6CA61B6BEAA}" name="Stress"/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668E5C82-2E9F-4C6F-A2D2-721D44A4025A}" name="Table6291323" displayName="Table6291323" ref="AB128:AD149" totalsRowShown="0">
  <autoFilter ref="AB128:AD149" xr:uid="{668E5C82-2E9F-4C6F-A2D2-721D44A4025A}"/>
  <tableColumns count="3">
    <tableColumn id="1" xr3:uid="{867245D3-55E4-49CF-8E46-3EB2C9FDCD72}" name="time"/>
    <tableColumn id="2" xr3:uid="{91E036B0-C831-4FA6-A8A2-CBC4022FD065}" name="moment" dataDxfId="411">
      <calculatedColumnFormula>(Table6291323[[#This Row],[time]]-2)*2</calculatedColumnFormula>
    </tableColumn>
    <tableColumn id="3" xr3:uid="{C2907621-CAED-4463-A961-D9B3C993D59A}" name="Stress"/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F76E988D-BE68-401E-AA76-3BE029FD88DC}" name="Table7292324" displayName="Table7292324" ref="AH128:AJ149" totalsRowShown="0">
  <autoFilter ref="AH128:AJ149" xr:uid="{F76E988D-BE68-401E-AA76-3BE029FD88DC}"/>
  <tableColumns count="3">
    <tableColumn id="1" xr3:uid="{747CDFC7-9974-4D65-8A35-CE88B08BE4A6}" name="time"/>
    <tableColumn id="2" xr3:uid="{260AD65D-738B-47E8-8822-A2A05C56A145}" name="moment" dataDxfId="410">
      <calculatedColumnFormula>(Table7292324[[#This Row],[time]]-2)*2</calculatedColumnFormula>
    </tableColumn>
    <tableColumn id="3" xr3:uid="{F55C9A92-359A-4DA9-9062-623913596478}" name="Stress"/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61BF02A1-856A-409A-8BA4-B185FE9955E0}" name="Table8293325" displayName="Table8293325" ref="AN128:AP149" totalsRowShown="0">
  <autoFilter ref="AN128:AP149" xr:uid="{61BF02A1-856A-409A-8BA4-B185FE9955E0}"/>
  <tableColumns count="3">
    <tableColumn id="1" xr3:uid="{7F859BE4-835F-4132-B89C-6A399A1491B1}" name="time"/>
    <tableColumn id="2" xr3:uid="{65D3170D-A823-4B01-BE37-CAA9E63943F3}" name="moment" dataDxfId="409">
      <calculatedColumnFormula>(Table8293325[[#This Row],[time]]-2)*2</calculatedColumnFormula>
    </tableColumn>
    <tableColumn id="3" xr3:uid="{7F60E89A-39FF-4956-8EC7-15AEAE3B5470}" name="Stress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A4D7232D-3699-4970-AD1E-D9472B4D0AE5}" name="Table245294326" displayName="Table245294326" ref="G128:I149" totalsRowShown="0">
  <autoFilter ref="G128:I149" xr:uid="{A4D7232D-3699-4970-AD1E-D9472B4D0AE5}"/>
  <tableColumns count="3">
    <tableColumn id="1" xr3:uid="{431C0432-5D05-4F4C-865F-972E20B125C2}" name="time"/>
    <tableColumn id="2" xr3:uid="{07B30C21-721B-472F-87EA-91C09583C693}" name="moment" dataDxfId="408">
      <calculatedColumnFormula>(Table245294326[[#This Row],[time]]-2)*2</calculatedColumnFormula>
    </tableColumn>
    <tableColumn id="3" xr3:uid="{78D72F58-AFAE-4DE2-91B7-50EF39B4EA06}" name="Stress"/>
  </tableColumns>
  <tableStyleInfo name="TableStyleMedium26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F0744C0C-75BC-4507-87CB-EDE5C5DEBF84}" name="Table246295327" displayName="Table246295327" ref="M128:O149" totalsRowShown="0">
  <autoFilter ref="M128:O149" xr:uid="{F0744C0C-75BC-4507-87CB-EDE5C5DEBF84}"/>
  <tableColumns count="3">
    <tableColumn id="1" xr3:uid="{8A015C6C-B29B-466D-9E2E-5F96C7191041}" name="time"/>
    <tableColumn id="2" xr3:uid="{1AFCD64E-2EAE-4438-B749-71DE2DED70FB}" name="moment" dataDxfId="407">
      <calculatedColumnFormula>(Table246295327[[#This Row],[time]]-2)*2</calculatedColumnFormula>
    </tableColumn>
    <tableColumn id="3" xr3:uid="{404B799C-3C5C-4FC5-B67E-B6AA82C0C27C}" name="Stress"/>
  </tableColumns>
  <tableStyleInfo name="TableStyleMedium2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DCA4349E-5425-47DF-830A-E39ED1815895}" name="Table247296328" displayName="Table247296328" ref="S128:U149" totalsRowShown="0">
  <autoFilter ref="S128:U149" xr:uid="{DCA4349E-5425-47DF-830A-E39ED1815895}"/>
  <tableColumns count="3">
    <tableColumn id="1" xr3:uid="{19C634DE-C7EE-4DE3-B5C0-F8C45206172B}" name="time"/>
    <tableColumn id="2" xr3:uid="{A50BB28D-72BF-4A4E-8E14-8F96644406DC}" name="moment" dataDxfId="406">
      <calculatedColumnFormula>(Table247296328[[#This Row],[time]]-2)*2</calculatedColumnFormula>
    </tableColumn>
    <tableColumn id="3" xr3:uid="{1F903F6E-7280-4B52-A828-16C4119F4492}" name="Stress"/>
  </tableColumns>
  <tableStyleInfo name="TableStyleMedium24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FF0A59D3-4A5A-45C2-A971-194D58BCBEBD}" name="Table248297329" displayName="Table248297329" ref="Y128:AA149" totalsRowShown="0">
  <autoFilter ref="Y128:AA149" xr:uid="{FF0A59D3-4A5A-45C2-A971-194D58BCBEBD}"/>
  <tableColumns count="3">
    <tableColumn id="1" xr3:uid="{20558F30-22AC-498C-938E-774C3DD5C829}" name="time"/>
    <tableColumn id="2" xr3:uid="{AEAA3027-5F8E-4BCB-8FD4-3FB795B33F9F}" name="moment" dataDxfId="405">
      <calculatedColumnFormula>(Table248297329[[#This Row],[time]]-2)*2</calculatedColumnFormula>
    </tableColumn>
    <tableColumn id="3" xr3:uid="{4C72BBDD-ABF6-411A-B4FD-5A5C3C0930CA}" name="Stress"/>
  </tableColumns>
  <tableStyleInfo name="TableStyleMedium2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EEE9FCDB-53B1-44A5-BC36-62A76BB15D5D}" name="Table249298330" displayName="Table249298330" ref="AE128:AG149" totalsRowShown="0">
  <autoFilter ref="AE128:AG149" xr:uid="{EEE9FCDB-53B1-44A5-BC36-62A76BB15D5D}"/>
  <tableColumns count="3">
    <tableColumn id="1" xr3:uid="{56573CD1-336E-44D0-A571-4ED49345BA34}" name="time"/>
    <tableColumn id="2" xr3:uid="{E543C448-EE4F-4F89-AEBC-55ADDFAEBBED}" name="moment" dataDxfId="404">
      <calculatedColumnFormula>(Table249298330[[#This Row],[time]]-2)*2</calculatedColumnFormula>
    </tableColumn>
    <tableColumn id="3" xr3:uid="{A253B6A9-A3E6-4E30-9C7B-A71CFEA04FAB}" name="Stress"/>
  </tableColumns>
  <tableStyleInfo name="TableStyleMedium26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1231A576-C684-4A1E-A2CE-AA8D7FFF2645}" name="Table250299331" displayName="Table250299331" ref="AK128:AM149" totalsRowShown="0">
  <autoFilter ref="AK128:AM149" xr:uid="{1231A576-C684-4A1E-A2CE-AA8D7FFF2645}"/>
  <tableColumns count="3">
    <tableColumn id="1" xr3:uid="{FDC3F9F2-0AD2-4525-A63B-595803113FDA}" name="time"/>
    <tableColumn id="2" xr3:uid="{78E7FC85-FDA8-4046-A566-865D1944609F}" name="moment" dataDxfId="403">
      <calculatedColumnFormula>(Table250299331[[#This Row],[time]]-2)*2</calculatedColumnFormula>
    </tableColumn>
    <tableColumn id="3" xr3:uid="{B6DF5C4D-85C6-44AA-9A7F-7E4FB73D638C}" name="Stress"/>
  </tableColumns>
  <tableStyleInfo name="TableStyleMedium2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1DFDF01C-1821-49B5-945E-AED39C2415F2}" name="Table252300332" displayName="Table252300332" ref="AQ128:AS149" totalsRowShown="0">
  <autoFilter ref="AQ128:AS149" xr:uid="{1DFDF01C-1821-49B5-945E-AED39C2415F2}"/>
  <tableColumns count="3">
    <tableColumn id="1" xr3:uid="{0A2A6EA7-72A2-4758-8400-F5B36B9843A6}" name="time"/>
    <tableColumn id="2" xr3:uid="{E667FBE0-E745-458D-A590-62095A1153E1}" name="moment" dataDxfId="402">
      <calculatedColumnFormula>(Table252300332[[#This Row],[time]]-2)*2</calculatedColumnFormula>
    </tableColumn>
    <tableColumn id="3" xr3:uid="{FFA546A0-7AB5-45B7-BCAE-EB06299F3521}" name="Stress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73D0EE-52DC-48DF-AD66-49EDFD42EB77}" name="Table8" displayName="Table8" ref="AN6:AP27" totalsRowShown="0">
  <autoFilter ref="AN6:AP27" xr:uid="{FA73D0EE-52DC-48DF-AD66-49EDFD42EB77}"/>
  <tableColumns count="3">
    <tableColumn id="1" xr3:uid="{5B8C2895-D120-4CBF-A305-27F6370ADB8A}" name="time"/>
    <tableColumn id="2" xr3:uid="{A8C77E34-A5E7-42C0-9D53-1A8D668947A9}" name="moment" dataDxfId="473">
      <calculatedColumnFormula>(Table8[[#This Row],[time]]-2)*2</calculatedColumnFormula>
    </tableColumn>
    <tableColumn id="3" xr3:uid="{0904D0F0-3F3C-4E99-B78D-9011AAC8CECF}" name="Stress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CFA3544F-14A4-48BF-A7F4-8E5D01508000}" name="Table253301333" displayName="Table253301333" ref="AT128:AV149" totalsRowShown="0">
  <autoFilter ref="AT128:AV149" xr:uid="{CFA3544F-14A4-48BF-A7F4-8E5D01508000}"/>
  <tableColumns count="3">
    <tableColumn id="1" xr3:uid="{6D3E14EA-7350-41A9-AB71-2BEDCA95BE6F}" name="time"/>
    <tableColumn id="2" xr3:uid="{5617FA23-F590-4FE0-96A3-E2634C75F211}" name="moment" dataDxfId="401">
      <calculatedColumnFormula>(Table253301333[[#This Row],[time]]-2)*2</calculatedColumnFormula>
    </tableColumn>
    <tableColumn id="3" xr3:uid="{4A6052D1-1DDC-4E1C-B252-AF160E891676}" name="Stress"/>
  </tableColumns>
  <tableStyleInfo name="TableStyleMedium24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501134E-D5FB-426A-9AB7-4D8B067DA8F0}" name="Table1254302334" displayName="Table1254302334" ref="A158:C179" totalsRowShown="0">
  <autoFilter ref="A158:C179" xr:uid="{7501134E-D5FB-426A-9AB7-4D8B067DA8F0}"/>
  <tableColumns count="3">
    <tableColumn id="1" xr3:uid="{776C4DC3-26A8-4963-B05A-18281ED84553}" name="time"/>
    <tableColumn id="2" xr3:uid="{FD411D09-8EAE-4EA4-BF77-F3A2D8444F3A}" name="moment" dataDxfId="400">
      <calculatedColumnFormula>-(Table1254302334[[#This Row],[time]]-2)*2</calculatedColumnFormula>
    </tableColumn>
    <tableColumn id="3" xr3:uid="{64362DAD-6121-4177-8C9F-CBF966D323B3}" name="Stress"/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AF223E67-66AC-46D1-A0AD-7A8BC1024BC4}" name="Table2255303335" displayName="Table2255303335" ref="D158:F179" totalsRowShown="0">
  <autoFilter ref="D158:F179" xr:uid="{AF223E67-66AC-46D1-A0AD-7A8BC1024BC4}"/>
  <tableColumns count="3">
    <tableColumn id="1" xr3:uid="{FE94AF5D-1D1F-4807-827B-4B95C7F46B1B}" name="time"/>
    <tableColumn id="2" xr3:uid="{C9C591B2-4142-477E-AF89-89FA3C0A0DC6}" name="moment" dataDxfId="399">
      <calculatedColumnFormula>-(Table2255303335[[#This Row],[time]]-2)*2</calculatedColumnFormula>
    </tableColumn>
    <tableColumn id="3" xr3:uid="{EF51CF52-75C5-4910-BB0A-650FB7ECF31F}" name="Stress "/>
  </tableColumns>
  <tableStyleInfo name="TableStyleLight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F36EDADA-9AD3-46F7-8AC2-453DA4B38186}" name="Table3256304336" displayName="Table3256304336" ref="J158:L179" totalsRowShown="0">
  <autoFilter ref="J158:L179" xr:uid="{F36EDADA-9AD3-46F7-8AC2-453DA4B38186}"/>
  <tableColumns count="3">
    <tableColumn id="1" xr3:uid="{99EE5B9B-FF73-4831-A9D0-A6597D3AE9D1}" name="time"/>
    <tableColumn id="2" xr3:uid="{6CF1A892-C9B6-40AF-8687-319F25146C25}" name="moment" dataDxfId="398">
      <calculatedColumnFormula>-(Table3256304336[[#This Row],[time]]-2)*2</calculatedColumnFormula>
    </tableColumn>
    <tableColumn id="3" xr3:uid="{9609C84E-B267-458E-9BDD-FDBCD4EB5017}" name="Stress"/>
  </tableColumns>
  <tableStyleInfo name="TableStyleLight3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A2913F9D-9ADB-47D9-971A-9080A2962DFE}" name="Table4257305337" displayName="Table4257305337" ref="P158:R179" totalsRowShown="0">
  <autoFilter ref="P158:R179" xr:uid="{A2913F9D-9ADB-47D9-971A-9080A2962DFE}"/>
  <tableColumns count="3">
    <tableColumn id="1" xr3:uid="{34F2A1BA-2916-48C8-A8E1-8E230797B3E1}" name="time"/>
    <tableColumn id="2" xr3:uid="{3E6C19A5-A737-4554-BA93-CF1078515399}" name="moment" dataDxfId="397">
      <calculatedColumnFormula>-(Table4257305337[[#This Row],[time]]-2)*2</calculatedColumnFormula>
    </tableColumn>
    <tableColumn id="3" xr3:uid="{866F6A75-AB7B-43B1-848F-3CDCA2B33BE9}" name="Stress"/>
  </tableColumns>
  <tableStyleInfo name="TableStyleLight4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142BD001-6B58-430A-9A98-C4E185AEAB02}" name="Table5258306338" displayName="Table5258306338" ref="V158:X179" totalsRowShown="0">
  <autoFilter ref="V158:X179" xr:uid="{142BD001-6B58-430A-9A98-C4E185AEAB02}"/>
  <tableColumns count="3">
    <tableColumn id="1" xr3:uid="{C7F8211F-3DBB-4149-BCDF-332562A154CE}" name="time"/>
    <tableColumn id="2" xr3:uid="{C6B80DF7-EE41-492F-93AB-31C361C5607B}" name="moment" dataDxfId="396">
      <calculatedColumnFormula>-(Table5258306338[[#This Row],[time]]-2)*2</calculatedColumnFormula>
    </tableColumn>
    <tableColumn id="3" xr3:uid="{E9511FFC-D501-4792-ADA9-D5D079846AE1}" name="Stress"/>
  </tableColumns>
  <tableStyleInfo name="TableStyleLight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CBBB7E0B-5F56-4FCA-9E93-32257DCBD72C}" name="Table6259307339" displayName="Table6259307339" ref="AB158:AD179" totalsRowShown="0">
  <autoFilter ref="AB158:AD179" xr:uid="{CBBB7E0B-5F56-4FCA-9E93-32257DCBD72C}"/>
  <tableColumns count="3">
    <tableColumn id="1" xr3:uid="{EEBA45E4-0063-43E9-8C97-D1443A0C57CC}" name="time"/>
    <tableColumn id="2" xr3:uid="{1F61ECA1-B775-44BD-8D89-1722DC13C2DC}" name="moment" dataDxfId="395">
      <calculatedColumnFormula>-(Table6259307339[[#This Row],[time]]-2)*2</calculatedColumnFormula>
    </tableColumn>
    <tableColumn id="3" xr3:uid="{4426AA0A-F398-4F24-AF1A-361C8F034B6F}" name="Stress"/>
  </tableColumns>
  <tableStyleInfo name="TableStyleLight6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4743C77C-0F07-45C0-B844-8578AE5DDF41}" name="Table7260308340" displayName="Table7260308340" ref="AH158:AJ179" totalsRowShown="0">
  <autoFilter ref="AH158:AJ179" xr:uid="{4743C77C-0F07-45C0-B844-8578AE5DDF41}"/>
  <tableColumns count="3">
    <tableColumn id="1" xr3:uid="{E6A00142-C401-401F-B2C2-290346FE105E}" name="time"/>
    <tableColumn id="2" xr3:uid="{223DC1C8-B66A-48D9-8A0F-079258E3D39A}" name="moment" dataDxfId="394">
      <calculatedColumnFormula>-(Table7260308340[[#This Row],[time]]-2)*2</calculatedColumnFormula>
    </tableColumn>
    <tableColumn id="3" xr3:uid="{E29D5881-EB84-4D65-9922-458212153199}" name="Stress"/>
  </tableColumns>
  <tableStyleInfo name="TableStyleLight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30C07CBA-AD3A-4F5D-83AF-50245F46A95A}" name="Table8261309341" displayName="Table8261309341" ref="AN158:AP179" totalsRowShown="0">
  <autoFilter ref="AN158:AP179" xr:uid="{30C07CBA-AD3A-4F5D-83AF-50245F46A95A}"/>
  <tableColumns count="3">
    <tableColumn id="1" xr3:uid="{8545A821-9746-4309-A190-A72EE3733966}" name="time"/>
    <tableColumn id="2" xr3:uid="{FFD90A42-9BB4-494F-9CBF-406106454A24}" name="moment" dataDxfId="393">
      <calculatedColumnFormula>-(Table8261309341[[#This Row],[time]]-2)*2</calculatedColumnFormula>
    </tableColumn>
    <tableColumn id="3" xr3:uid="{5B96C38A-0B4A-40F5-BD7C-DCC93D7E2C35}" name="Stress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B31C060B-0E34-4F18-9D53-35FB463BA2A4}" name="Table245262310342" displayName="Table245262310342" ref="G158:I179" totalsRowShown="0">
  <autoFilter ref="G158:I179" xr:uid="{B31C060B-0E34-4F18-9D53-35FB463BA2A4}"/>
  <tableColumns count="3">
    <tableColumn id="1" xr3:uid="{41C466B3-8BB9-4A93-B9AA-F5FCAEF3F708}" name="time"/>
    <tableColumn id="2" xr3:uid="{19BD5BA0-BEEE-450B-8E02-BC5C8098AF06}" name="moment" dataDxfId="392">
      <calculatedColumnFormula>-(Table245262310342[[#This Row],[time]]-2)*2</calculatedColumnFormula>
    </tableColumn>
    <tableColumn id="3" xr3:uid="{AD36F5E1-1D4D-4F56-8187-9F5959C2B5A7}" name="Stress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C2AC38B1-0659-497E-90D5-E3B0B7870765}" name="Table245" displayName="Table245" ref="G6:I27" totalsRowShown="0">
  <autoFilter ref="G6:I27" xr:uid="{C2AC38B1-0659-497E-90D5-E3B0B7870765}"/>
  <tableColumns count="3">
    <tableColumn id="1" xr3:uid="{A6AB577B-A37F-4FD7-A0C3-16B3FF979B57}" name="time"/>
    <tableColumn id="2" xr3:uid="{F4456C62-13E7-4E88-9E2E-68640EA38AB9}" name="moment" dataDxfId="472">
      <calculatedColumnFormula>(Table245[[#This Row],[time]]-2)*2</calculatedColumnFormula>
    </tableColumn>
    <tableColumn id="3" xr3:uid="{53B4241F-4401-427D-A7AF-C9286E5B45B7}" name="Stress"/>
  </tableColumns>
  <tableStyleInfo name="TableStyleMedium26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D653D303-5225-4E12-9AB9-1BF64B1F9E4A}" name="Table246263311343" displayName="Table246263311343" ref="M158:O179" totalsRowShown="0">
  <autoFilter ref="M158:O179" xr:uid="{D653D303-5225-4E12-9AB9-1BF64B1F9E4A}"/>
  <tableColumns count="3">
    <tableColumn id="1" xr3:uid="{C1E4D108-437A-486A-83E5-9BE4838C910A}" name="time"/>
    <tableColumn id="2" xr3:uid="{ACE68F3C-60AB-43E3-A424-4F6A32D569AB}" name="moment" dataDxfId="391">
      <calculatedColumnFormula>-(Table246263311343[[#This Row],[time]]-2)*2</calculatedColumnFormula>
    </tableColumn>
    <tableColumn id="3" xr3:uid="{5703A272-98B5-496C-A4D3-D8FADCF8410A}" name="Stress"/>
  </tableColumns>
  <tableStyleInfo name="TableStyleMedium2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25B026CB-0E59-4FDB-B4C7-62CC4B0063C7}" name="Table247264312344" displayName="Table247264312344" ref="S158:U179" totalsRowShown="0">
  <autoFilter ref="S158:U179" xr:uid="{25B026CB-0E59-4FDB-B4C7-62CC4B0063C7}"/>
  <tableColumns count="3">
    <tableColumn id="1" xr3:uid="{661D4A17-1E04-4D22-8A5F-A66A19098FF4}" name="time"/>
    <tableColumn id="2" xr3:uid="{FE6CC668-6154-48C2-B3C6-182A007AF27B}" name="moment" dataDxfId="390">
      <calculatedColumnFormula>-(Table247264312344[[#This Row],[time]]-2)*2</calculatedColumnFormula>
    </tableColumn>
    <tableColumn id="3" xr3:uid="{B328C175-DFFE-48BE-9814-64683D47D6AA}" name="Stress"/>
  </tableColumns>
  <tableStyleInfo name="TableStyleMedium24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A305B16A-6676-4155-9648-342FEEDCAD62}" name="Table248265313345" displayName="Table248265313345" ref="Y158:AA179" totalsRowShown="0">
  <autoFilter ref="Y158:AA179" xr:uid="{A305B16A-6676-4155-9648-342FEEDCAD62}"/>
  <tableColumns count="3">
    <tableColumn id="1" xr3:uid="{EA424E25-6393-48B4-950B-0D686187F9CA}" name="time"/>
    <tableColumn id="2" xr3:uid="{E5AD9FDD-607E-4664-8DF7-07518CAE9021}" name="moment" dataDxfId="389">
      <calculatedColumnFormula>-(Table248265313345[[#This Row],[time]]-2)*2</calculatedColumnFormula>
    </tableColumn>
    <tableColumn id="3" xr3:uid="{A7F14733-051F-4720-A36E-887D72401EA1}" name="Stress"/>
  </tableColumns>
  <tableStyleInfo name="TableStyleMedium2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8596B450-BAF8-41DC-9F6C-75B25AF774ED}" name="Table249266314346" displayName="Table249266314346" ref="AE158:AG179" totalsRowShown="0">
  <autoFilter ref="AE158:AG179" xr:uid="{8596B450-BAF8-41DC-9F6C-75B25AF774ED}"/>
  <tableColumns count="3">
    <tableColumn id="1" xr3:uid="{586C56C8-9F75-4C45-965C-819F3EFB2155}" name="time"/>
    <tableColumn id="2" xr3:uid="{38DB63E4-8B9E-4E30-B4F3-353CDADB66E2}" name="moment" dataDxfId="388">
      <calculatedColumnFormula>-(Table249266314346[[#This Row],[time]]-2)*2</calculatedColumnFormula>
    </tableColumn>
    <tableColumn id="3" xr3:uid="{5C85F679-9678-492C-B5FF-9295A4B3D300}" name="Stress"/>
  </tableColumns>
  <tableStyleInfo name="TableStyleMedium26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C1284386-3821-4A47-9B81-0800EE20B73E}" name="Table250267315347" displayName="Table250267315347" ref="AK158:AM179" totalsRowShown="0">
  <autoFilter ref="AK158:AM179" xr:uid="{C1284386-3821-4A47-9B81-0800EE20B73E}"/>
  <tableColumns count="3">
    <tableColumn id="1" xr3:uid="{2F4903C0-56B8-4099-955B-36D31143ED50}" name="time"/>
    <tableColumn id="2" xr3:uid="{160AA5A3-AF06-40C2-BAEB-FCAA3AF412CB}" name="moment" dataDxfId="387">
      <calculatedColumnFormula>-(Table250267315347[[#This Row],[time]]-2)*2</calculatedColumnFormula>
    </tableColumn>
    <tableColumn id="3" xr3:uid="{F9A467E3-F5EE-4134-A543-678D59EAFBE5}" name="Stress"/>
  </tableColumns>
  <tableStyleInfo name="TableStyleMedium27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5D666A65-35C5-43E1-BBFE-C2E219716801}" name="Table252268316348" displayName="Table252268316348" ref="AQ158:AS179" totalsRowShown="0">
  <autoFilter ref="AQ158:AS179" xr:uid="{5D666A65-35C5-43E1-BBFE-C2E219716801}"/>
  <tableColumns count="3">
    <tableColumn id="1" xr3:uid="{66172D16-7525-4F84-8AD2-AABF34F30F4A}" name="time"/>
    <tableColumn id="2" xr3:uid="{DC047653-0AA9-4E24-9EDC-366902B1420C}" name="moment" dataDxfId="386">
      <calculatedColumnFormula>-(Table252268316348[[#This Row],[time]]-2)*2</calculatedColumnFormula>
    </tableColumn>
    <tableColumn id="3" xr3:uid="{8030CC78-07B2-47AD-8EAB-3E32A49744BB}" name="Stress"/>
  </tableColumns>
  <tableStyleInfo name="TableStyleMedium26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BABB10C8-1D75-4BAA-8DE7-6E6D8B9DE4D7}" name="Table253269317349" displayName="Table253269317349" ref="AT158:AV179" totalsRowShown="0">
  <autoFilter ref="AT158:AV179" xr:uid="{BABB10C8-1D75-4BAA-8DE7-6E6D8B9DE4D7}"/>
  <tableColumns count="3">
    <tableColumn id="1" xr3:uid="{2C24D908-C971-4F36-9C36-8CDBEC34E710}" name="time"/>
    <tableColumn id="2" xr3:uid="{928A7CB3-AC5A-4A64-B673-640F5F6B9123}" name="moment" dataDxfId="385">
      <calculatedColumnFormula>-(Table253269317349[[#This Row],[time]]-2)*2</calculatedColumnFormula>
    </tableColumn>
    <tableColumn id="3" xr3:uid="{788C9DBB-A29F-4E0B-8D32-902AF72DC5F0}" name="Stress"/>
  </tableColumns>
  <tableStyleInfo name="TableStyleMedium24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2C51B44C-146F-48C9-88C6-35DD0FE07588}" name="Table1286318350" displayName="Table1286318350" ref="A189:C210" totalsRowShown="0">
  <autoFilter ref="A189:C210" xr:uid="{2C51B44C-146F-48C9-88C6-35DD0FE07588}"/>
  <tableColumns count="3">
    <tableColumn id="1" xr3:uid="{81BF1448-641B-46BF-93B8-BC6A906A28A6}" name="time"/>
    <tableColumn id="2" xr3:uid="{5D2C2D47-19F3-4E16-A6C5-7FC7E928C259}" name="moment" dataDxfId="384">
      <calculatedColumnFormula>(Table1286318350[[#This Row],[time]]-2)*2</calculatedColumnFormula>
    </tableColumn>
    <tableColumn id="3" xr3:uid="{A6621F18-C5BB-49D8-9CDC-306C51CE7ED1}" name="Stress"/>
  </tableColumns>
  <tableStyleInfo name="TableStyleLight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48DF52EE-F5BA-4A75-9128-F6FAB9056417}" name="Table2287319351" displayName="Table2287319351" ref="D189:F210" totalsRowShown="0">
  <autoFilter ref="D189:F210" xr:uid="{48DF52EE-F5BA-4A75-9128-F6FAB9056417}"/>
  <tableColumns count="3">
    <tableColumn id="1" xr3:uid="{763482B5-8078-4612-8752-85B17815CE28}" name="time"/>
    <tableColumn id="2" xr3:uid="{A41BA6C9-66E0-4197-8011-A0B52090EA42}" name="moment" dataDxfId="383">
      <calculatedColumnFormula>(Table2287319351[[#This Row],[time]]-2)*2</calculatedColumnFormula>
    </tableColumn>
    <tableColumn id="3" xr3:uid="{60BD7AA4-931C-44C9-ABD1-C40BE8A3F37E}" name="Stress "/>
  </tableColumns>
  <tableStyleInfo name="TableStyleLight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F7E4C07C-DB6A-4C1A-B922-BEB8C9A21AF9}" name="Table3288320352" displayName="Table3288320352" ref="J189:L210" totalsRowShown="0">
  <autoFilter ref="J189:L210" xr:uid="{F7E4C07C-DB6A-4C1A-B922-BEB8C9A21AF9}"/>
  <tableColumns count="3">
    <tableColumn id="1" xr3:uid="{CED35634-4BD1-48F0-A808-D246D9E16365}" name="time"/>
    <tableColumn id="2" xr3:uid="{BC5AB94E-D896-405A-9E0F-72BB42E7BD3D}" name="moment" dataDxfId="382">
      <calculatedColumnFormula>(Table3288320352[[#This Row],[time]]-2)*2</calculatedColumnFormula>
    </tableColumn>
    <tableColumn id="3" xr3:uid="{45942038-E404-4CAA-B838-CE4B4BCE93C0}" name="Stres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99" Type="http://schemas.openxmlformats.org/officeDocument/2006/relationships/table" Target="../tables/table298.xml"/><Relationship Id="rId21" Type="http://schemas.openxmlformats.org/officeDocument/2006/relationships/table" Target="../tables/table20.xml"/><Relationship Id="rId63" Type="http://schemas.openxmlformats.org/officeDocument/2006/relationships/table" Target="../tables/table62.xml"/><Relationship Id="rId159" Type="http://schemas.openxmlformats.org/officeDocument/2006/relationships/table" Target="../tables/table158.xml"/><Relationship Id="rId324" Type="http://schemas.openxmlformats.org/officeDocument/2006/relationships/table" Target="../tables/table323.xml"/><Relationship Id="rId366" Type="http://schemas.openxmlformats.org/officeDocument/2006/relationships/table" Target="../tables/table365.xml"/><Relationship Id="rId170" Type="http://schemas.openxmlformats.org/officeDocument/2006/relationships/table" Target="../tables/table169.xml"/><Relationship Id="rId226" Type="http://schemas.openxmlformats.org/officeDocument/2006/relationships/table" Target="../tables/table225.xml"/><Relationship Id="rId433" Type="http://schemas.openxmlformats.org/officeDocument/2006/relationships/table" Target="../tables/table432.xml"/><Relationship Id="rId268" Type="http://schemas.openxmlformats.org/officeDocument/2006/relationships/table" Target="../tables/table267.xml"/><Relationship Id="rId475" Type="http://schemas.openxmlformats.org/officeDocument/2006/relationships/table" Target="../tables/table474.xml"/><Relationship Id="rId32" Type="http://schemas.openxmlformats.org/officeDocument/2006/relationships/table" Target="../tables/table31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335" Type="http://schemas.openxmlformats.org/officeDocument/2006/relationships/table" Target="../tables/table334.xml"/><Relationship Id="rId377" Type="http://schemas.openxmlformats.org/officeDocument/2006/relationships/table" Target="../tables/table376.xml"/><Relationship Id="rId5" Type="http://schemas.openxmlformats.org/officeDocument/2006/relationships/table" Target="../tables/table4.xml"/><Relationship Id="rId181" Type="http://schemas.openxmlformats.org/officeDocument/2006/relationships/table" Target="../tables/table180.xml"/><Relationship Id="rId237" Type="http://schemas.openxmlformats.org/officeDocument/2006/relationships/table" Target="../tables/table236.xml"/><Relationship Id="rId402" Type="http://schemas.openxmlformats.org/officeDocument/2006/relationships/table" Target="../tables/table401.xml"/><Relationship Id="rId279" Type="http://schemas.openxmlformats.org/officeDocument/2006/relationships/table" Target="../tables/table278.xml"/><Relationship Id="rId444" Type="http://schemas.openxmlformats.org/officeDocument/2006/relationships/table" Target="../tables/table443.xml"/><Relationship Id="rId43" Type="http://schemas.openxmlformats.org/officeDocument/2006/relationships/table" Target="../tables/table42.xml"/><Relationship Id="rId139" Type="http://schemas.openxmlformats.org/officeDocument/2006/relationships/table" Target="../tables/table138.xml"/><Relationship Id="rId290" Type="http://schemas.openxmlformats.org/officeDocument/2006/relationships/table" Target="../tables/table289.xml"/><Relationship Id="rId304" Type="http://schemas.openxmlformats.org/officeDocument/2006/relationships/table" Target="../tables/table303.xml"/><Relationship Id="rId346" Type="http://schemas.openxmlformats.org/officeDocument/2006/relationships/table" Target="../tables/table345.xml"/><Relationship Id="rId388" Type="http://schemas.openxmlformats.org/officeDocument/2006/relationships/table" Target="../tables/table387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92" Type="http://schemas.openxmlformats.org/officeDocument/2006/relationships/table" Target="../tables/table191.xml"/><Relationship Id="rId206" Type="http://schemas.openxmlformats.org/officeDocument/2006/relationships/table" Target="../tables/table205.xml"/><Relationship Id="rId413" Type="http://schemas.openxmlformats.org/officeDocument/2006/relationships/table" Target="../tables/table412.xml"/><Relationship Id="rId248" Type="http://schemas.openxmlformats.org/officeDocument/2006/relationships/table" Target="../tables/table247.xml"/><Relationship Id="rId455" Type="http://schemas.openxmlformats.org/officeDocument/2006/relationships/table" Target="../tables/table454.xml"/><Relationship Id="rId12" Type="http://schemas.openxmlformats.org/officeDocument/2006/relationships/table" Target="../tables/table11.xml"/><Relationship Id="rId108" Type="http://schemas.openxmlformats.org/officeDocument/2006/relationships/table" Target="../tables/table107.xml"/><Relationship Id="rId315" Type="http://schemas.openxmlformats.org/officeDocument/2006/relationships/table" Target="../tables/table314.xml"/><Relationship Id="rId357" Type="http://schemas.openxmlformats.org/officeDocument/2006/relationships/table" Target="../tables/table356.xml"/><Relationship Id="rId54" Type="http://schemas.openxmlformats.org/officeDocument/2006/relationships/table" Target="../tables/table53.xml"/><Relationship Id="rId96" Type="http://schemas.openxmlformats.org/officeDocument/2006/relationships/table" Target="../tables/table95.xml"/><Relationship Id="rId161" Type="http://schemas.openxmlformats.org/officeDocument/2006/relationships/table" Target="../tables/table160.xml"/><Relationship Id="rId217" Type="http://schemas.openxmlformats.org/officeDocument/2006/relationships/table" Target="../tables/table216.xml"/><Relationship Id="rId399" Type="http://schemas.openxmlformats.org/officeDocument/2006/relationships/table" Target="../tables/table398.xml"/><Relationship Id="rId259" Type="http://schemas.openxmlformats.org/officeDocument/2006/relationships/table" Target="../tables/table258.xml"/><Relationship Id="rId424" Type="http://schemas.openxmlformats.org/officeDocument/2006/relationships/table" Target="../tables/table423.xml"/><Relationship Id="rId466" Type="http://schemas.openxmlformats.org/officeDocument/2006/relationships/table" Target="../tables/table465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270" Type="http://schemas.openxmlformats.org/officeDocument/2006/relationships/table" Target="../tables/table269.xml"/><Relationship Id="rId326" Type="http://schemas.openxmlformats.org/officeDocument/2006/relationships/table" Target="../tables/table325.xml"/><Relationship Id="rId65" Type="http://schemas.openxmlformats.org/officeDocument/2006/relationships/table" Target="../tables/table64.xml"/><Relationship Id="rId130" Type="http://schemas.openxmlformats.org/officeDocument/2006/relationships/table" Target="../tables/table129.xml"/><Relationship Id="rId368" Type="http://schemas.openxmlformats.org/officeDocument/2006/relationships/table" Target="../tables/table367.xml"/><Relationship Id="rId172" Type="http://schemas.openxmlformats.org/officeDocument/2006/relationships/table" Target="../tables/table171.xml"/><Relationship Id="rId228" Type="http://schemas.openxmlformats.org/officeDocument/2006/relationships/table" Target="../tables/table227.xml"/><Relationship Id="rId435" Type="http://schemas.openxmlformats.org/officeDocument/2006/relationships/table" Target="../tables/table434.xml"/><Relationship Id="rId477" Type="http://schemas.openxmlformats.org/officeDocument/2006/relationships/table" Target="../tables/table476.xml"/><Relationship Id="rId281" Type="http://schemas.openxmlformats.org/officeDocument/2006/relationships/table" Target="../tables/table280.xml"/><Relationship Id="rId337" Type="http://schemas.openxmlformats.org/officeDocument/2006/relationships/table" Target="../tables/table336.xml"/><Relationship Id="rId34" Type="http://schemas.openxmlformats.org/officeDocument/2006/relationships/table" Target="../tables/table33.xml"/><Relationship Id="rId76" Type="http://schemas.openxmlformats.org/officeDocument/2006/relationships/table" Target="../tables/table75.xml"/><Relationship Id="rId141" Type="http://schemas.openxmlformats.org/officeDocument/2006/relationships/table" Target="../tables/table140.xml"/><Relationship Id="rId379" Type="http://schemas.openxmlformats.org/officeDocument/2006/relationships/table" Target="../tables/table378.xml"/><Relationship Id="rId7" Type="http://schemas.openxmlformats.org/officeDocument/2006/relationships/table" Target="../tables/table6.xml"/><Relationship Id="rId183" Type="http://schemas.openxmlformats.org/officeDocument/2006/relationships/table" Target="../tables/table182.xml"/><Relationship Id="rId239" Type="http://schemas.openxmlformats.org/officeDocument/2006/relationships/table" Target="../tables/table238.xml"/><Relationship Id="rId390" Type="http://schemas.openxmlformats.org/officeDocument/2006/relationships/table" Target="../tables/table389.xml"/><Relationship Id="rId404" Type="http://schemas.openxmlformats.org/officeDocument/2006/relationships/table" Target="../tables/table403.xml"/><Relationship Id="rId446" Type="http://schemas.openxmlformats.org/officeDocument/2006/relationships/table" Target="../tables/table445.xml"/><Relationship Id="rId250" Type="http://schemas.openxmlformats.org/officeDocument/2006/relationships/table" Target="../tables/table249.xml"/><Relationship Id="rId292" Type="http://schemas.openxmlformats.org/officeDocument/2006/relationships/table" Target="../tables/table291.xml"/><Relationship Id="rId306" Type="http://schemas.openxmlformats.org/officeDocument/2006/relationships/table" Target="../tables/table305.xml"/><Relationship Id="rId45" Type="http://schemas.openxmlformats.org/officeDocument/2006/relationships/table" Target="../tables/table44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348" Type="http://schemas.openxmlformats.org/officeDocument/2006/relationships/table" Target="../tables/table347.xml"/><Relationship Id="rId152" Type="http://schemas.openxmlformats.org/officeDocument/2006/relationships/table" Target="../tables/table151.xml"/><Relationship Id="rId194" Type="http://schemas.openxmlformats.org/officeDocument/2006/relationships/table" Target="../tables/table193.xml"/><Relationship Id="rId208" Type="http://schemas.openxmlformats.org/officeDocument/2006/relationships/table" Target="../tables/table207.xml"/><Relationship Id="rId415" Type="http://schemas.openxmlformats.org/officeDocument/2006/relationships/table" Target="../tables/table414.xml"/><Relationship Id="rId457" Type="http://schemas.openxmlformats.org/officeDocument/2006/relationships/table" Target="../tables/table456.xml"/><Relationship Id="rId261" Type="http://schemas.openxmlformats.org/officeDocument/2006/relationships/table" Target="../tables/table260.xml"/><Relationship Id="rId14" Type="http://schemas.openxmlformats.org/officeDocument/2006/relationships/table" Target="../tables/table13.xml"/><Relationship Id="rId56" Type="http://schemas.openxmlformats.org/officeDocument/2006/relationships/table" Target="../tables/table55.xml"/><Relationship Id="rId317" Type="http://schemas.openxmlformats.org/officeDocument/2006/relationships/table" Target="../tables/table316.xml"/><Relationship Id="rId359" Type="http://schemas.openxmlformats.org/officeDocument/2006/relationships/table" Target="../tables/table358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63" Type="http://schemas.openxmlformats.org/officeDocument/2006/relationships/table" Target="../tables/table162.xml"/><Relationship Id="rId219" Type="http://schemas.openxmlformats.org/officeDocument/2006/relationships/table" Target="../tables/table218.xml"/><Relationship Id="rId370" Type="http://schemas.openxmlformats.org/officeDocument/2006/relationships/table" Target="../tables/table369.xml"/><Relationship Id="rId426" Type="http://schemas.openxmlformats.org/officeDocument/2006/relationships/table" Target="../tables/table425.xml"/><Relationship Id="rId230" Type="http://schemas.openxmlformats.org/officeDocument/2006/relationships/table" Target="../tables/table229.xml"/><Relationship Id="rId468" Type="http://schemas.openxmlformats.org/officeDocument/2006/relationships/table" Target="../tables/table467.xml"/><Relationship Id="rId25" Type="http://schemas.openxmlformats.org/officeDocument/2006/relationships/table" Target="../tables/table24.xml"/><Relationship Id="rId67" Type="http://schemas.openxmlformats.org/officeDocument/2006/relationships/table" Target="../tables/table66.xml"/><Relationship Id="rId272" Type="http://schemas.openxmlformats.org/officeDocument/2006/relationships/table" Target="../tables/table271.xml"/><Relationship Id="rId328" Type="http://schemas.openxmlformats.org/officeDocument/2006/relationships/table" Target="../tables/table327.xml"/><Relationship Id="rId132" Type="http://schemas.openxmlformats.org/officeDocument/2006/relationships/table" Target="../tables/table131.xml"/><Relationship Id="rId174" Type="http://schemas.openxmlformats.org/officeDocument/2006/relationships/table" Target="../tables/table173.xml"/><Relationship Id="rId381" Type="http://schemas.openxmlformats.org/officeDocument/2006/relationships/table" Target="../tables/table380.xml"/><Relationship Id="rId241" Type="http://schemas.openxmlformats.org/officeDocument/2006/relationships/table" Target="../tables/table240.xml"/><Relationship Id="rId437" Type="http://schemas.openxmlformats.org/officeDocument/2006/relationships/table" Target="../tables/table436.xml"/><Relationship Id="rId479" Type="http://schemas.openxmlformats.org/officeDocument/2006/relationships/table" Target="../tables/table478.xml"/><Relationship Id="rId36" Type="http://schemas.openxmlformats.org/officeDocument/2006/relationships/table" Target="../tables/table35.xml"/><Relationship Id="rId283" Type="http://schemas.openxmlformats.org/officeDocument/2006/relationships/table" Target="../tables/table282.xml"/><Relationship Id="rId339" Type="http://schemas.openxmlformats.org/officeDocument/2006/relationships/table" Target="../tables/table338.xml"/><Relationship Id="rId78" Type="http://schemas.openxmlformats.org/officeDocument/2006/relationships/table" Target="../tables/table77.xml"/><Relationship Id="rId101" Type="http://schemas.openxmlformats.org/officeDocument/2006/relationships/table" Target="../tables/table100.xml"/><Relationship Id="rId143" Type="http://schemas.openxmlformats.org/officeDocument/2006/relationships/table" Target="../tables/table142.xml"/><Relationship Id="rId185" Type="http://schemas.openxmlformats.org/officeDocument/2006/relationships/table" Target="../tables/table184.xml"/><Relationship Id="rId350" Type="http://schemas.openxmlformats.org/officeDocument/2006/relationships/table" Target="../tables/table349.xml"/><Relationship Id="rId406" Type="http://schemas.openxmlformats.org/officeDocument/2006/relationships/table" Target="../tables/table405.xml"/><Relationship Id="rId9" Type="http://schemas.openxmlformats.org/officeDocument/2006/relationships/table" Target="../tables/table8.xml"/><Relationship Id="rId210" Type="http://schemas.openxmlformats.org/officeDocument/2006/relationships/table" Target="../tables/table209.xml"/><Relationship Id="rId392" Type="http://schemas.openxmlformats.org/officeDocument/2006/relationships/table" Target="../tables/table391.xml"/><Relationship Id="rId448" Type="http://schemas.openxmlformats.org/officeDocument/2006/relationships/table" Target="../tables/table447.xml"/><Relationship Id="rId252" Type="http://schemas.openxmlformats.org/officeDocument/2006/relationships/table" Target="../tables/table251.xml"/><Relationship Id="rId294" Type="http://schemas.openxmlformats.org/officeDocument/2006/relationships/table" Target="../tables/table293.xml"/><Relationship Id="rId308" Type="http://schemas.openxmlformats.org/officeDocument/2006/relationships/table" Target="../tables/table307.xml"/><Relationship Id="rId47" Type="http://schemas.openxmlformats.org/officeDocument/2006/relationships/table" Target="../tables/table46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54" Type="http://schemas.openxmlformats.org/officeDocument/2006/relationships/table" Target="../tables/table153.xml"/><Relationship Id="rId361" Type="http://schemas.openxmlformats.org/officeDocument/2006/relationships/table" Target="../tables/table360.xml"/><Relationship Id="rId196" Type="http://schemas.openxmlformats.org/officeDocument/2006/relationships/table" Target="../tables/table195.xml"/><Relationship Id="rId417" Type="http://schemas.openxmlformats.org/officeDocument/2006/relationships/table" Target="../tables/table416.xml"/><Relationship Id="rId459" Type="http://schemas.openxmlformats.org/officeDocument/2006/relationships/table" Target="../tables/table458.xml"/><Relationship Id="rId16" Type="http://schemas.openxmlformats.org/officeDocument/2006/relationships/table" Target="../tables/table15.xml"/><Relationship Id="rId221" Type="http://schemas.openxmlformats.org/officeDocument/2006/relationships/table" Target="../tables/table220.xml"/><Relationship Id="rId263" Type="http://schemas.openxmlformats.org/officeDocument/2006/relationships/table" Target="../tables/table262.xml"/><Relationship Id="rId319" Type="http://schemas.openxmlformats.org/officeDocument/2006/relationships/table" Target="../tables/table318.xml"/><Relationship Id="rId470" Type="http://schemas.openxmlformats.org/officeDocument/2006/relationships/table" Target="../tables/table469.xml"/><Relationship Id="rId58" Type="http://schemas.openxmlformats.org/officeDocument/2006/relationships/table" Target="../tables/table57.xml"/><Relationship Id="rId123" Type="http://schemas.openxmlformats.org/officeDocument/2006/relationships/table" Target="../tables/table122.xml"/><Relationship Id="rId330" Type="http://schemas.openxmlformats.org/officeDocument/2006/relationships/table" Target="../tables/table329.xml"/><Relationship Id="rId165" Type="http://schemas.openxmlformats.org/officeDocument/2006/relationships/table" Target="../tables/table164.xml"/><Relationship Id="rId372" Type="http://schemas.openxmlformats.org/officeDocument/2006/relationships/table" Target="../tables/table371.xml"/><Relationship Id="rId428" Type="http://schemas.openxmlformats.org/officeDocument/2006/relationships/table" Target="../tables/table427.xml"/><Relationship Id="rId232" Type="http://schemas.openxmlformats.org/officeDocument/2006/relationships/table" Target="../tables/table231.xml"/><Relationship Id="rId274" Type="http://schemas.openxmlformats.org/officeDocument/2006/relationships/table" Target="../tables/table273.xml"/><Relationship Id="rId481" Type="http://schemas.openxmlformats.org/officeDocument/2006/relationships/table" Target="../tables/table480.xml"/><Relationship Id="rId27" Type="http://schemas.openxmlformats.org/officeDocument/2006/relationships/table" Target="../tables/table26.xml"/><Relationship Id="rId69" Type="http://schemas.openxmlformats.org/officeDocument/2006/relationships/table" Target="../tables/table68.xml"/><Relationship Id="rId134" Type="http://schemas.openxmlformats.org/officeDocument/2006/relationships/table" Target="../tables/table133.xml"/><Relationship Id="rId80" Type="http://schemas.openxmlformats.org/officeDocument/2006/relationships/table" Target="../tables/table79.xml"/><Relationship Id="rId176" Type="http://schemas.openxmlformats.org/officeDocument/2006/relationships/table" Target="../tables/table175.xml"/><Relationship Id="rId341" Type="http://schemas.openxmlformats.org/officeDocument/2006/relationships/table" Target="../tables/table340.xml"/><Relationship Id="rId383" Type="http://schemas.openxmlformats.org/officeDocument/2006/relationships/table" Target="../tables/table382.xml"/><Relationship Id="rId439" Type="http://schemas.openxmlformats.org/officeDocument/2006/relationships/table" Target="../tables/table438.xml"/><Relationship Id="rId201" Type="http://schemas.openxmlformats.org/officeDocument/2006/relationships/table" Target="../tables/table200.xml"/><Relationship Id="rId243" Type="http://schemas.openxmlformats.org/officeDocument/2006/relationships/table" Target="../tables/table242.xml"/><Relationship Id="rId285" Type="http://schemas.openxmlformats.org/officeDocument/2006/relationships/table" Target="../tables/table284.xml"/><Relationship Id="rId450" Type="http://schemas.openxmlformats.org/officeDocument/2006/relationships/table" Target="../tables/table449.xml"/><Relationship Id="rId38" Type="http://schemas.openxmlformats.org/officeDocument/2006/relationships/table" Target="../tables/table37.xml"/><Relationship Id="rId103" Type="http://schemas.openxmlformats.org/officeDocument/2006/relationships/table" Target="../tables/table102.xml"/><Relationship Id="rId310" Type="http://schemas.openxmlformats.org/officeDocument/2006/relationships/table" Target="../tables/table309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87" Type="http://schemas.openxmlformats.org/officeDocument/2006/relationships/table" Target="../tables/table186.xml"/><Relationship Id="rId352" Type="http://schemas.openxmlformats.org/officeDocument/2006/relationships/table" Target="../tables/table351.xml"/><Relationship Id="rId394" Type="http://schemas.openxmlformats.org/officeDocument/2006/relationships/table" Target="../tables/table393.xml"/><Relationship Id="rId408" Type="http://schemas.openxmlformats.org/officeDocument/2006/relationships/table" Target="../tables/table407.xml"/><Relationship Id="rId212" Type="http://schemas.openxmlformats.org/officeDocument/2006/relationships/table" Target="../tables/table211.xml"/><Relationship Id="rId254" Type="http://schemas.openxmlformats.org/officeDocument/2006/relationships/table" Target="../tables/table253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296" Type="http://schemas.openxmlformats.org/officeDocument/2006/relationships/table" Target="../tables/table295.xml"/><Relationship Id="rId461" Type="http://schemas.openxmlformats.org/officeDocument/2006/relationships/table" Target="../tables/table460.xml"/><Relationship Id="rId60" Type="http://schemas.openxmlformats.org/officeDocument/2006/relationships/table" Target="../tables/table59.xml"/><Relationship Id="rId156" Type="http://schemas.openxmlformats.org/officeDocument/2006/relationships/table" Target="../tables/table155.xml"/><Relationship Id="rId198" Type="http://schemas.openxmlformats.org/officeDocument/2006/relationships/table" Target="../tables/table197.xml"/><Relationship Id="rId321" Type="http://schemas.openxmlformats.org/officeDocument/2006/relationships/table" Target="../tables/table320.xml"/><Relationship Id="rId363" Type="http://schemas.openxmlformats.org/officeDocument/2006/relationships/table" Target="../tables/table362.xml"/><Relationship Id="rId419" Type="http://schemas.openxmlformats.org/officeDocument/2006/relationships/table" Target="../tables/table418.xml"/><Relationship Id="rId223" Type="http://schemas.openxmlformats.org/officeDocument/2006/relationships/table" Target="../tables/table222.xml"/><Relationship Id="rId430" Type="http://schemas.openxmlformats.org/officeDocument/2006/relationships/table" Target="../tables/table429.xml"/><Relationship Id="rId18" Type="http://schemas.openxmlformats.org/officeDocument/2006/relationships/table" Target="../tables/table17.xml"/><Relationship Id="rId265" Type="http://schemas.openxmlformats.org/officeDocument/2006/relationships/table" Target="../tables/table264.xml"/><Relationship Id="rId472" Type="http://schemas.openxmlformats.org/officeDocument/2006/relationships/table" Target="../tables/table471.xml"/><Relationship Id="rId125" Type="http://schemas.openxmlformats.org/officeDocument/2006/relationships/table" Target="../tables/table124.xml"/><Relationship Id="rId167" Type="http://schemas.openxmlformats.org/officeDocument/2006/relationships/table" Target="../tables/table166.xml"/><Relationship Id="rId332" Type="http://schemas.openxmlformats.org/officeDocument/2006/relationships/table" Target="../tables/table331.xml"/><Relationship Id="rId374" Type="http://schemas.openxmlformats.org/officeDocument/2006/relationships/table" Target="../tables/table373.xml"/><Relationship Id="rId71" Type="http://schemas.openxmlformats.org/officeDocument/2006/relationships/table" Target="../tables/table70.xml"/><Relationship Id="rId234" Type="http://schemas.openxmlformats.org/officeDocument/2006/relationships/table" Target="../tables/table233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76" Type="http://schemas.openxmlformats.org/officeDocument/2006/relationships/table" Target="../tables/table275.xml"/><Relationship Id="rId441" Type="http://schemas.openxmlformats.org/officeDocument/2006/relationships/table" Target="../tables/table440.xml"/><Relationship Id="rId40" Type="http://schemas.openxmlformats.org/officeDocument/2006/relationships/table" Target="../tables/table39.xml"/><Relationship Id="rId136" Type="http://schemas.openxmlformats.org/officeDocument/2006/relationships/table" Target="../tables/table135.xml"/><Relationship Id="rId178" Type="http://schemas.openxmlformats.org/officeDocument/2006/relationships/table" Target="../tables/table177.xml"/><Relationship Id="rId301" Type="http://schemas.openxmlformats.org/officeDocument/2006/relationships/table" Target="../tables/table300.xml"/><Relationship Id="rId343" Type="http://schemas.openxmlformats.org/officeDocument/2006/relationships/table" Target="../tables/table342.xml"/><Relationship Id="rId82" Type="http://schemas.openxmlformats.org/officeDocument/2006/relationships/table" Target="../tables/table81.xml"/><Relationship Id="rId203" Type="http://schemas.openxmlformats.org/officeDocument/2006/relationships/table" Target="../tables/table202.xml"/><Relationship Id="rId385" Type="http://schemas.openxmlformats.org/officeDocument/2006/relationships/table" Target="../tables/table384.xml"/><Relationship Id="rId245" Type="http://schemas.openxmlformats.org/officeDocument/2006/relationships/table" Target="../tables/table244.xml"/><Relationship Id="rId287" Type="http://schemas.openxmlformats.org/officeDocument/2006/relationships/table" Target="../tables/table286.xml"/><Relationship Id="rId410" Type="http://schemas.openxmlformats.org/officeDocument/2006/relationships/table" Target="../tables/table409.xml"/><Relationship Id="rId452" Type="http://schemas.openxmlformats.org/officeDocument/2006/relationships/table" Target="../tables/table451.xml"/><Relationship Id="rId105" Type="http://schemas.openxmlformats.org/officeDocument/2006/relationships/table" Target="../tables/table104.xml"/><Relationship Id="rId147" Type="http://schemas.openxmlformats.org/officeDocument/2006/relationships/table" Target="../tables/table146.xml"/><Relationship Id="rId312" Type="http://schemas.openxmlformats.org/officeDocument/2006/relationships/table" Target="../tables/table311.xml"/><Relationship Id="rId354" Type="http://schemas.openxmlformats.org/officeDocument/2006/relationships/table" Target="../tables/table353.xml"/><Relationship Id="rId51" Type="http://schemas.openxmlformats.org/officeDocument/2006/relationships/table" Target="../tables/table50.xml"/><Relationship Id="rId93" Type="http://schemas.openxmlformats.org/officeDocument/2006/relationships/table" Target="../tables/table92.xml"/><Relationship Id="rId189" Type="http://schemas.openxmlformats.org/officeDocument/2006/relationships/table" Target="../tables/table188.xml"/><Relationship Id="rId396" Type="http://schemas.openxmlformats.org/officeDocument/2006/relationships/table" Target="../tables/table395.xml"/><Relationship Id="rId3" Type="http://schemas.openxmlformats.org/officeDocument/2006/relationships/table" Target="../tables/table2.xml"/><Relationship Id="rId214" Type="http://schemas.openxmlformats.org/officeDocument/2006/relationships/table" Target="../tables/table213.xml"/><Relationship Id="rId235" Type="http://schemas.openxmlformats.org/officeDocument/2006/relationships/table" Target="../tables/table234.xml"/><Relationship Id="rId256" Type="http://schemas.openxmlformats.org/officeDocument/2006/relationships/table" Target="../tables/table255.xml"/><Relationship Id="rId277" Type="http://schemas.openxmlformats.org/officeDocument/2006/relationships/table" Target="../tables/table276.xml"/><Relationship Id="rId298" Type="http://schemas.openxmlformats.org/officeDocument/2006/relationships/table" Target="../tables/table297.xml"/><Relationship Id="rId400" Type="http://schemas.openxmlformats.org/officeDocument/2006/relationships/table" Target="../tables/table399.xml"/><Relationship Id="rId421" Type="http://schemas.openxmlformats.org/officeDocument/2006/relationships/table" Target="../tables/table420.xml"/><Relationship Id="rId442" Type="http://schemas.openxmlformats.org/officeDocument/2006/relationships/table" Target="../tables/table441.xml"/><Relationship Id="rId463" Type="http://schemas.openxmlformats.org/officeDocument/2006/relationships/table" Target="../tables/table462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158" Type="http://schemas.openxmlformats.org/officeDocument/2006/relationships/table" Target="../tables/table157.xml"/><Relationship Id="rId302" Type="http://schemas.openxmlformats.org/officeDocument/2006/relationships/table" Target="../tables/table301.xml"/><Relationship Id="rId323" Type="http://schemas.openxmlformats.org/officeDocument/2006/relationships/table" Target="../tables/table322.xml"/><Relationship Id="rId344" Type="http://schemas.openxmlformats.org/officeDocument/2006/relationships/table" Target="../tables/table343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179" Type="http://schemas.openxmlformats.org/officeDocument/2006/relationships/table" Target="../tables/table178.xml"/><Relationship Id="rId365" Type="http://schemas.openxmlformats.org/officeDocument/2006/relationships/table" Target="../tables/table364.xml"/><Relationship Id="rId386" Type="http://schemas.openxmlformats.org/officeDocument/2006/relationships/table" Target="../tables/table385.xml"/><Relationship Id="rId190" Type="http://schemas.openxmlformats.org/officeDocument/2006/relationships/table" Target="../tables/table189.xml"/><Relationship Id="rId204" Type="http://schemas.openxmlformats.org/officeDocument/2006/relationships/table" Target="../tables/table203.xml"/><Relationship Id="rId225" Type="http://schemas.openxmlformats.org/officeDocument/2006/relationships/table" Target="../tables/table224.xml"/><Relationship Id="rId246" Type="http://schemas.openxmlformats.org/officeDocument/2006/relationships/table" Target="../tables/table245.xml"/><Relationship Id="rId267" Type="http://schemas.openxmlformats.org/officeDocument/2006/relationships/table" Target="../tables/table266.xml"/><Relationship Id="rId288" Type="http://schemas.openxmlformats.org/officeDocument/2006/relationships/table" Target="../tables/table287.xml"/><Relationship Id="rId411" Type="http://schemas.openxmlformats.org/officeDocument/2006/relationships/table" Target="../tables/table410.xml"/><Relationship Id="rId432" Type="http://schemas.openxmlformats.org/officeDocument/2006/relationships/table" Target="../tables/table431.xml"/><Relationship Id="rId453" Type="http://schemas.openxmlformats.org/officeDocument/2006/relationships/table" Target="../tables/table452.xml"/><Relationship Id="rId474" Type="http://schemas.openxmlformats.org/officeDocument/2006/relationships/table" Target="../tables/table473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313" Type="http://schemas.openxmlformats.org/officeDocument/2006/relationships/table" Target="../tables/table312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94" Type="http://schemas.openxmlformats.org/officeDocument/2006/relationships/table" Target="../tables/table93.xml"/><Relationship Id="rId148" Type="http://schemas.openxmlformats.org/officeDocument/2006/relationships/table" Target="../tables/table147.xml"/><Relationship Id="rId169" Type="http://schemas.openxmlformats.org/officeDocument/2006/relationships/table" Target="../tables/table168.xml"/><Relationship Id="rId334" Type="http://schemas.openxmlformats.org/officeDocument/2006/relationships/table" Target="../tables/table333.xml"/><Relationship Id="rId355" Type="http://schemas.openxmlformats.org/officeDocument/2006/relationships/table" Target="../tables/table354.xml"/><Relationship Id="rId376" Type="http://schemas.openxmlformats.org/officeDocument/2006/relationships/table" Target="../tables/table375.xml"/><Relationship Id="rId397" Type="http://schemas.openxmlformats.org/officeDocument/2006/relationships/table" Target="../tables/table396.xml"/><Relationship Id="rId4" Type="http://schemas.openxmlformats.org/officeDocument/2006/relationships/table" Target="../tables/table3.xml"/><Relationship Id="rId180" Type="http://schemas.openxmlformats.org/officeDocument/2006/relationships/table" Target="../tables/table179.xml"/><Relationship Id="rId215" Type="http://schemas.openxmlformats.org/officeDocument/2006/relationships/table" Target="../tables/table214.xml"/><Relationship Id="rId236" Type="http://schemas.openxmlformats.org/officeDocument/2006/relationships/table" Target="../tables/table235.xml"/><Relationship Id="rId257" Type="http://schemas.openxmlformats.org/officeDocument/2006/relationships/table" Target="../tables/table256.xml"/><Relationship Id="rId278" Type="http://schemas.openxmlformats.org/officeDocument/2006/relationships/table" Target="../tables/table277.xml"/><Relationship Id="rId401" Type="http://schemas.openxmlformats.org/officeDocument/2006/relationships/table" Target="../tables/table400.xml"/><Relationship Id="rId422" Type="http://schemas.openxmlformats.org/officeDocument/2006/relationships/table" Target="../tables/table421.xml"/><Relationship Id="rId443" Type="http://schemas.openxmlformats.org/officeDocument/2006/relationships/table" Target="../tables/table442.xml"/><Relationship Id="rId464" Type="http://schemas.openxmlformats.org/officeDocument/2006/relationships/table" Target="../tables/table463.xml"/><Relationship Id="rId303" Type="http://schemas.openxmlformats.org/officeDocument/2006/relationships/table" Target="../tables/table302.xml"/><Relationship Id="rId42" Type="http://schemas.openxmlformats.org/officeDocument/2006/relationships/table" Target="../tables/table41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345" Type="http://schemas.openxmlformats.org/officeDocument/2006/relationships/table" Target="../tables/table344.xml"/><Relationship Id="rId387" Type="http://schemas.openxmlformats.org/officeDocument/2006/relationships/table" Target="../tables/table386.xml"/><Relationship Id="rId191" Type="http://schemas.openxmlformats.org/officeDocument/2006/relationships/table" Target="../tables/table190.xml"/><Relationship Id="rId205" Type="http://schemas.openxmlformats.org/officeDocument/2006/relationships/table" Target="../tables/table204.xml"/><Relationship Id="rId247" Type="http://schemas.openxmlformats.org/officeDocument/2006/relationships/table" Target="../tables/table246.xml"/><Relationship Id="rId412" Type="http://schemas.openxmlformats.org/officeDocument/2006/relationships/table" Target="../tables/table411.xml"/><Relationship Id="rId107" Type="http://schemas.openxmlformats.org/officeDocument/2006/relationships/table" Target="../tables/table106.xml"/><Relationship Id="rId289" Type="http://schemas.openxmlformats.org/officeDocument/2006/relationships/table" Target="../tables/table288.xml"/><Relationship Id="rId454" Type="http://schemas.openxmlformats.org/officeDocument/2006/relationships/table" Target="../tables/table453.xml"/><Relationship Id="rId11" Type="http://schemas.openxmlformats.org/officeDocument/2006/relationships/table" Target="../tables/table10.xml"/><Relationship Id="rId53" Type="http://schemas.openxmlformats.org/officeDocument/2006/relationships/table" Target="../tables/table52.xml"/><Relationship Id="rId149" Type="http://schemas.openxmlformats.org/officeDocument/2006/relationships/table" Target="../tables/table148.xml"/><Relationship Id="rId314" Type="http://schemas.openxmlformats.org/officeDocument/2006/relationships/table" Target="../tables/table313.xml"/><Relationship Id="rId356" Type="http://schemas.openxmlformats.org/officeDocument/2006/relationships/table" Target="../tables/table355.xml"/><Relationship Id="rId398" Type="http://schemas.openxmlformats.org/officeDocument/2006/relationships/table" Target="../tables/table397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216" Type="http://schemas.openxmlformats.org/officeDocument/2006/relationships/table" Target="../tables/table215.xml"/><Relationship Id="rId423" Type="http://schemas.openxmlformats.org/officeDocument/2006/relationships/table" Target="../tables/table422.xml"/><Relationship Id="rId258" Type="http://schemas.openxmlformats.org/officeDocument/2006/relationships/table" Target="../tables/table257.xml"/><Relationship Id="rId465" Type="http://schemas.openxmlformats.org/officeDocument/2006/relationships/table" Target="../tables/table464.xml"/><Relationship Id="rId22" Type="http://schemas.openxmlformats.org/officeDocument/2006/relationships/table" Target="../tables/table21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325" Type="http://schemas.openxmlformats.org/officeDocument/2006/relationships/table" Target="../tables/table324.xml"/><Relationship Id="rId367" Type="http://schemas.openxmlformats.org/officeDocument/2006/relationships/table" Target="../tables/table366.xml"/><Relationship Id="rId171" Type="http://schemas.openxmlformats.org/officeDocument/2006/relationships/table" Target="../tables/table170.xml"/><Relationship Id="rId227" Type="http://schemas.openxmlformats.org/officeDocument/2006/relationships/table" Target="../tables/table226.xml"/><Relationship Id="rId269" Type="http://schemas.openxmlformats.org/officeDocument/2006/relationships/table" Target="../tables/table268.xml"/><Relationship Id="rId434" Type="http://schemas.openxmlformats.org/officeDocument/2006/relationships/table" Target="../tables/table433.xml"/><Relationship Id="rId476" Type="http://schemas.openxmlformats.org/officeDocument/2006/relationships/table" Target="../tables/table475.xml"/><Relationship Id="rId33" Type="http://schemas.openxmlformats.org/officeDocument/2006/relationships/table" Target="../tables/table32.xml"/><Relationship Id="rId129" Type="http://schemas.openxmlformats.org/officeDocument/2006/relationships/table" Target="../tables/table128.xml"/><Relationship Id="rId280" Type="http://schemas.openxmlformats.org/officeDocument/2006/relationships/table" Target="../tables/table279.xml"/><Relationship Id="rId336" Type="http://schemas.openxmlformats.org/officeDocument/2006/relationships/table" Target="../tables/table335.xml"/><Relationship Id="rId75" Type="http://schemas.openxmlformats.org/officeDocument/2006/relationships/table" Target="../tables/table74.xml"/><Relationship Id="rId140" Type="http://schemas.openxmlformats.org/officeDocument/2006/relationships/table" Target="../tables/table139.xml"/><Relationship Id="rId182" Type="http://schemas.openxmlformats.org/officeDocument/2006/relationships/table" Target="../tables/table181.xml"/><Relationship Id="rId378" Type="http://schemas.openxmlformats.org/officeDocument/2006/relationships/table" Target="../tables/table377.xml"/><Relationship Id="rId403" Type="http://schemas.openxmlformats.org/officeDocument/2006/relationships/table" Target="../tables/table402.xml"/><Relationship Id="rId6" Type="http://schemas.openxmlformats.org/officeDocument/2006/relationships/table" Target="../tables/table5.xml"/><Relationship Id="rId238" Type="http://schemas.openxmlformats.org/officeDocument/2006/relationships/table" Target="../tables/table237.xml"/><Relationship Id="rId445" Type="http://schemas.openxmlformats.org/officeDocument/2006/relationships/table" Target="../tables/table444.xml"/><Relationship Id="rId291" Type="http://schemas.openxmlformats.org/officeDocument/2006/relationships/table" Target="../tables/table290.xml"/><Relationship Id="rId305" Type="http://schemas.openxmlformats.org/officeDocument/2006/relationships/table" Target="../tables/table304.xml"/><Relationship Id="rId347" Type="http://schemas.openxmlformats.org/officeDocument/2006/relationships/table" Target="../tables/table346.xml"/><Relationship Id="rId44" Type="http://schemas.openxmlformats.org/officeDocument/2006/relationships/table" Target="../tables/table43.xml"/><Relationship Id="rId86" Type="http://schemas.openxmlformats.org/officeDocument/2006/relationships/table" Target="../tables/table85.xml"/><Relationship Id="rId151" Type="http://schemas.openxmlformats.org/officeDocument/2006/relationships/table" Target="../tables/table150.xml"/><Relationship Id="rId389" Type="http://schemas.openxmlformats.org/officeDocument/2006/relationships/table" Target="../tables/table388.xml"/><Relationship Id="rId193" Type="http://schemas.openxmlformats.org/officeDocument/2006/relationships/table" Target="../tables/table192.xml"/><Relationship Id="rId207" Type="http://schemas.openxmlformats.org/officeDocument/2006/relationships/table" Target="../tables/table206.xml"/><Relationship Id="rId249" Type="http://schemas.openxmlformats.org/officeDocument/2006/relationships/table" Target="../tables/table248.xml"/><Relationship Id="rId414" Type="http://schemas.openxmlformats.org/officeDocument/2006/relationships/table" Target="../tables/table413.xml"/><Relationship Id="rId456" Type="http://schemas.openxmlformats.org/officeDocument/2006/relationships/table" Target="../tables/table455.xml"/><Relationship Id="rId13" Type="http://schemas.openxmlformats.org/officeDocument/2006/relationships/table" Target="../tables/table12.xml"/><Relationship Id="rId109" Type="http://schemas.openxmlformats.org/officeDocument/2006/relationships/table" Target="../tables/table108.xml"/><Relationship Id="rId260" Type="http://schemas.openxmlformats.org/officeDocument/2006/relationships/table" Target="../tables/table259.xml"/><Relationship Id="rId316" Type="http://schemas.openxmlformats.org/officeDocument/2006/relationships/table" Target="../tables/table315.xml"/><Relationship Id="rId55" Type="http://schemas.openxmlformats.org/officeDocument/2006/relationships/table" Target="../tables/table54.xml"/><Relationship Id="rId97" Type="http://schemas.openxmlformats.org/officeDocument/2006/relationships/table" Target="../tables/table96.xml"/><Relationship Id="rId120" Type="http://schemas.openxmlformats.org/officeDocument/2006/relationships/table" Target="../tables/table119.xml"/><Relationship Id="rId358" Type="http://schemas.openxmlformats.org/officeDocument/2006/relationships/table" Target="../tables/table357.xml"/><Relationship Id="rId162" Type="http://schemas.openxmlformats.org/officeDocument/2006/relationships/table" Target="../tables/table161.xml"/><Relationship Id="rId218" Type="http://schemas.openxmlformats.org/officeDocument/2006/relationships/table" Target="../tables/table217.xml"/><Relationship Id="rId425" Type="http://schemas.openxmlformats.org/officeDocument/2006/relationships/table" Target="../tables/table424.xml"/><Relationship Id="rId467" Type="http://schemas.openxmlformats.org/officeDocument/2006/relationships/table" Target="../tables/table466.xml"/><Relationship Id="rId271" Type="http://schemas.openxmlformats.org/officeDocument/2006/relationships/table" Target="../tables/table270.xml"/><Relationship Id="rId24" Type="http://schemas.openxmlformats.org/officeDocument/2006/relationships/table" Target="../tables/table23.xml"/><Relationship Id="rId66" Type="http://schemas.openxmlformats.org/officeDocument/2006/relationships/table" Target="../tables/table65.xml"/><Relationship Id="rId131" Type="http://schemas.openxmlformats.org/officeDocument/2006/relationships/table" Target="../tables/table130.xml"/><Relationship Id="rId327" Type="http://schemas.openxmlformats.org/officeDocument/2006/relationships/table" Target="../tables/table326.xml"/><Relationship Id="rId369" Type="http://schemas.openxmlformats.org/officeDocument/2006/relationships/table" Target="../tables/table368.xml"/><Relationship Id="rId173" Type="http://schemas.openxmlformats.org/officeDocument/2006/relationships/table" Target="../tables/table172.xml"/><Relationship Id="rId229" Type="http://schemas.openxmlformats.org/officeDocument/2006/relationships/table" Target="../tables/table228.xml"/><Relationship Id="rId380" Type="http://schemas.openxmlformats.org/officeDocument/2006/relationships/table" Target="../tables/table379.xml"/><Relationship Id="rId436" Type="http://schemas.openxmlformats.org/officeDocument/2006/relationships/table" Target="../tables/table435.xml"/><Relationship Id="rId240" Type="http://schemas.openxmlformats.org/officeDocument/2006/relationships/table" Target="../tables/table239.xml"/><Relationship Id="rId478" Type="http://schemas.openxmlformats.org/officeDocument/2006/relationships/table" Target="../tables/table477.xml"/><Relationship Id="rId35" Type="http://schemas.openxmlformats.org/officeDocument/2006/relationships/table" Target="../tables/table34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282" Type="http://schemas.openxmlformats.org/officeDocument/2006/relationships/table" Target="../tables/table281.xml"/><Relationship Id="rId338" Type="http://schemas.openxmlformats.org/officeDocument/2006/relationships/table" Target="../tables/table337.xml"/><Relationship Id="rId8" Type="http://schemas.openxmlformats.org/officeDocument/2006/relationships/table" Target="../tables/table7.xml"/><Relationship Id="rId142" Type="http://schemas.openxmlformats.org/officeDocument/2006/relationships/table" Target="../tables/table141.xml"/><Relationship Id="rId184" Type="http://schemas.openxmlformats.org/officeDocument/2006/relationships/table" Target="../tables/table183.xml"/><Relationship Id="rId391" Type="http://schemas.openxmlformats.org/officeDocument/2006/relationships/table" Target="../tables/table390.xml"/><Relationship Id="rId405" Type="http://schemas.openxmlformats.org/officeDocument/2006/relationships/table" Target="../tables/table404.xml"/><Relationship Id="rId447" Type="http://schemas.openxmlformats.org/officeDocument/2006/relationships/table" Target="../tables/table446.xml"/><Relationship Id="rId251" Type="http://schemas.openxmlformats.org/officeDocument/2006/relationships/table" Target="../tables/table250.xml"/><Relationship Id="rId46" Type="http://schemas.openxmlformats.org/officeDocument/2006/relationships/table" Target="../tables/table45.xml"/><Relationship Id="rId293" Type="http://schemas.openxmlformats.org/officeDocument/2006/relationships/table" Target="../tables/table292.xml"/><Relationship Id="rId307" Type="http://schemas.openxmlformats.org/officeDocument/2006/relationships/table" Target="../tables/table306.xml"/><Relationship Id="rId349" Type="http://schemas.openxmlformats.org/officeDocument/2006/relationships/table" Target="../tables/table348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53" Type="http://schemas.openxmlformats.org/officeDocument/2006/relationships/table" Target="../tables/table152.xml"/><Relationship Id="rId195" Type="http://schemas.openxmlformats.org/officeDocument/2006/relationships/table" Target="../tables/table194.xml"/><Relationship Id="rId209" Type="http://schemas.openxmlformats.org/officeDocument/2006/relationships/table" Target="../tables/table208.xml"/><Relationship Id="rId360" Type="http://schemas.openxmlformats.org/officeDocument/2006/relationships/table" Target="../tables/table359.xml"/><Relationship Id="rId416" Type="http://schemas.openxmlformats.org/officeDocument/2006/relationships/table" Target="../tables/table415.xml"/><Relationship Id="rId220" Type="http://schemas.openxmlformats.org/officeDocument/2006/relationships/table" Target="../tables/table219.xml"/><Relationship Id="rId458" Type="http://schemas.openxmlformats.org/officeDocument/2006/relationships/table" Target="../tables/table457.xml"/><Relationship Id="rId15" Type="http://schemas.openxmlformats.org/officeDocument/2006/relationships/table" Target="../tables/table14.xml"/><Relationship Id="rId57" Type="http://schemas.openxmlformats.org/officeDocument/2006/relationships/table" Target="../tables/table56.xml"/><Relationship Id="rId262" Type="http://schemas.openxmlformats.org/officeDocument/2006/relationships/table" Target="../tables/table261.xml"/><Relationship Id="rId318" Type="http://schemas.openxmlformats.org/officeDocument/2006/relationships/table" Target="../tables/table317.xml"/><Relationship Id="rId99" Type="http://schemas.openxmlformats.org/officeDocument/2006/relationships/table" Target="../tables/table98.xml"/><Relationship Id="rId122" Type="http://schemas.openxmlformats.org/officeDocument/2006/relationships/table" Target="../tables/table121.xml"/><Relationship Id="rId164" Type="http://schemas.openxmlformats.org/officeDocument/2006/relationships/table" Target="../tables/table163.xml"/><Relationship Id="rId371" Type="http://schemas.openxmlformats.org/officeDocument/2006/relationships/table" Target="../tables/table370.xml"/><Relationship Id="rId427" Type="http://schemas.openxmlformats.org/officeDocument/2006/relationships/table" Target="../tables/table426.xml"/><Relationship Id="rId469" Type="http://schemas.openxmlformats.org/officeDocument/2006/relationships/table" Target="../tables/table468.xml"/><Relationship Id="rId26" Type="http://schemas.openxmlformats.org/officeDocument/2006/relationships/table" Target="../tables/table25.xml"/><Relationship Id="rId231" Type="http://schemas.openxmlformats.org/officeDocument/2006/relationships/table" Target="../tables/table230.xml"/><Relationship Id="rId273" Type="http://schemas.openxmlformats.org/officeDocument/2006/relationships/table" Target="../tables/table272.xml"/><Relationship Id="rId329" Type="http://schemas.openxmlformats.org/officeDocument/2006/relationships/table" Target="../tables/table328.xml"/><Relationship Id="rId480" Type="http://schemas.openxmlformats.org/officeDocument/2006/relationships/table" Target="../tables/table479.xml"/><Relationship Id="rId68" Type="http://schemas.openxmlformats.org/officeDocument/2006/relationships/table" Target="../tables/table67.xml"/><Relationship Id="rId133" Type="http://schemas.openxmlformats.org/officeDocument/2006/relationships/table" Target="../tables/table132.xml"/><Relationship Id="rId175" Type="http://schemas.openxmlformats.org/officeDocument/2006/relationships/table" Target="../tables/table174.xml"/><Relationship Id="rId340" Type="http://schemas.openxmlformats.org/officeDocument/2006/relationships/table" Target="../tables/table339.xml"/><Relationship Id="rId200" Type="http://schemas.openxmlformats.org/officeDocument/2006/relationships/table" Target="../tables/table199.xml"/><Relationship Id="rId382" Type="http://schemas.openxmlformats.org/officeDocument/2006/relationships/table" Target="../tables/table381.xml"/><Relationship Id="rId438" Type="http://schemas.openxmlformats.org/officeDocument/2006/relationships/table" Target="../tables/table437.xml"/><Relationship Id="rId242" Type="http://schemas.openxmlformats.org/officeDocument/2006/relationships/table" Target="../tables/table241.xml"/><Relationship Id="rId284" Type="http://schemas.openxmlformats.org/officeDocument/2006/relationships/table" Target="../tables/table283.xml"/><Relationship Id="rId37" Type="http://schemas.openxmlformats.org/officeDocument/2006/relationships/table" Target="../tables/table36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44" Type="http://schemas.openxmlformats.org/officeDocument/2006/relationships/table" Target="../tables/table143.xml"/><Relationship Id="rId90" Type="http://schemas.openxmlformats.org/officeDocument/2006/relationships/table" Target="../tables/table89.xml"/><Relationship Id="rId186" Type="http://schemas.openxmlformats.org/officeDocument/2006/relationships/table" Target="../tables/table185.xml"/><Relationship Id="rId351" Type="http://schemas.openxmlformats.org/officeDocument/2006/relationships/table" Target="../tables/table350.xml"/><Relationship Id="rId393" Type="http://schemas.openxmlformats.org/officeDocument/2006/relationships/table" Target="../tables/table392.xml"/><Relationship Id="rId407" Type="http://schemas.openxmlformats.org/officeDocument/2006/relationships/table" Target="../tables/table406.xml"/><Relationship Id="rId449" Type="http://schemas.openxmlformats.org/officeDocument/2006/relationships/table" Target="../tables/table448.xml"/><Relationship Id="rId211" Type="http://schemas.openxmlformats.org/officeDocument/2006/relationships/table" Target="../tables/table210.xml"/><Relationship Id="rId253" Type="http://schemas.openxmlformats.org/officeDocument/2006/relationships/table" Target="../tables/table252.xml"/><Relationship Id="rId295" Type="http://schemas.openxmlformats.org/officeDocument/2006/relationships/table" Target="../tables/table294.xml"/><Relationship Id="rId309" Type="http://schemas.openxmlformats.org/officeDocument/2006/relationships/table" Target="../tables/table308.xml"/><Relationship Id="rId460" Type="http://schemas.openxmlformats.org/officeDocument/2006/relationships/table" Target="../tables/table459.xml"/><Relationship Id="rId48" Type="http://schemas.openxmlformats.org/officeDocument/2006/relationships/table" Target="../tables/table47.xml"/><Relationship Id="rId113" Type="http://schemas.openxmlformats.org/officeDocument/2006/relationships/table" Target="../tables/table112.xml"/><Relationship Id="rId320" Type="http://schemas.openxmlformats.org/officeDocument/2006/relationships/table" Target="../tables/table319.xml"/><Relationship Id="rId155" Type="http://schemas.openxmlformats.org/officeDocument/2006/relationships/table" Target="../tables/table154.xml"/><Relationship Id="rId197" Type="http://schemas.openxmlformats.org/officeDocument/2006/relationships/table" Target="../tables/table196.xml"/><Relationship Id="rId362" Type="http://schemas.openxmlformats.org/officeDocument/2006/relationships/table" Target="../tables/table361.xml"/><Relationship Id="rId418" Type="http://schemas.openxmlformats.org/officeDocument/2006/relationships/table" Target="../tables/table417.xml"/><Relationship Id="rId222" Type="http://schemas.openxmlformats.org/officeDocument/2006/relationships/table" Target="../tables/table221.xml"/><Relationship Id="rId264" Type="http://schemas.openxmlformats.org/officeDocument/2006/relationships/table" Target="../tables/table263.xml"/><Relationship Id="rId471" Type="http://schemas.openxmlformats.org/officeDocument/2006/relationships/table" Target="../tables/table470.xml"/><Relationship Id="rId17" Type="http://schemas.openxmlformats.org/officeDocument/2006/relationships/table" Target="../tables/table16.xml"/><Relationship Id="rId59" Type="http://schemas.openxmlformats.org/officeDocument/2006/relationships/table" Target="../tables/table58.xml"/><Relationship Id="rId124" Type="http://schemas.openxmlformats.org/officeDocument/2006/relationships/table" Target="../tables/table123.xml"/><Relationship Id="rId70" Type="http://schemas.openxmlformats.org/officeDocument/2006/relationships/table" Target="../tables/table69.xml"/><Relationship Id="rId166" Type="http://schemas.openxmlformats.org/officeDocument/2006/relationships/table" Target="../tables/table165.xml"/><Relationship Id="rId331" Type="http://schemas.openxmlformats.org/officeDocument/2006/relationships/table" Target="../tables/table330.xml"/><Relationship Id="rId373" Type="http://schemas.openxmlformats.org/officeDocument/2006/relationships/table" Target="../tables/table372.xml"/><Relationship Id="rId429" Type="http://schemas.openxmlformats.org/officeDocument/2006/relationships/table" Target="../tables/table428.xml"/><Relationship Id="rId1" Type="http://schemas.openxmlformats.org/officeDocument/2006/relationships/printerSettings" Target="../printerSettings/printerSettings1.bin"/><Relationship Id="rId233" Type="http://schemas.openxmlformats.org/officeDocument/2006/relationships/table" Target="../tables/table232.xml"/><Relationship Id="rId440" Type="http://schemas.openxmlformats.org/officeDocument/2006/relationships/table" Target="../tables/table439.xml"/><Relationship Id="rId28" Type="http://schemas.openxmlformats.org/officeDocument/2006/relationships/table" Target="../tables/table27.xml"/><Relationship Id="rId275" Type="http://schemas.openxmlformats.org/officeDocument/2006/relationships/table" Target="../tables/table274.xml"/><Relationship Id="rId300" Type="http://schemas.openxmlformats.org/officeDocument/2006/relationships/table" Target="../tables/table299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77" Type="http://schemas.openxmlformats.org/officeDocument/2006/relationships/table" Target="../tables/table176.xml"/><Relationship Id="rId342" Type="http://schemas.openxmlformats.org/officeDocument/2006/relationships/table" Target="../tables/table341.xml"/><Relationship Id="rId384" Type="http://schemas.openxmlformats.org/officeDocument/2006/relationships/table" Target="../tables/table383.xml"/><Relationship Id="rId202" Type="http://schemas.openxmlformats.org/officeDocument/2006/relationships/table" Target="../tables/table201.xml"/><Relationship Id="rId244" Type="http://schemas.openxmlformats.org/officeDocument/2006/relationships/table" Target="../tables/table243.xml"/><Relationship Id="rId39" Type="http://schemas.openxmlformats.org/officeDocument/2006/relationships/table" Target="../tables/table38.xml"/><Relationship Id="rId286" Type="http://schemas.openxmlformats.org/officeDocument/2006/relationships/table" Target="../tables/table285.xml"/><Relationship Id="rId451" Type="http://schemas.openxmlformats.org/officeDocument/2006/relationships/table" Target="../tables/table450.xml"/><Relationship Id="rId50" Type="http://schemas.openxmlformats.org/officeDocument/2006/relationships/table" Target="../tables/table49.xml"/><Relationship Id="rId104" Type="http://schemas.openxmlformats.org/officeDocument/2006/relationships/table" Target="../tables/table103.xml"/><Relationship Id="rId146" Type="http://schemas.openxmlformats.org/officeDocument/2006/relationships/table" Target="../tables/table145.xml"/><Relationship Id="rId188" Type="http://schemas.openxmlformats.org/officeDocument/2006/relationships/table" Target="../tables/table187.xml"/><Relationship Id="rId311" Type="http://schemas.openxmlformats.org/officeDocument/2006/relationships/table" Target="../tables/table310.xml"/><Relationship Id="rId353" Type="http://schemas.openxmlformats.org/officeDocument/2006/relationships/table" Target="../tables/table352.xml"/><Relationship Id="rId395" Type="http://schemas.openxmlformats.org/officeDocument/2006/relationships/table" Target="../tables/table394.xml"/><Relationship Id="rId409" Type="http://schemas.openxmlformats.org/officeDocument/2006/relationships/table" Target="../tables/table408.xml"/><Relationship Id="rId92" Type="http://schemas.openxmlformats.org/officeDocument/2006/relationships/table" Target="../tables/table91.xml"/><Relationship Id="rId213" Type="http://schemas.openxmlformats.org/officeDocument/2006/relationships/table" Target="../tables/table212.xml"/><Relationship Id="rId420" Type="http://schemas.openxmlformats.org/officeDocument/2006/relationships/table" Target="../tables/table419.xml"/><Relationship Id="rId255" Type="http://schemas.openxmlformats.org/officeDocument/2006/relationships/table" Target="../tables/table254.xml"/><Relationship Id="rId297" Type="http://schemas.openxmlformats.org/officeDocument/2006/relationships/table" Target="../tables/table296.xml"/><Relationship Id="rId462" Type="http://schemas.openxmlformats.org/officeDocument/2006/relationships/table" Target="../tables/table461.xml"/><Relationship Id="rId115" Type="http://schemas.openxmlformats.org/officeDocument/2006/relationships/table" Target="../tables/table114.xml"/><Relationship Id="rId157" Type="http://schemas.openxmlformats.org/officeDocument/2006/relationships/table" Target="../tables/table156.xml"/><Relationship Id="rId322" Type="http://schemas.openxmlformats.org/officeDocument/2006/relationships/table" Target="../tables/table321.xml"/><Relationship Id="rId364" Type="http://schemas.openxmlformats.org/officeDocument/2006/relationships/table" Target="../tables/table363.xml"/><Relationship Id="rId61" Type="http://schemas.openxmlformats.org/officeDocument/2006/relationships/table" Target="../tables/table60.xml"/><Relationship Id="rId199" Type="http://schemas.openxmlformats.org/officeDocument/2006/relationships/table" Target="../tables/table198.xml"/><Relationship Id="rId19" Type="http://schemas.openxmlformats.org/officeDocument/2006/relationships/table" Target="../tables/table18.xml"/><Relationship Id="rId224" Type="http://schemas.openxmlformats.org/officeDocument/2006/relationships/table" Target="../tables/table223.xml"/><Relationship Id="rId266" Type="http://schemas.openxmlformats.org/officeDocument/2006/relationships/table" Target="../tables/table265.xml"/><Relationship Id="rId431" Type="http://schemas.openxmlformats.org/officeDocument/2006/relationships/table" Target="../tables/table430.xml"/><Relationship Id="rId473" Type="http://schemas.openxmlformats.org/officeDocument/2006/relationships/table" Target="../tables/table472.xml"/><Relationship Id="rId30" Type="http://schemas.openxmlformats.org/officeDocument/2006/relationships/table" Target="../tables/table29.xml"/><Relationship Id="rId126" Type="http://schemas.openxmlformats.org/officeDocument/2006/relationships/table" Target="../tables/table125.xml"/><Relationship Id="rId168" Type="http://schemas.openxmlformats.org/officeDocument/2006/relationships/table" Target="../tables/table167.xml"/><Relationship Id="rId333" Type="http://schemas.openxmlformats.org/officeDocument/2006/relationships/table" Target="../tables/table332.xml"/><Relationship Id="rId72" Type="http://schemas.openxmlformats.org/officeDocument/2006/relationships/table" Target="../tables/table71.xml"/><Relationship Id="rId375" Type="http://schemas.openxmlformats.org/officeDocument/2006/relationships/table" Target="../tables/table37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3028-199C-4969-98D9-7879023B1374}">
  <dimension ref="A1:AV913"/>
  <sheetViews>
    <sheetView tabSelected="1" topLeftCell="A909" workbookViewId="0">
      <selection activeCell="A912" sqref="A912:AV913"/>
    </sheetView>
  </sheetViews>
  <sheetFormatPr defaultRowHeight="14.45"/>
  <cols>
    <col min="7" max="9" width="10.140625" customWidth="1"/>
    <col min="13" max="15" width="10.140625" customWidth="1"/>
    <col min="19" max="21" width="10.140625" customWidth="1"/>
    <col min="25" max="27" width="10.140625" customWidth="1"/>
    <col min="31" max="33" width="10.140625" customWidth="1"/>
    <col min="37" max="39" width="10.140625" customWidth="1"/>
    <col min="43" max="48" width="10.140625" customWidth="1"/>
  </cols>
  <sheetData>
    <row r="1" spans="1:48">
      <c r="A1" s="1" t="s">
        <v>0</v>
      </c>
    </row>
    <row r="2" spans="1:48">
      <c r="A2" t="s">
        <v>1</v>
      </c>
      <c r="D2" t="s">
        <v>2</v>
      </c>
    </row>
    <row r="3" spans="1:48">
      <c r="A3" t="s">
        <v>3</v>
      </c>
      <c r="D3" t="s">
        <v>4</v>
      </c>
      <c r="E3" t="s">
        <v>5</v>
      </c>
    </row>
    <row r="5" spans="1:48">
      <c r="A5" t="s">
        <v>6</v>
      </c>
      <c r="D5" t="s">
        <v>7</v>
      </c>
      <c r="G5" t="s">
        <v>8</v>
      </c>
      <c r="J5" t="s">
        <v>9</v>
      </c>
      <c r="M5" t="s">
        <v>10</v>
      </c>
      <c r="P5" t="s">
        <v>11</v>
      </c>
      <c r="S5" t="s">
        <v>12</v>
      </c>
      <c r="V5" t="s">
        <v>13</v>
      </c>
      <c r="Y5" t="s">
        <v>14</v>
      </c>
      <c r="AB5" t="s">
        <v>15</v>
      </c>
      <c r="AE5" t="s">
        <v>16</v>
      </c>
      <c r="AH5" t="s">
        <v>17</v>
      </c>
      <c r="AK5" t="s">
        <v>18</v>
      </c>
      <c r="AN5" t="s">
        <v>19</v>
      </c>
      <c r="AQ5" t="s">
        <v>20</v>
      </c>
      <c r="AT5" t="s">
        <v>21</v>
      </c>
    </row>
    <row r="6" spans="1:48">
      <c r="A6" t="s">
        <v>22</v>
      </c>
      <c r="B6" t="s">
        <v>23</v>
      </c>
      <c r="C6" t="s">
        <v>24</v>
      </c>
      <c r="D6" t="s">
        <v>22</v>
      </c>
      <c r="E6" t="s">
        <v>23</v>
      </c>
      <c r="F6" t="s">
        <v>25</v>
      </c>
      <c r="G6" t="s">
        <v>22</v>
      </c>
      <c r="H6" t="s">
        <v>23</v>
      </c>
      <c r="I6" t="s">
        <v>24</v>
      </c>
      <c r="J6" t="s">
        <v>22</v>
      </c>
      <c r="K6" t="s">
        <v>23</v>
      </c>
      <c r="L6" t="s">
        <v>24</v>
      </c>
      <c r="M6" t="s">
        <v>22</v>
      </c>
      <c r="N6" t="s">
        <v>23</v>
      </c>
      <c r="O6" t="s">
        <v>24</v>
      </c>
      <c r="P6" t="s">
        <v>22</v>
      </c>
      <c r="Q6" t="s">
        <v>23</v>
      </c>
      <c r="R6" t="s">
        <v>24</v>
      </c>
      <c r="S6" t="s">
        <v>22</v>
      </c>
      <c r="T6" t="s">
        <v>23</v>
      </c>
      <c r="U6" t="s">
        <v>24</v>
      </c>
      <c r="V6" t="s">
        <v>22</v>
      </c>
      <c r="W6" t="s">
        <v>23</v>
      </c>
      <c r="X6" t="s">
        <v>24</v>
      </c>
      <c r="Y6" t="s">
        <v>22</v>
      </c>
      <c r="Z6" t="s">
        <v>23</v>
      </c>
      <c r="AA6" t="s">
        <v>24</v>
      </c>
      <c r="AB6" t="s">
        <v>22</v>
      </c>
      <c r="AC6" t="s">
        <v>23</v>
      </c>
      <c r="AD6" t="s">
        <v>24</v>
      </c>
      <c r="AE6" t="s">
        <v>22</v>
      </c>
      <c r="AF6" t="s">
        <v>23</v>
      </c>
      <c r="AG6" t="s">
        <v>24</v>
      </c>
      <c r="AH6" t="s">
        <v>22</v>
      </c>
      <c r="AI6" t="s">
        <v>23</v>
      </c>
      <c r="AJ6" t="s">
        <v>24</v>
      </c>
      <c r="AK6" t="s">
        <v>22</v>
      </c>
      <c r="AL6" t="s">
        <v>23</v>
      </c>
      <c r="AM6" t="s">
        <v>24</v>
      </c>
      <c r="AN6" t="s">
        <v>22</v>
      </c>
      <c r="AO6" t="s">
        <v>23</v>
      </c>
      <c r="AP6" t="s">
        <v>24</v>
      </c>
      <c r="AQ6" t="s">
        <v>22</v>
      </c>
      <c r="AR6" t="s">
        <v>23</v>
      </c>
      <c r="AS6" t="s">
        <v>24</v>
      </c>
      <c r="AT6" t="s">
        <v>22</v>
      </c>
      <c r="AU6" t="s">
        <v>23</v>
      </c>
      <c r="AV6" t="s">
        <v>24</v>
      </c>
    </row>
    <row r="7" spans="1:48">
      <c r="A7" s="2">
        <v>2</v>
      </c>
      <c r="B7">
        <f>(Table1[[#This Row],[time]]-2)*2</f>
        <v>0</v>
      </c>
      <c r="C7" s="5">
        <v>0.36753999999999998</v>
      </c>
      <c r="D7" s="2">
        <v>2</v>
      </c>
      <c r="E7">
        <f>(Table2[[#This Row],[time]]-2)*2</f>
        <v>0</v>
      </c>
      <c r="F7" s="8">
        <v>7.3499999999999998E-5</v>
      </c>
      <c r="G7" s="2">
        <v>2</v>
      </c>
      <c r="H7">
        <f>(Table245[[#This Row],[time]]-2)*2</f>
        <v>0</v>
      </c>
      <c r="I7" s="5">
        <v>2.7563300000000002</v>
      </c>
      <c r="J7" s="2">
        <v>2</v>
      </c>
      <c r="K7">
        <f>(Table3[[#This Row],[time]]-2)*2</f>
        <v>0</v>
      </c>
      <c r="L7" s="8">
        <v>8.0500000000000005E-5</v>
      </c>
      <c r="M7" s="2">
        <v>2</v>
      </c>
      <c r="N7">
        <f>(Table246[[#This Row],[time]]-2)*2</f>
        <v>0</v>
      </c>
      <c r="O7" s="8">
        <v>7.25E-5</v>
      </c>
      <c r="P7" s="2">
        <v>2</v>
      </c>
      <c r="Q7">
        <f>(Table4[[#This Row],[time]]-2)*2</f>
        <v>0</v>
      </c>
      <c r="R7" s="8">
        <v>8.2999999999999998E-5</v>
      </c>
      <c r="S7" s="2">
        <v>2</v>
      </c>
      <c r="T7">
        <f>(Table247[[#This Row],[time]]-2)*2</f>
        <v>0</v>
      </c>
      <c r="U7" s="8">
        <v>7.6000000000000004E-5</v>
      </c>
      <c r="V7" s="2">
        <v>2</v>
      </c>
      <c r="W7">
        <f>(Table5[[#This Row],[time]]-2)*2</f>
        <v>0</v>
      </c>
      <c r="X7" s="8">
        <v>8.5500000000000005E-5</v>
      </c>
      <c r="Y7" s="2">
        <v>2</v>
      </c>
      <c r="Z7">
        <f>(Table248[[#This Row],[time]]-2)*2</f>
        <v>0</v>
      </c>
      <c r="AA7" s="5">
        <v>0.69853699999999996</v>
      </c>
      <c r="AB7" s="2">
        <v>2</v>
      </c>
      <c r="AC7">
        <f>(Table6[[#This Row],[time]]-2)*2</f>
        <v>0</v>
      </c>
      <c r="AD7" s="8">
        <v>7.5400000000000003E-5</v>
      </c>
      <c r="AE7" s="2">
        <v>2</v>
      </c>
      <c r="AF7">
        <f>(Table249[[#This Row],[time]]-2)*2</f>
        <v>0</v>
      </c>
      <c r="AG7" s="5">
        <v>0.99968299999999999</v>
      </c>
      <c r="AH7" s="2">
        <v>2</v>
      </c>
      <c r="AI7">
        <f>(Table7[[#This Row],[time]]-2)*2</f>
        <v>0</v>
      </c>
      <c r="AJ7" s="8">
        <v>8.1500000000000002E-5</v>
      </c>
      <c r="AK7" s="2">
        <v>2</v>
      </c>
      <c r="AL7">
        <f>(Table250[[#This Row],[time]]-2)*2</f>
        <v>0</v>
      </c>
      <c r="AM7" s="8">
        <v>7.5799999999999999E-5</v>
      </c>
      <c r="AN7" s="2">
        <v>2</v>
      </c>
      <c r="AO7">
        <f>(Table8[[#This Row],[time]]-2)*2</f>
        <v>0</v>
      </c>
      <c r="AP7" s="5">
        <v>0.69644499999999998</v>
      </c>
      <c r="AQ7" s="2">
        <v>2</v>
      </c>
      <c r="AR7">
        <f>(Table252[[#This Row],[time]]-2)*2</f>
        <v>0</v>
      </c>
      <c r="AS7" s="5">
        <v>0.60125200000000001</v>
      </c>
      <c r="AT7" s="2">
        <v>2</v>
      </c>
      <c r="AU7">
        <f>(Table253[[#This Row],[time]]-2)*2</f>
        <v>0</v>
      </c>
      <c r="AV7" s="5">
        <v>2.60338</v>
      </c>
    </row>
    <row r="8" spans="1:48">
      <c r="A8" s="3">
        <v>2.0512600000000001</v>
      </c>
      <c r="B8">
        <f>(Table1[[#This Row],[time]]-2)*2</f>
        <v>0.10252000000000017</v>
      </c>
      <c r="C8" s="6">
        <v>0.55389600000000005</v>
      </c>
      <c r="D8" s="3">
        <v>2.0512600000000001</v>
      </c>
      <c r="E8">
        <f>(Table2[[#This Row],[time]]-2)*2</f>
        <v>0.10252000000000017</v>
      </c>
      <c r="F8" s="9">
        <v>7.7899999999999996E-5</v>
      </c>
      <c r="G8" s="3">
        <v>2.0512600000000001</v>
      </c>
      <c r="H8">
        <f>(Table245[[#This Row],[time]]-2)*2</f>
        <v>0.10252000000000017</v>
      </c>
      <c r="I8" s="6">
        <v>2.8687499999999999</v>
      </c>
      <c r="J8" s="3">
        <v>2.0512600000000001</v>
      </c>
      <c r="K8">
        <f>(Table3[[#This Row],[time]]-2)*2</f>
        <v>0.10252000000000017</v>
      </c>
      <c r="L8" s="9">
        <v>8.5900000000000001E-5</v>
      </c>
      <c r="M8" s="3">
        <v>2.0512600000000001</v>
      </c>
      <c r="N8">
        <f>(Table246[[#This Row],[time]]-2)*2</f>
        <v>0.10252000000000017</v>
      </c>
      <c r="O8" s="9">
        <v>7.4200000000000001E-5</v>
      </c>
      <c r="P8" s="3">
        <v>2.0512600000000001</v>
      </c>
      <c r="Q8">
        <f>(Table4[[#This Row],[time]]-2)*2</f>
        <v>0.10252000000000017</v>
      </c>
      <c r="R8" s="9">
        <v>8.7200000000000005E-5</v>
      </c>
      <c r="S8" s="3">
        <v>2.0512600000000001</v>
      </c>
      <c r="T8">
        <f>(Table247[[#This Row],[time]]-2)*2</f>
        <v>0.10252000000000017</v>
      </c>
      <c r="U8" s="9">
        <v>7.7700000000000005E-5</v>
      </c>
      <c r="V8" s="3">
        <v>2.0512600000000001</v>
      </c>
      <c r="W8">
        <f>(Table5[[#This Row],[time]]-2)*2</f>
        <v>0.10252000000000017</v>
      </c>
      <c r="X8" s="9">
        <v>9.09E-5</v>
      </c>
      <c r="Y8" s="3">
        <v>2.0512600000000001</v>
      </c>
      <c r="Z8">
        <f>(Table248[[#This Row],[time]]-2)*2</f>
        <v>0.10252000000000017</v>
      </c>
      <c r="AA8" s="6">
        <v>0.64714400000000005</v>
      </c>
      <c r="AB8" s="3">
        <v>2.0512600000000001</v>
      </c>
      <c r="AC8">
        <f>(Table6[[#This Row],[time]]-2)*2</f>
        <v>0.10252000000000017</v>
      </c>
      <c r="AD8" s="9">
        <v>7.64E-5</v>
      </c>
      <c r="AE8" s="3">
        <v>2.0512600000000001</v>
      </c>
      <c r="AF8">
        <f>(Table249[[#This Row],[time]]-2)*2</f>
        <v>0.10252000000000017</v>
      </c>
      <c r="AG8" s="6">
        <v>0.98839200000000005</v>
      </c>
      <c r="AH8" s="3">
        <v>2.0512600000000001</v>
      </c>
      <c r="AI8">
        <f>(Table7[[#This Row],[time]]-2)*2</f>
        <v>0.10252000000000017</v>
      </c>
      <c r="AJ8" s="9">
        <v>8.3100000000000001E-5</v>
      </c>
      <c r="AK8" s="3">
        <v>2.0512600000000001</v>
      </c>
      <c r="AL8">
        <f>(Table250[[#This Row],[time]]-2)*2</f>
        <v>0.10252000000000017</v>
      </c>
      <c r="AM8" s="9">
        <v>7.7600000000000002E-5</v>
      </c>
      <c r="AN8" s="3">
        <v>2.0512600000000001</v>
      </c>
      <c r="AO8">
        <f>(Table8[[#This Row],[time]]-2)*2</f>
        <v>0.10252000000000017</v>
      </c>
      <c r="AP8" s="6">
        <v>0.85892100000000005</v>
      </c>
      <c r="AQ8" s="3">
        <v>2.0512600000000001</v>
      </c>
      <c r="AR8">
        <f>(Table252[[#This Row],[time]]-2)*2</f>
        <v>0.10252000000000017</v>
      </c>
      <c r="AS8" s="6">
        <v>0.68174500000000005</v>
      </c>
      <c r="AT8" s="3">
        <v>2.0512600000000001</v>
      </c>
      <c r="AU8">
        <f>(Table253[[#This Row],[time]]-2)*2</f>
        <v>0.10252000000000017</v>
      </c>
      <c r="AV8" s="6">
        <v>2.6825299999999999</v>
      </c>
    </row>
    <row r="9" spans="1:48">
      <c r="A9" s="3">
        <v>2.1153300000000002</v>
      </c>
      <c r="B9">
        <f>(Table1[[#This Row],[time]]-2)*2</f>
        <v>0.23066000000000031</v>
      </c>
      <c r="C9" s="6">
        <v>0.43844300000000003</v>
      </c>
      <c r="D9" s="3">
        <v>2.1153300000000002</v>
      </c>
      <c r="E9">
        <f>(Table2[[#This Row],[time]]-2)*2</f>
        <v>0.23066000000000031</v>
      </c>
      <c r="F9" s="9">
        <v>7.5199999999999998E-5</v>
      </c>
      <c r="G9" s="3">
        <v>2.1153300000000002</v>
      </c>
      <c r="H9">
        <f>(Table245[[#This Row],[time]]-2)*2</f>
        <v>0.23066000000000031</v>
      </c>
      <c r="I9" s="6">
        <v>2.6465299999999998</v>
      </c>
      <c r="J9" s="3">
        <v>2.1153300000000002</v>
      </c>
      <c r="K9">
        <f>(Table3[[#This Row],[time]]-2)*2</f>
        <v>0.23066000000000031</v>
      </c>
      <c r="L9" s="9">
        <v>8.4699999999999999E-5</v>
      </c>
      <c r="M9" s="3">
        <v>2.1153300000000002</v>
      </c>
      <c r="N9">
        <f>(Table246[[#This Row],[time]]-2)*2</f>
        <v>0.23066000000000031</v>
      </c>
      <c r="O9" s="9">
        <v>7.3300000000000006E-5</v>
      </c>
      <c r="P9" s="3">
        <v>2.1153300000000002</v>
      </c>
      <c r="Q9">
        <f>(Table4[[#This Row],[time]]-2)*2</f>
        <v>0.23066000000000031</v>
      </c>
      <c r="R9" s="9">
        <v>8.7100000000000003E-5</v>
      </c>
      <c r="S9" s="3">
        <v>2.1153300000000002</v>
      </c>
      <c r="T9">
        <f>(Table247[[#This Row],[time]]-2)*2</f>
        <v>0.23066000000000031</v>
      </c>
      <c r="U9" s="9">
        <v>7.6100000000000007E-5</v>
      </c>
      <c r="V9" s="3">
        <v>2.1153300000000002</v>
      </c>
      <c r="W9">
        <f>(Table5[[#This Row],[time]]-2)*2</f>
        <v>0.23066000000000031</v>
      </c>
      <c r="X9" s="9">
        <v>9.0099999999999995E-5</v>
      </c>
      <c r="Y9" s="3">
        <v>2.1153300000000002</v>
      </c>
      <c r="Z9">
        <f>(Table248[[#This Row],[time]]-2)*2</f>
        <v>0.23066000000000031</v>
      </c>
      <c r="AA9" s="6">
        <v>0.41169499999999998</v>
      </c>
      <c r="AB9" s="3">
        <v>2.1153300000000002</v>
      </c>
      <c r="AC9">
        <f>(Table6[[#This Row],[time]]-2)*2</f>
        <v>0.23066000000000031</v>
      </c>
      <c r="AD9" s="9">
        <v>7.9800000000000002E-5</v>
      </c>
      <c r="AE9" s="3">
        <v>2.1153300000000002</v>
      </c>
      <c r="AF9">
        <f>(Table249[[#This Row],[time]]-2)*2</f>
        <v>0.23066000000000031</v>
      </c>
      <c r="AG9" s="6">
        <v>0.51047699999999996</v>
      </c>
      <c r="AH9" s="3">
        <v>2.1153300000000002</v>
      </c>
      <c r="AI9">
        <f>(Table7[[#This Row],[time]]-2)*2</f>
        <v>0.23066000000000031</v>
      </c>
      <c r="AJ9" s="9">
        <v>8.3499999999999997E-5</v>
      </c>
      <c r="AK9" s="3">
        <v>2.1153300000000002</v>
      </c>
      <c r="AL9">
        <f>(Table250[[#This Row],[time]]-2)*2</f>
        <v>0.23066000000000031</v>
      </c>
      <c r="AM9" s="9">
        <v>8.03E-5</v>
      </c>
      <c r="AN9" s="3">
        <v>2.1153300000000002</v>
      </c>
      <c r="AO9">
        <f>(Table8[[#This Row],[time]]-2)*2</f>
        <v>0.23066000000000031</v>
      </c>
      <c r="AP9" s="6">
        <v>0.99671399999999999</v>
      </c>
      <c r="AQ9" s="3">
        <v>2.1153300000000002</v>
      </c>
      <c r="AR9">
        <f>(Table252[[#This Row],[time]]-2)*2</f>
        <v>0.23066000000000031</v>
      </c>
      <c r="AS9" s="6">
        <v>0.76117699999999999</v>
      </c>
      <c r="AT9" s="3">
        <v>2.1153300000000002</v>
      </c>
      <c r="AU9">
        <f>(Table253[[#This Row],[time]]-2)*2</f>
        <v>0.23066000000000031</v>
      </c>
      <c r="AV9" s="6">
        <v>2.6738400000000002</v>
      </c>
    </row>
    <row r="10" spans="1:48">
      <c r="A10" s="3">
        <v>2.16533</v>
      </c>
      <c r="B10">
        <f>(Table1[[#This Row],[time]]-2)*2</f>
        <v>0.33065999999999995</v>
      </c>
      <c r="C10" s="6">
        <v>0.35853099999999999</v>
      </c>
      <c r="D10" s="3">
        <v>2.16533</v>
      </c>
      <c r="E10">
        <f>(Table2[[#This Row],[time]]-2)*2</f>
        <v>0.33065999999999995</v>
      </c>
      <c r="F10" s="9">
        <v>7.3200000000000004E-5</v>
      </c>
      <c r="G10" s="3">
        <v>2.16533</v>
      </c>
      <c r="H10">
        <f>(Table245[[#This Row],[time]]-2)*2</f>
        <v>0.33065999999999995</v>
      </c>
      <c r="I10" s="6">
        <v>2.4044300000000001</v>
      </c>
      <c r="J10" s="3">
        <v>2.16533</v>
      </c>
      <c r="K10">
        <f>(Table3[[#This Row],[time]]-2)*2</f>
        <v>0.33065999999999995</v>
      </c>
      <c r="L10" s="9">
        <v>8.3300000000000005E-5</v>
      </c>
      <c r="M10" s="3">
        <v>2.16533</v>
      </c>
      <c r="N10">
        <f>(Table246[[#This Row],[time]]-2)*2</f>
        <v>0.33065999999999995</v>
      </c>
      <c r="O10" s="9">
        <v>7.0599999999999995E-5</v>
      </c>
      <c r="P10" s="3">
        <v>2.16533</v>
      </c>
      <c r="Q10">
        <f>(Table4[[#This Row],[time]]-2)*2</f>
        <v>0.33065999999999995</v>
      </c>
      <c r="R10" s="9">
        <v>8.5099999999999995E-5</v>
      </c>
      <c r="S10" s="3">
        <v>2.16533</v>
      </c>
      <c r="T10">
        <f>(Table247[[#This Row],[time]]-2)*2</f>
        <v>0.33065999999999995</v>
      </c>
      <c r="U10" s="9">
        <v>7.2600000000000003E-5</v>
      </c>
      <c r="V10" s="3">
        <v>2.16533</v>
      </c>
      <c r="W10">
        <f>(Table5[[#This Row],[time]]-2)*2</f>
        <v>0.33065999999999995</v>
      </c>
      <c r="X10" s="9">
        <v>8.6899999999999998E-5</v>
      </c>
      <c r="Y10" s="3">
        <v>2.16533</v>
      </c>
      <c r="Z10">
        <f>(Table248[[#This Row],[time]]-2)*2</f>
        <v>0.33065999999999995</v>
      </c>
      <c r="AA10" s="6">
        <v>0.25622200000000001</v>
      </c>
      <c r="AB10" s="3">
        <v>2.16533</v>
      </c>
      <c r="AC10">
        <f>(Table6[[#This Row],[time]]-2)*2</f>
        <v>0.33065999999999995</v>
      </c>
      <c r="AD10" s="9">
        <v>8.0799999999999999E-5</v>
      </c>
      <c r="AE10" s="3">
        <v>2.16533</v>
      </c>
      <c r="AF10">
        <f>(Table249[[#This Row],[time]]-2)*2</f>
        <v>0.33065999999999995</v>
      </c>
      <c r="AG10" s="6">
        <v>0.33129199999999998</v>
      </c>
      <c r="AH10" s="3">
        <v>2.16533</v>
      </c>
      <c r="AI10">
        <f>(Table7[[#This Row],[time]]-2)*2</f>
        <v>0.33065999999999995</v>
      </c>
      <c r="AJ10" s="9">
        <v>8.3200000000000003E-5</v>
      </c>
      <c r="AK10" s="3">
        <v>2.16533</v>
      </c>
      <c r="AL10">
        <f>(Table250[[#This Row],[time]]-2)*2</f>
        <v>0.33065999999999995</v>
      </c>
      <c r="AM10" s="9">
        <v>8.3300000000000005E-5</v>
      </c>
      <c r="AN10" s="3">
        <v>2.16533</v>
      </c>
      <c r="AO10">
        <f>(Table8[[#This Row],[time]]-2)*2</f>
        <v>0.33065999999999995</v>
      </c>
      <c r="AP10" s="6">
        <v>1.11981</v>
      </c>
      <c r="AQ10" s="3">
        <v>2.16533</v>
      </c>
      <c r="AR10">
        <f>(Table252[[#This Row],[time]]-2)*2</f>
        <v>0.33065999999999995</v>
      </c>
      <c r="AS10" s="6">
        <v>0.83805099999999999</v>
      </c>
      <c r="AT10" s="3">
        <v>2.16533</v>
      </c>
      <c r="AU10">
        <f>(Table253[[#This Row],[time]]-2)*2</f>
        <v>0.33065999999999995</v>
      </c>
      <c r="AV10" s="6">
        <v>2.66438</v>
      </c>
    </row>
    <row r="11" spans="1:48">
      <c r="A11" s="3">
        <v>2.2246999999999999</v>
      </c>
      <c r="B11">
        <f>(Table1[[#This Row],[time]]-2)*2</f>
        <v>0.4493999999999998</v>
      </c>
      <c r="C11" s="6">
        <v>0.33346799999999999</v>
      </c>
      <c r="D11" s="3">
        <v>2.2246999999999999</v>
      </c>
      <c r="E11">
        <f>(Table2[[#This Row],[time]]-2)*2</f>
        <v>0.4493999999999998</v>
      </c>
      <c r="F11" s="9">
        <v>7.2100000000000004E-5</v>
      </c>
      <c r="G11" s="3">
        <v>2.2246999999999999</v>
      </c>
      <c r="H11">
        <f>(Table245[[#This Row],[time]]-2)*2</f>
        <v>0.4493999999999998</v>
      </c>
      <c r="I11" s="6">
        <v>2.0831599999999999</v>
      </c>
      <c r="J11" s="3">
        <v>2.2246999999999999</v>
      </c>
      <c r="K11">
        <f>(Table3[[#This Row],[time]]-2)*2</f>
        <v>0.4493999999999998</v>
      </c>
      <c r="L11" s="9">
        <v>8.2000000000000001E-5</v>
      </c>
      <c r="M11" s="3">
        <v>2.2246999999999999</v>
      </c>
      <c r="N11">
        <f>(Table246[[#This Row],[time]]-2)*2</f>
        <v>0.4493999999999998</v>
      </c>
      <c r="O11" s="9">
        <v>6.4499999999999996E-5</v>
      </c>
      <c r="P11" s="3">
        <v>2.2246999999999999</v>
      </c>
      <c r="Q11">
        <f>(Table4[[#This Row],[time]]-2)*2</f>
        <v>0.4493999999999998</v>
      </c>
      <c r="R11" s="9">
        <v>8.1199999999999995E-5</v>
      </c>
      <c r="S11" s="3">
        <v>2.2246999999999999</v>
      </c>
      <c r="T11">
        <f>(Table247[[#This Row],[time]]-2)*2</f>
        <v>0.4493999999999998</v>
      </c>
      <c r="U11" s="9">
        <v>6.6000000000000005E-5</v>
      </c>
      <c r="V11" s="3">
        <v>2.2246999999999999</v>
      </c>
      <c r="W11">
        <f>(Table5[[#This Row],[time]]-2)*2</f>
        <v>0.4493999999999998</v>
      </c>
      <c r="X11" s="9">
        <v>8.2100000000000003E-5</v>
      </c>
      <c r="Y11" s="3">
        <v>2.2246999999999999</v>
      </c>
      <c r="Z11">
        <f>(Table248[[#This Row],[time]]-2)*2</f>
        <v>0.4493999999999998</v>
      </c>
      <c r="AA11" s="6">
        <v>0.127612</v>
      </c>
      <c r="AB11" s="3">
        <v>2.2246999999999999</v>
      </c>
      <c r="AC11">
        <f>(Table6[[#This Row],[time]]-2)*2</f>
        <v>0.4493999999999998</v>
      </c>
      <c r="AD11" s="9">
        <v>8.1600000000000005E-5</v>
      </c>
      <c r="AE11" s="3">
        <v>2.2246999999999999</v>
      </c>
      <c r="AF11">
        <f>(Table249[[#This Row],[time]]-2)*2</f>
        <v>0.4493999999999998</v>
      </c>
      <c r="AG11" s="6">
        <v>0.190604</v>
      </c>
      <c r="AH11" s="3">
        <v>2.2246999999999999</v>
      </c>
      <c r="AI11">
        <f>(Table7[[#This Row],[time]]-2)*2</f>
        <v>0.4493999999999998</v>
      </c>
      <c r="AJ11" s="9">
        <v>8.2899999999999996E-5</v>
      </c>
      <c r="AK11" s="3">
        <v>2.2246999999999999</v>
      </c>
      <c r="AL11">
        <f>(Table250[[#This Row],[time]]-2)*2</f>
        <v>0.4493999999999998</v>
      </c>
      <c r="AM11" s="9">
        <v>8.6600000000000004E-5</v>
      </c>
      <c r="AN11" s="3">
        <v>2.2246999999999999</v>
      </c>
      <c r="AO11">
        <f>(Table8[[#This Row],[time]]-2)*2</f>
        <v>0.4493999999999998</v>
      </c>
      <c r="AP11" s="6">
        <v>1.2890999999999999</v>
      </c>
      <c r="AQ11" s="3">
        <v>2.2246999999999999</v>
      </c>
      <c r="AR11">
        <f>(Table252[[#This Row],[time]]-2)*2</f>
        <v>0.4493999999999998</v>
      </c>
      <c r="AS11" s="6">
        <v>0.90992600000000001</v>
      </c>
      <c r="AT11" s="3">
        <v>2.2246999999999999</v>
      </c>
      <c r="AU11">
        <f>(Table253[[#This Row],[time]]-2)*2</f>
        <v>0.4493999999999998</v>
      </c>
      <c r="AV11" s="6">
        <v>2.6355499999999998</v>
      </c>
    </row>
    <row r="12" spans="1:48">
      <c r="A12" s="3">
        <v>2.2668900000000001</v>
      </c>
      <c r="B12">
        <f>(Table1[[#This Row],[time]]-2)*2</f>
        <v>0.53378000000000014</v>
      </c>
      <c r="C12" s="6">
        <v>0.35385899999999998</v>
      </c>
      <c r="D12" s="3">
        <v>2.2668900000000001</v>
      </c>
      <c r="E12">
        <f>(Table2[[#This Row],[time]]-2)*2</f>
        <v>0.53378000000000014</v>
      </c>
      <c r="F12" s="9">
        <v>7.3300000000000006E-5</v>
      </c>
      <c r="G12" s="3">
        <v>2.2668900000000001</v>
      </c>
      <c r="H12">
        <f>(Table245[[#This Row],[time]]-2)*2</f>
        <v>0.53378000000000014</v>
      </c>
      <c r="I12" s="6">
        <v>1.75895</v>
      </c>
      <c r="J12" s="3">
        <v>2.2668900000000001</v>
      </c>
      <c r="K12">
        <f>(Table3[[#This Row],[time]]-2)*2</f>
        <v>0.53378000000000014</v>
      </c>
      <c r="L12" s="9">
        <v>8.1899999999999999E-5</v>
      </c>
      <c r="M12" s="3">
        <v>2.2668900000000001</v>
      </c>
      <c r="N12">
        <f>(Table246[[#This Row],[time]]-2)*2</f>
        <v>0.53378000000000014</v>
      </c>
      <c r="O12" s="9">
        <v>6.3700000000000003E-5</v>
      </c>
      <c r="P12" s="3">
        <v>2.2668900000000001</v>
      </c>
      <c r="Q12">
        <f>(Table4[[#This Row],[time]]-2)*2</f>
        <v>0.53378000000000014</v>
      </c>
      <c r="R12" s="9">
        <v>7.9400000000000006E-5</v>
      </c>
      <c r="S12" s="3">
        <v>2.2668900000000001</v>
      </c>
      <c r="T12">
        <f>(Table247[[#This Row],[time]]-2)*2</f>
        <v>0.53378000000000014</v>
      </c>
      <c r="U12" s="9">
        <v>6.4999999999999994E-5</v>
      </c>
      <c r="V12" s="3">
        <v>2.2668900000000001</v>
      </c>
      <c r="W12">
        <f>(Table5[[#This Row],[time]]-2)*2</f>
        <v>0.53378000000000014</v>
      </c>
      <c r="X12" s="9">
        <v>8.0099999999999995E-5</v>
      </c>
      <c r="Y12" s="3">
        <v>2.2668900000000001</v>
      </c>
      <c r="Z12">
        <f>(Table248[[#This Row],[time]]-2)*2</f>
        <v>0.53378000000000014</v>
      </c>
      <c r="AA12" s="6">
        <v>5.6401399999999997E-2</v>
      </c>
      <c r="AB12" s="3">
        <v>2.2668900000000001</v>
      </c>
      <c r="AC12">
        <f>(Table6[[#This Row],[time]]-2)*2</f>
        <v>0.53378000000000014</v>
      </c>
      <c r="AD12" s="9">
        <v>8.2200000000000006E-5</v>
      </c>
      <c r="AE12" s="3">
        <v>2.2668900000000001</v>
      </c>
      <c r="AF12">
        <f>(Table249[[#This Row],[time]]-2)*2</f>
        <v>0.53378000000000014</v>
      </c>
      <c r="AG12" s="6">
        <v>0.111364</v>
      </c>
      <c r="AH12" s="3">
        <v>2.2668900000000001</v>
      </c>
      <c r="AI12">
        <f>(Table7[[#This Row],[time]]-2)*2</f>
        <v>0.53378000000000014</v>
      </c>
      <c r="AJ12" s="9">
        <v>8.2700000000000004E-5</v>
      </c>
      <c r="AK12" s="3">
        <v>2.2668900000000001</v>
      </c>
      <c r="AL12">
        <f>(Table250[[#This Row],[time]]-2)*2</f>
        <v>0.53378000000000014</v>
      </c>
      <c r="AM12" s="6">
        <v>1.4680400000000001E-3</v>
      </c>
      <c r="AN12" s="3">
        <v>2.2668900000000001</v>
      </c>
      <c r="AO12">
        <f>(Table8[[#This Row],[time]]-2)*2</f>
        <v>0.53378000000000014</v>
      </c>
      <c r="AP12" s="6">
        <v>1.4166000000000001</v>
      </c>
      <c r="AQ12" s="3">
        <v>2.2668900000000001</v>
      </c>
      <c r="AR12">
        <f>(Table252[[#This Row],[time]]-2)*2</f>
        <v>0.53378000000000014</v>
      </c>
      <c r="AS12" s="6">
        <v>0.94010400000000005</v>
      </c>
      <c r="AT12" s="3">
        <v>2.2668900000000001</v>
      </c>
      <c r="AU12">
        <f>(Table253[[#This Row],[time]]-2)*2</f>
        <v>0.53378000000000014</v>
      </c>
      <c r="AV12" s="6">
        <v>2.6227399999999998</v>
      </c>
    </row>
    <row r="13" spans="1:48">
      <c r="A13" s="3">
        <v>2.3262700000000001</v>
      </c>
      <c r="B13">
        <f>(Table1[[#This Row],[time]]-2)*2</f>
        <v>0.65254000000000012</v>
      </c>
      <c r="C13" s="6">
        <v>0.36393799999999998</v>
      </c>
      <c r="D13" s="3">
        <v>2.3262700000000001</v>
      </c>
      <c r="E13">
        <f>(Table2[[#This Row],[time]]-2)*2</f>
        <v>0.65254000000000012</v>
      </c>
      <c r="F13" s="9">
        <v>7.1500000000000003E-5</v>
      </c>
      <c r="G13" s="3">
        <v>2.3262700000000001</v>
      </c>
      <c r="H13">
        <f>(Table245[[#This Row],[time]]-2)*2</f>
        <v>0.65254000000000012</v>
      </c>
      <c r="I13" s="6">
        <v>1.4046000000000001</v>
      </c>
      <c r="J13" s="3">
        <v>2.3262700000000001</v>
      </c>
      <c r="K13">
        <f>(Table3[[#This Row],[time]]-2)*2</f>
        <v>0.65254000000000012</v>
      </c>
      <c r="L13" s="9">
        <v>7.8100000000000001E-5</v>
      </c>
      <c r="M13" s="3">
        <v>2.3262700000000001</v>
      </c>
      <c r="N13">
        <f>(Table246[[#This Row],[time]]-2)*2</f>
        <v>0.65254000000000012</v>
      </c>
      <c r="O13" s="9">
        <v>6.2600000000000004E-5</v>
      </c>
      <c r="P13" s="3">
        <v>2.3262700000000001</v>
      </c>
      <c r="Q13">
        <f>(Table4[[#This Row],[time]]-2)*2</f>
        <v>0.65254000000000012</v>
      </c>
      <c r="R13" s="9">
        <v>7.8499999999999997E-5</v>
      </c>
      <c r="S13" s="3">
        <v>2.3262700000000001</v>
      </c>
      <c r="T13">
        <f>(Table247[[#This Row],[time]]-2)*2</f>
        <v>0.65254000000000012</v>
      </c>
      <c r="U13" s="9">
        <v>6.3600000000000001E-5</v>
      </c>
      <c r="V13" s="3">
        <v>2.3262700000000001</v>
      </c>
      <c r="W13">
        <f>(Table5[[#This Row],[time]]-2)*2</f>
        <v>0.65254000000000012</v>
      </c>
      <c r="X13" s="9">
        <v>7.8899999999999993E-5</v>
      </c>
      <c r="Y13" s="3">
        <v>2.3262700000000001</v>
      </c>
      <c r="Z13">
        <f>(Table248[[#This Row],[time]]-2)*2</f>
        <v>0.65254000000000012</v>
      </c>
      <c r="AA13" s="6">
        <v>2.0729000000000001E-2</v>
      </c>
      <c r="AB13" s="3">
        <v>2.3262700000000001</v>
      </c>
      <c r="AC13">
        <f>(Table6[[#This Row],[time]]-2)*2</f>
        <v>0.65254000000000012</v>
      </c>
      <c r="AD13" s="9">
        <v>8.25E-5</v>
      </c>
      <c r="AE13" s="3">
        <v>2.3262700000000001</v>
      </c>
      <c r="AF13">
        <f>(Table249[[#This Row],[time]]-2)*2</f>
        <v>0.65254000000000012</v>
      </c>
      <c r="AG13" s="6">
        <v>5.7442800000000002E-2</v>
      </c>
      <c r="AH13" s="3">
        <v>2.3262700000000001</v>
      </c>
      <c r="AI13">
        <f>(Table7[[#This Row],[time]]-2)*2</f>
        <v>0.65254000000000012</v>
      </c>
      <c r="AJ13" s="9">
        <v>8.2200000000000006E-5</v>
      </c>
      <c r="AK13" s="3">
        <v>2.3262700000000001</v>
      </c>
      <c r="AL13">
        <f>(Table250[[#This Row],[time]]-2)*2</f>
        <v>0.65254000000000012</v>
      </c>
      <c r="AM13" s="6">
        <v>1.5820799999999999E-2</v>
      </c>
      <c r="AN13" s="3">
        <v>2.3262700000000001</v>
      </c>
      <c r="AO13">
        <f>(Table8[[#This Row],[time]]-2)*2</f>
        <v>0.65254000000000012</v>
      </c>
      <c r="AP13" s="6">
        <v>1.5891200000000001</v>
      </c>
      <c r="AQ13" s="3">
        <v>2.3262700000000001</v>
      </c>
      <c r="AR13">
        <f>(Table252[[#This Row],[time]]-2)*2</f>
        <v>0.65254000000000012</v>
      </c>
      <c r="AS13" s="6">
        <v>0.97761500000000001</v>
      </c>
      <c r="AT13" s="3">
        <v>2.3262700000000001</v>
      </c>
      <c r="AU13">
        <f>(Table253[[#This Row],[time]]-2)*2</f>
        <v>0.65254000000000012</v>
      </c>
      <c r="AV13" s="6">
        <v>2.6013500000000001</v>
      </c>
    </row>
    <row r="14" spans="1:48">
      <c r="A14" s="3">
        <v>2.3684599999999998</v>
      </c>
      <c r="B14">
        <f>(Table1[[#This Row],[time]]-2)*2</f>
        <v>0.73691999999999958</v>
      </c>
      <c r="C14" s="6">
        <v>0.39907599999999999</v>
      </c>
      <c r="D14" s="3">
        <v>2.3684599999999998</v>
      </c>
      <c r="E14">
        <f>(Table2[[#This Row],[time]]-2)*2</f>
        <v>0.73691999999999958</v>
      </c>
      <c r="F14" s="9">
        <v>7.1299999999999998E-5</v>
      </c>
      <c r="G14" s="3">
        <v>2.3684599999999998</v>
      </c>
      <c r="H14">
        <f>(Table245[[#This Row],[time]]-2)*2</f>
        <v>0.73691999999999958</v>
      </c>
      <c r="I14" s="6">
        <v>1.3139700000000001</v>
      </c>
      <c r="J14" s="3">
        <v>2.3684599999999998</v>
      </c>
      <c r="K14">
        <f>(Table3[[#This Row],[time]]-2)*2</f>
        <v>0.73691999999999958</v>
      </c>
      <c r="L14" s="9">
        <v>7.6899999999999999E-5</v>
      </c>
      <c r="M14" s="3">
        <v>2.3684599999999998</v>
      </c>
      <c r="N14">
        <f>(Table246[[#This Row],[time]]-2)*2</f>
        <v>0.73691999999999958</v>
      </c>
      <c r="O14" s="9">
        <v>6.3299999999999994E-5</v>
      </c>
      <c r="P14" s="3">
        <v>2.3684599999999998</v>
      </c>
      <c r="Q14">
        <f>(Table4[[#This Row],[time]]-2)*2</f>
        <v>0.73691999999999958</v>
      </c>
      <c r="R14" s="9">
        <v>7.9300000000000003E-5</v>
      </c>
      <c r="S14" s="3">
        <v>2.3684599999999998</v>
      </c>
      <c r="T14">
        <f>(Table247[[#This Row],[time]]-2)*2</f>
        <v>0.73691999999999958</v>
      </c>
      <c r="U14" s="9">
        <v>6.3999999999999997E-5</v>
      </c>
      <c r="V14" s="3">
        <v>2.3684599999999998</v>
      </c>
      <c r="W14">
        <f>(Table5[[#This Row],[time]]-2)*2</f>
        <v>0.73691999999999958</v>
      </c>
      <c r="X14" s="9">
        <v>7.9599999999999997E-5</v>
      </c>
      <c r="Y14" s="3">
        <v>2.3684599999999998</v>
      </c>
      <c r="Z14">
        <f>(Table248[[#This Row],[time]]-2)*2</f>
        <v>0.73691999999999958</v>
      </c>
      <c r="AA14" s="6">
        <v>2.15709E-2</v>
      </c>
      <c r="AB14" s="3">
        <v>2.3684599999999998</v>
      </c>
      <c r="AC14">
        <f>(Table6[[#This Row],[time]]-2)*2</f>
        <v>0.73691999999999958</v>
      </c>
      <c r="AD14" s="9">
        <v>8.2700000000000004E-5</v>
      </c>
      <c r="AE14" s="3">
        <v>2.3684599999999998</v>
      </c>
      <c r="AF14">
        <f>(Table249[[#This Row],[time]]-2)*2</f>
        <v>0.73691999999999958</v>
      </c>
      <c r="AG14" s="6">
        <v>4.8181599999999998E-2</v>
      </c>
      <c r="AH14" s="3">
        <v>2.3684599999999998</v>
      </c>
      <c r="AI14">
        <f>(Table7[[#This Row],[time]]-2)*2</f>
        <v>0.73691999999999958</v>
      </c>
      <c r="AJ14" s="9">
        <v>8.1799999999999996E-5</v>
      </c>
      <c r="AK14" s="3">
        <v>2.3684599999999998</v>
      </c>
      <c r="AL14">
        <f>(Table250[[#This Row],[time]]-2)*2</f>
        <v>0.73691999999999958</v>
      </c>
      <c r="AM14" s="6">
        <v>5.0433199999999997E-2</v>
      </c>
      <c r="AN14" s="3">
        <v>2.3684599999999998</v>
      </c>
      <c r="AO14">
        <f>(Table8[[#This Row],[time]]-2)*2</f>
        <v>0.73691999999999958</v>
      </c>
      <c r="AP14" s="6">
        <v>1.7245299999999999</v>
      </c>
      <c r="AQ14" s="3">
        <v>2.3684599999999998</v>
      </c>
      <c r="AR14">
        <f>(Table252[[#This Row],[time]]-2)*2</f>
        <v>0.73691999999999958</v>
      </c>
      <c r="AS14" s="6">
        <v>1.02284</v>
      </c>
      <c r="AT14" s="3">
        <v>2.3684599999999998</v>
      </c>
      <c r="AU14">
        <f>(Table253[[#This Row],[time]]-2)*2</f>
        <v>0.73691999999999958</v>
      </c>
      <c r="AV14" s="6">
        <v>2.5768800000000001</v>
      </c>
    </row>
    <row r="15" spans="1:48">
      <c r="A15" s="3">
        <v>2.4278300000000002</v>
      </c>
      <c r="B15">
        <f>(Table1[[#This Row],[time]]-2)*2</f>
        <v>0.85566000000000031</v>
      </c>
      <c r="C15" s="6">
        <v>0.467474</v>
      </c>
      <c r="D15" s="3">
        <v>2.4278300000000002</v>
      </c>
      <c r="E15">
        <f>(Table2[[#This Row],[time]]-2)*2</f>
        <v>0.85566000000000031</v>
      </c>
      <c r="F15" s="9">
        <v>7.36E-5</v>
      </c>
      <c r="G15" s="3">
        <v>2.4278300000000002</v>
      </c>
      <c r="H15">
        <f>(Table245[[#This Row],[time]]-2)*2</f>
        <v>0.85566000000000031</v>
      </c>
      <c r="I15" s="6">
        <v>1.30078</v>
      </c>
      <c r="J15" s="3">
        <v>2.4278300000000002</v>
      </c>
      <c r="K15">
        <f>(Table3[[#This Row],[time]]-2)*2</f>
        <v>0.85566000000000031</v>
      </c>
      <c r="L15" s="9">
        <v>7.7899999999999996E-5</v>
      </c>
      <c r="M15" s="3">
        <v>2.4278300000000002</v>
      </c>
      <c r="N15">
        <f>(Table246[[#This Row],[time]]-2)*2</f>
        <v>0.85566000000000031</v>
      </c>
      <c r="O15" s="9">
        <v>6.4200000000000002E-5</v>
      </c>
      <c r="P15" s="3">
        <v>2.4278300000000002</v>
      </c>
      <c r="Q15">
        <f>(Table4[[#This Row],[time]]-2)*2</f>
        <v>0.85566000000000031</v>
      </c>
      <c r="R15" s="9">
        <v>8.0500000000000005E-5</v>
      </c>
      <c r="S15" s="3">
        <v>2.4278300000000002</v>
      </c>
      <c r="T15">
        <f>(Table247[[#This Row],[time]]-2)*2</f>
        <v>0.85566000000000031</v>
      </c>
      <c r="U15" s="9">
        <v>6.4700000000000001E-5</v>
      </c>
      <c r="V15" s="3">
        <v>2.4278300000000002</v>
      </c>
      <c r="W15">
        <f>(Table5[[#This Row],[time]]-2)*2</f>
        <v>0.85566000000000031</v>
      </c>
      <c r="X15" s="9">
        <v>8.0699999999999996E-5</v>
      </c>
      <c r="Y15" s="3">
        <v>2.4278300000000002</v>
      </c>
      <c r="Z15">
        <f>(Table248[[#This Row],[time]]-2)*2</f>
        <v>0.85566000000000031</v>
      </c>
      <c r="AA15" s="6">
        <v>2.1770100000000001E-2</v>
      </c>
      <c r="AB15" s="3">
        <v>2.4278300000000002</v>
      </c>
      <c r="AC15">
        <f>(Table6[[#This Row],[time]]-2)*2</f>
        <v>0.85566000000000031</v>
      </c>
      <c r="AD15" s="9">
        <v>8.2700000000000004E-5</v>
      </c>
      <c r="AE15" s="3">
        <v>2.4278300000000002</v>
      </c>
      <c r="AF15">
        <f>(Table249[[#This Row],[time]]-2)*2</f>
        <v>0.85566000000000031</v>
      </c>
      <c r="AG15" s="6">
        <v>3.8078800000000003E-2</v>
      </c>
      <c r="AH15" s="3">
        <v>2.4278300000000002</v>
      </c>
      <c r="AI15">
        <f>(Table7[[#This Row],[time]]-2)*2</f>
        <v>0.85566000000000031</v>
      </c>
      <c r="AJ15" s="9">
        <v>8.0900000000000001E-5</v>
      </c>
      <c r="AK15" s="3">
        <v>2.4278300000000002</v>
      </c>
      <c r="AL15">
        <f>(Table250[[#This Row],[time]]-2)*2</f>
        <v>0.85566000000000031</v>
      </c>
      <c r="AM15" s="6">
        <v>0.212279</v>
      </c>
      <c r="AN15" s="3">
        <v>2.4278300000000002</v>
      </c>
      <c r="AO15">
        <f>(Table8[[#This Row],[time]]-2)*2</f>
        <v>0.85566000000000031</v>
      </c>
      <c r="AP15" s="6">
        <v>1.8976500000000001</v>
      </c>
      <c r="AQ15" s="3">
        <v>2.4278300000000002</v>
      </c>
      <c r="AR15">
        <f>(Table252[[#This Row],[time]]-2)*2</f>
        <v>0.85566000000000031</v>
      </c>
      <c r="AS15" s="6">
        <v>1.2036500000000001</v>
      </c>
      <c r="AT15" s="3">
        <v>2.4278300000000002</v>
      </c>
      <c r="AU15">
        <f>(Table253[[#This Row],[time]]-2)*2</f>
        <v>0.85566000000000031</v>
      </c>
      <c r="AV15" s="6">
        <v>2.5176500000000002</v>
      </c>
    </row>
    <row r="16" spans="1:48">
      <c r="A16" s="3">
        <v>2.4542000000000002</v>
      </c>
      <c r="B16">
        <f>(Table1[[#This Row],[time]]-2)*2</f>
        <v>0.90840000000000032</v>
      </c>
      <c r="C16" s="6">
        <v>0.48933700000000002</v>
      </c>
      <c r="D16" s="3">
        <v>2.4542000000000002</v>
      </c>
      <c r="E16">
        <f>(Table2[[#This Row],[time]]-2)*2</f>
        <v>0.90840000000000032</v>
      </c>
      <c r="F16" s="9">
        <v>7.47E-5</v>
      </c>
      <c r="G16" s="3">
        <v>2.4542000000000002</v>
      </c>
      <c r="H16">
        <f>(Table245[[#This Row],[time]]-2)*2</f>
        <v>0.90840000000000032</v>
      </c>
      <c r="I16" s="6">
        <v>1.2982800000000001</v>
      </c>
      <c r="J16" s="3">
        <v>2.4542000000000002</v>
      </c>
      <c r="K16">
        <f>(Table3[[#This Row],[time]]-2)*2</f>
        <v>0.90840000000000032</v>
      </c>
      <c r="L16" s="9">
        <v>7.86E-5</v>
      </c>
      <c r="M16" s="3">
        <v>2.4542000000000002</v>
      </c>
      <c r="N16">
        <f>(Table246[[#This Row],[time]]-2)*2</f>
        <v>0.90840000000000032</v>
      </c>
      <c r="O16" s="9">
        <v>6.4399999999999993E-5</v>
      </c>
      <c r="P16" s="3">
        <v>2.4542000000000002</v>
      </c>
      <c r="Q16">
        <f>(Table4[[#This Row],[time]]-2)*2</f>
        <v>0.90840000000000032</v>
      </c>
      <c r="R16" s="9">
        <v>8.1000000000000004E-5</v>
      </c>
      <c r="S16" s="3">
        <v>2.4542000000000002</v>
      </c>
      <c r="T16">
        <f>(Table247[[#This Row],[time]]-2)*2</f>
        <v>0.90840000000000032</v>
      </c>
      <c r="U16" s="9">
        <v>6.4800000000000003E-5</v>
      </c>
      <c r="V16" s="3">
        <v>2.4542000000000002</v>
      </c>
      <c r="W16">
        <f>(Table5[[#This Row],[time]]-2)*2</f>
        <v>0.90840000000000032</v>
      </c>
      <c r="X16" s="9">
        <v>8.1100000000000006E-5</v>
      </c>
      <c r="Y16" s="3">
        <v>2.4542000000000002</v>
      </c>
      <c r="Z16">
        <f>(Table248[[#This Row],[time]]-2)*2</f>
        <v>0.90840000000000032</v>
      </c>
      <c r="AA16" s="6">
        <v>2.1272300000000001E-2</v>
      </c>
      <c r="AB16" s="3">
        <v>2.4542000000000002</v>
      </c>
      <c r="AC16">
        <f>(Table6[[#This Row],[time]]-2)*2</f>
        <v>0.90840000000000032</v>
      </c>
      <c r="AD16" s="9">
        <v>8.25E-5</v>
      </c>
      <c r="AE16" s="3">
        <v>2.4542000000000002</v>
      </c>
      <c r="AF16">
        <f>(Table249[[#This Row],[time]]-2)*2</f>
        <v>0.90840000000000032</v>
      </c>
      <c r="AG16" s="6">
        <v>3.3439200000000002E-2</v>
      </c>
      <c r="AH16" s="3">
        <v>2.4542000000000002</v>
      </c>
      <c r="AI16">
        <f>(Table7[[#This Row],[time]]-2)*2</f>
        <v>0.90840000000000032</v>
      </c>
      <c r="AJ16" s="9">
        <v>8.0400000000000003E-5</v>
      </c>
      <c r="AK16" s="3">
        <v>2.4542000000000002</v>
      </c>
      <c r="AL16">
        <f>(Table250[[#This Row],[time]]-2)*2</f>
        <v>0.90840000000000032</v>
      </c>
      <c r="AM16" s="6">
        <v>0.30099700000000001</v>
      </c>
      <c r="AN16" s="3">
        <v>2.4542000000000002</v>
      </c>
      <c r="AO16">
        <f>(Table8[[#This Row],[time]]-2)*2</f>
        <v>0.90840000000000032</v>
      </c>
      <c r="AP16" s="6">
        <v>1.9717100000000001</v>
      </c>
      <c r="AQ16" s="3">
        <v>2.4542000000000002</v>
      </c>
      <c r="AR16">
        <f>(Table252[[#This Row],[time]]-2)*2</f>
        <v>0.90840000000000032</v>
      </c>
      <c r="AS16" s="6">
        <v>1.29861</v>
      </c>
      <c r="AT16" s="3">
        <v>2.4542000000000002</v>
      </c>
      <c r="AU16">
        <f>(Table253[[#This Row],[time]]-2)*2</f>
        <v>0.90840000000000032</v>
      </c>
      <c r="AV16" s="6">
        <v>2.4934500000000002</v>
      </c>
    </row>
    <row r="17" spans="1:48">
      <c r="A17" s="3">
        <v>2.5061499999999999</v>
      </c>
      <c r="B17">
        <f>(Table1[[#This Row],[time]]-2)*2</f>
        <v>1.0122999999999998</v>
      </c>
      <c r="C17" s="6">
        <v>0.52353300000000003</v>
      </c>
      <c r="D17" s="3">
        <v>2.5061499999999999</v>
      </c>
      <c r="E17">
        <f>(Table2[[#This Row],[time]]-2)*2</f>
        <v>1.0122999999999998</v>
      </c>
      <c r="F17" s="9">
        <v>7.7399999999999998E-5</v>
      </c>
      <c r="G17" s="3">
        <v>2.5061499999999999</v>
      </c>
      <c r="H17">
        <f>(Table245[[#This Row],[time]]-2)*2</f>
        <v>1.0122999999999998</v>
      </c>
      <c r="I17" s="6">
        <v>1.31216</v>
      </c>
      <c r="J17" s="3">
        <v>2.5061499999999999</v>
      </c>
      <c r="K17">
        <f>(Table3[[#This Row],[time]]-2)*2</f>
        <v>1.0122999999999998</v>
      </c>
      <c r="L17" s="9">
        <v>8.0400000000000003E-5</v>
      </c>
      <c r="M17" s="3">
        <v>2.5061499999999999</v>
      </c>
      <c r="N17">
        <f>(Table246[[#This Row],[time]]-2)*2</f>
        <v>1.0122999999999998</v>
      </c>
      <c r="O17" s="9">
        <v>6.4900000000000005E-5</v>
      </c>
      <c r="P17" s="3">
        <v>2.5061499999999999</v>
      </c>
      <c r="Q17">
        <f>(Table4[[#This Row],[time]]-2)*2</f>
        <v>1.0122999999999998</v>
      </c>
      <c r="R17" s="9">
        <v>8.1500000000000002E-5</v>
      </c>
      <c r="S17" s="3">
        <v>2.5061499999999999</v>
      </c>
      <c r="T17">
        <f>(Table247[[#This Row],[time]]-2)*2</f>
        <v>1.0122999999999998</v>
      </c>
      <c r="U17" s="9">
        <v>6.4999999999999994E-5</v>
      </c>
      <c r="V17" s="3">
        <v>2.5061499999999999</v>
      </c>
      <c r="W17">
        <f>(Table5[[#This Row],[time]]-2)*2</f>
        <v>1.0122999999999998</v>
      </c>
      <c r="X17" s="9">
        <v>8.1799999999999996E-5</v>
      </c>
      <c r="Y17" s="3">
        <v>2.5061499999999999</v>
      </c>
      <c r="Z17">
        <f>(Table248[[#This Row],[time]]-2)*2</f>
        <v>1.0122999999999998</v>
      </c>
      <c r="AA17" s="6">
        <v>1.7250399999999999E-2</v>
      </c>
      <c r="AB17" s="3">
        <v>2.5061499999999999</v>
      </c>
      <c r="AC17">
        <f>(Table6[[#This Row],[time]]-2)*2</f>
        <v>1.0122999999999998</v>
      </c>
      <c r="AD17" s="9">
        <v>8.2100000000000003E-5</v>
      </c>
      <c r="AE17" s="3">
        <v>2.5061499999999999</v>
      </c>
      <c r="AF17">
        <f>(Table249[[#This Row],[time]]-2)*2</f>
        <v>1.0122999999999998</v>
      </c>
      <c r="AG17" s="6">
        <v>2.2951300000000001E-2</v>
      </c>
      <c r="AH17" s="3">
        <v>2.5061499999999999</v>
      </c>
      <c r="AI17">
        <f>(Table7[[#This Row],[time]]-2)*2</f>
        <v>1.0122999999999998</v>
      </c>
      <c r="AJ17" s="9">
        <v>7.9699999999999999E-5</v>
      </c>
      <c r="AK17" s="3">
        <v>2.5061499999999999</v>
      </c>
      <c r="AL17">
        <f>(Table250[[#This Row],[time]]-2)*2</f>
        <v>1.0122999999999998</v>
      </c>
      <c r="AM17" s="6">
        <v>0.48592600000000002</v>
      </c>
      <c r="AN17" s="3">
        <v>2.5061499999999999</v>
      </c>
      <c r="AO17">
        <f>(Table8[[#This Row],[time]]-2)*2</f>
        <v>1.0122999999999998</v>
      </c>
      <c r="AP17" s="6">
        <v>2.1135100000000002</v>
      </c>
      <c r="AQ17" s="3">
        <v>2.5061499999999999</v>
      </c>
      <c r="AR17">
        <f>(Table252[[#This Row],[time]]-2)*2</f>
        <v>1.0122999999999998</v>
      </c>
      <c r="AS17" s="6">
        <v>1.49434</v>
      </c>
      <c r="AT17" s="3">
        <v>2.5061499999999999</v>
      </c>
      <c r="AU17">
        <f>(Table253[[#This Row],[time]]-2)*2</f>
        <v>1.0122999999999998</v>
      </c>
      <c r="AV17" s="6">
        <v>2.44164</v>
      </c>
    </row>
    <row r="18" spans="1:48">
      <c r="A18" s="3">
        <v>2.5507599999999999</v>
      </c>
      <c r="B18">
        <f>(Table1[[#This Row],[time]]-2)*2</f>
        <v>1.1015199999999998</v>
      </c>
      <c r="C18" s="6">
        <v>0.53789500000000001</v>
      </c>
      <c r="D18" s="3">
        <v>2.5507599999999999</v>
      </c>
      <c r="E18">
        <f>(Table2[[#This Row],[time]]-2)*2</f>
        <v>1.1015199999999998</v>
      </c>
      <c r="F18" s="9">
        <v>8.0000000000000007E-5</v>
      </c>
      <c r="G18" s="3">
        <v>2.5507599999999999</v>
      </c>
      <c r="H18">
        <f>(Table245[[#This Row],[time]]-2)*2</f>
        <v>1.1015199999999998</v>
      </c>
      <c r="I18" s="6">
        <v>1.33646</v>
      </c>
      <c r="J18" s="3">
        <v>2.5507599999999999</v>
      </c>
      <c r="K18">
        <f>(Table3[[#This Row],[time]]-2)*2</f>
        <v>1.1015199999999998</v>
      </c>
      <c r="L18" s="9">
        <v>8.2200000000000006E-5</v>
      </c>
      <c r="M18" s="3">
        <v>2.5507599999999999</v>
      </c>
      <c r="N18">
        <f>(Table246[[#This Row],[time]]-2)*2</f>
        <v>1.1015199999999998</v>
      </c>
      <c r="O18" s="9">
        <v>6.4999999999999994E-5</v>
      </c>
      <c r="P18" s="3">
        <v>2.5507599999999999</v>
      </c>
      <c r="Q18">
        <f>(Table4[[#This Row],[time]]-2)*2</f>
        <v>1.1015199999999998</v>
      </c>
      <c r="R18" s="9">
        <v>8.1799999999999996E-5</v>
      </c>
      <c r="S18" s="3">
        <v>2.5507599999999999</v>
      </c>
      <c r="T18">
        <f>(Table247[[#This Row],[time]]-2)*2</f>
        <v>1.1015199999999998</v>
      </c>
      <c r="U18" s="9">
        <v>6.5099999999999997E-5</v>
      </c>
      <c r="V18" s="3">
        <v>2.5507599999999999</v>
      </c>
      <c r="W18">
        <f>(Table5[[#This Row],[time]]-2)*2</f>
        <v>1.1015199999999998</v>
      </c>
      <c r="X18" s="9">
        <v>8.2299999999999995E-5</v>
      </c>
      <c r="Y18" s="3">
        <v>2.5507599999999999</v>
      </c>
      <c r="Z18">
        <f>(Table248[[#This Row],[time]]-2)*2</f>
        <v>1.1015199999999998</v>
      </c>
      <c r="AA18" s="6">
        <v>1.07454E-2</v>
      </c>
      <c r="AB18" s="3">
        <v>2.5507599999999999</v>
      </c>
      <c r="AC18">
        <f>(Table6[[#This Row],[time]]-2)*2</f>
        <v>1.1015199999999998</v>
      </c>
      <c r="AD18" s="9">
        <v>8.1600000000000005E-5</v>
      </c>
      <c r="AE18" s="3">
        <v>2.5507599999999999</v>
      </c>
      <c r="AF18">
        <f>(Table249[[#This Row],[time]]-2)*2</f>
        <v>1.1015199999999998</v>
      </c>
      <c r="AG18" s="6">
        <v>1.27984E-2</v>
      </c>
      <c r="AH18" s="3">
        <v>2.5507599999999999</v>
      </c>
      <c r="AI18">
        <f>(Table7[[#This Row],[time]]-2)*2</f>
        <v>1.1015199999999998</v>
      </c>
      <c r="AJ18" s="9">
        <v>7.8999999999999996E-5</v>
      </c>
      <c r="AK18" s="3">
        <v>2.5507599999999999</v>
      </c>
      <c r="AL18">
        <f>(Table250[[#This Row],[time]]-2)*2</f>
        <v>1.1015199999999998</v>
      </c>
      <c r="AM18" s="6">
        <v>0.65915199999999996</v>
      </c>
      <c r="AN18" s="3">
        <v>2.5507599999999999</v>
      </c>
      <c r="AO18">
        <f>(Table8[[#This Row],[time]]-2)*2</f>
        <v>1.1015199999999998</v>
      </c>
      <c r="AP18" s="6">
        <v>2.2054900000000002</v>
      </c>
      <c r="AQ18" s="3">
        <v>2.5507599999999999</v>
      </c>
      <c r="AR18">
        <f>(Table252[[#This Row],[time]]-2)*2</f>
        <v>1.1015199999999998</v>
      </c>
      <c r="AS18" s="6">
        <v>1.66459</v>
      </c>
      <c r="AT18" s="3">
        <v>2.5507599999999999</v>
      </c>
      <c r="AU18">
        <f>(Table253[[#This Row],[time]]-2)*2</f>
        <v>1.1015199999999998</v>
      </c>
      <c r="AV18" s="6">
        <v>2.3799000000000001</v>
      </c>
    </row>
    <row r="19" spans="1:48">
      <c r="A19" s="3">
        <v>2.60453</v>
      </c>
      <c r="B19">
        <f>(Table1[[#This Row],[time]]-2)*2</f>
        <v>1.20906</v>
      </c>
      <c r="C19" s="6">
        <v>0.54442900000000005</v>
      </c>
      <c r="D19" s="3">
        <v>2.60453</v>
      </c>
      <c r="E19">
        <f>(Table2[[#This Row],[time]]-2)*2</f>
        <v>1.20906</v>
      </c>
      <c r="F19" s="9">
        <v>8.2999999999999998E-5</v>
      </c>
      <c r="G19" s="3">
        <v>2.60453</v>
      </c>
      <c r="H19">
        <f>(Table245[[#This Row],[time]]-2)*2</f>
        <v>1.20906</v>
      </c>
      <c r="I19" s="6">
        <v>1.3718999999999999</v>
      </c>
      <c r="J19" s="3">
        <v>2.60453</v>
      </c>
      <c r="K19">
        <f>(Table3[[#This Row],[time]]-2)*2</f>
        <v>1.20906</v>
      </c>
      <c r="L19" s="9">
        <v>8.4499999999999994E-5</v>
      </c>
      <c r="M19" s="3">
        <v>2.60453</v>
      </c>
      <c r="N19">
        <f>(Table246[[#This Row],[time]]-2)*2</f>
        <v>1.20906</v>
      </c>
      <c r="O19" s="9">
        <v>6.4900000000000005E-5</v>
      </c>
      <c r="P19" s="3">
        <v>2.60453</v>
      </c>
      <c r="Q19">
        <f>(Table4[[#This Row],[time]]-2)*2</f>
        <v>1.20906</v>
      </c>
      <c r="R19" s="9">
        <v>8.1899999999999999E-5</v>
      </c>
      <c r="S19" s="3">
        <v>2.60453</v>
      </c>
      <c r="T19">
        <f>(Table247[[#This Row],[time]]-2)*2</f>
        <v>1.20906</v>
      </c>
      <c r="U19" s="9">
        <v>6.5099999999999997E-5</v>
      </c>
      <c r="V19" s="3">
        <v>2.60453</v>
      </c>
      <c r="W19">
        <f>(Table5[[#This Row],[time]]-2)*2</f>
        <v>1.20906</v>
      </c>
      <c r="X19" s="9">
        <v>8.2700000000000004E-5</v>
      </c>
      <c r="Y19" s="3">
        <v>2.60453</v>
      </c>
      <c r="Z19">
        <f>(Table248[[#This Row],[time]]-2)*2</f>
        <v>1.20906</v>
      </c>
      <c r="AA19" s="6">
        <v>1.43848E-3</v>
      </c>
      <c r="AB19" s="3">
        <v>2.60453</v>
      </c>
      <c r="AC19">
        <f>(Table6[[#This Row],[time]]-2)*2</f>
        <v>1.20906</v>
      </c>
      <c r="AD19" s="9">
        <v>8.0599999999999994E-5</v>
      </c>
      <c r="AE19" s="3">
        <v>2.60453</v>
      </c>
      <c r="AF19">
        <f>(Table249[[#This Row],[time]]-2)*2</f>
        <v>1.20906</v>
      </c>
      <c r="AG19" s="6">
        <v>1.5195600000000001E-3</v>
      </c>
      <c r="AH19" s="3">
        <v>2.60453</v>
      </c>
      <c r="AI19">
        <f>(Table7[[#This Row],[time]]-2)*2</f>
        <v>1.20906</v>
      </c>
      <c r="AJ19" s="9">
        <v>7.7999999999999999E-5</v>
      </c>
      <c r="AK19" s="3">
        <v>2.60453</v>
      </c>
      <c r="AL19">
        <f>(Table250[[#This Row],[time]]-2)*2</f>
        <v>1.20906</v>
      </c>
      <c r="AM19" s="6">
        <v>0.88802899999999996</v>
      </c>
      <c r="AN19" s="3">
        <v>2.60453</v>
      </c>
      <c r="AO19">
        <f>(Table8[[#This Row],[time]]-2)*2</f>
        <v>1.20906</v>
      </c>
      <c r="AP19" s="6">
        <v>2.3041900000000002</v>
      </c>
      <c r="AQ19" s="3">
        <v>2.60453</v>
      </c>
      <c r="AR19">
        <f>(Table252[[#This Row],[time]]-2)*2</f>
        <v>1.20906</v>
      </c>
      <c r="AS19" s="6">
        <v>1.8778600000000001</v>
      </c>
      <c r="AT19" s="3">
        <v>2.60453</v>
      </c>
      <c r="AU19">
        <f>(Table253[[#This Row],[time]]-2)*2</f>
        <v>1.20906</v>
      </c>
      <c r="AV19" s="6">
        <v>2.2950499999999998</v>
      </c>
    </row>
    <row r="20" spans="1:48">
      <c r="A20" s="3">
        <v>2.65273</v>
      </c>
      <c r="B20">
        <f>(Table1[[#This Row],[time]]-2)*2</f>
        <v>1.3054600000000001</v>
      </c>
      <c r="C20" s="6">
        <v>0.60198099999999999</v>
      </c>
      <c r="D20" s="3">
        <v>2.65273</v>
      </c>
      <c r="E20">
        <f>(Table2[[#This Row],[time]]-2)*2</f>
        <v>1.3054600000000001</v>
      </c>
      <c r="F20" s="9">
        <v>8.5400000000000002E-5</v>
      </c>
      <c r="G20" s="3">
        <v>2.65273</v>
      </c>
      <c r="H20">
        <f>(Table245[[#This Row],[time]]-2)*2</f>
        <v>1.3054600000000001</v>
      </c>
      <c r="I20" s="6">
        <v>1.4119200000000001</v>
      </c>
      <c r="J20" s="3">
        <v>2.65273</v>
      </c>
      <c r="K20">
        <f>(Table3[[#This Row],[time]]-2)*2</f>
        <v>1.3054600000000001</v>
      </c>
      <c r="L20" s="9">
        <v>8.6399999999999999E-5</v>
      </c>
      <c r="M20" s="3">
        <v>2.65273</v>
      </c>
      <c r="N20">
        <f>(Table246[[#This Row],[time]]-2)*2</f>
        <v>1.3054600000000001</v>
      </c>
      <c r="O20" s="9">
        <v>6.4800000000000003E-5</v>
      </c>
      <c r="P20" s="3">
        <v>2.65273</v>
      </c>
      <c r="Q20">
        <f>(Table4[[#This Row],[time]]-2)*2</f>
        <v>1.3054600000000001</v>
      </c>
      <c r="R20" s="9">
        <v>8.1699999999999994E-5</v>
      </c>
      <c r="S20" s="3">
        <v>2.65273</v>
      </c>
      <c r="T20">
        <f>(Table247[[#This Row],[time]]-2)*2</f>
        <v>1.3054600000000001</v>
      </c>
      <c r="U20" s="9">
        <v>6.4999999999999994E-5</v>
      </c>
      <c r="V20" s="3">
        <v>2.65273</v>
      </c>
      <c r="W20">
        <f>(Table5[[#This Row],[time]]-2)*2</f>
        <v>1.3054600000000001</v>
      </c>
      <c r="X20" s="9">
        <v>8.2600000000000002E-5</v>
      </c>
      <c r="Y20" s="3">
        <v>2.65273</v>
      </c>
      <c r="Z20">
        <f>(Table248[[#This Row],[time]]-2)*2</f>
        <v>1.3054600000000001</v>
      </c>
      <c r="AA20" s="6">
        <v>1.4594400000000001E-4</v>
      </c>
      <c r="AB20" s="3">
        <v>2.65273</v>
      </c>
      <c r="AC20">
        <f>(Table6[[#This Row],[time]]-2)*2</f>
        <v>1.3054600000000001</v>
      </c>
      <c r="AD20" s="9">
        <v>7.9800000000000002E-5</v>
      </c>
      <c r="AE20" s="3">
        <v>2.65273</v>
      </c>
      <c r="AF20">
        <f>(Table249[[#This Row],[time]]-2)*2</f>
        <v>1.3054600000000001</v>
      </c>
      <c r="AG20" s="6">
        <v>1.47391E-4</v>
      </c>
      <c r="AH20" s="3">
        <v>2.65273</v>
      </c>
      <c r="AI20">
        <f>(Table7[[#This Row],[time]]-2)*2</f>
        <v>1.3054600000000001</v>
      </c>
      <c r="AJ20" s="9">
        <v>7.7299999999999995E-5</v>
      </c>
      <c r="AK20" s="3">
        <v>2.65273</v>
      </c>
      <c r="AL20">
        <f>(Table250[[#This Row],[time]]-2)*2</f>
        <v>1.3054600000000001</v>
      </c>
      <c r="AM20" s="6">
        <v>1.1085400000000001</v>
      </c>
      <c r="AN20" s="3">
        <v>2.65273</v>
      </c>
      <c r="AO20">
        <f>(Table8[[#This Row],[time]]-2)*2</f>
        <v>1.3054600000000001</v>
      </c>
      <c r="AP20" s="6">
        <v>2.3689200000000001</v>
      </c>
      <c r="AQ20" s="3">
        <v>2.65273</v>
      </c>
      <c r="AR20">
        <f>(Table252[[#This Row],[time]]-2)*2</f>
        <v>1.3054600000000001</v>
      </c>
      <c r="AS20" s="6">
        <v>2.0536099999999999</v>
      </c>
      <c r="AT20" s="3">
        <v>2.65273</v>
      </c>
      <c r="AU20">
        <f>(Table253[[#This Row],[time]]-2)*2</f>
        <v>1.3054600000000001</v>
      </c>
      <c r="AV20" s="6">
        <v>2.20749</v>
      </c>
    </row>
    <row r="21" spans="1:48">
      <c r="A21" s="3">
        <v>2.7006199999999998</v>
      </c>
      <c r="B21">
        <f>(Table1[[#This Row],[time]]-2)*2</f>
        <v>1.4012399999999996</v>
      </c>
      <c r="C21" s="6">
        <v>0.70980600000000005</v>
      </c>
      <c r="D21" s="3">
        <v>2.7006199999999998</v>
      </c>
      <c r="E21">
        <f>(Table2[[#This Row],[time]]-2)*2</f>
        <v>1.4012399999999996</v>
      </c>
      <c r="F21" s="9">
        <v>8.7499999999999999E-5</v>
      </c>
      <c r="G21" s="3">
        <v>2.7006199999999998</v>
      </c>
      <c r="H21">
        <f>(Table245[[#This Row],[time]]-2)*2</f>
        <v>1.4012399999999996</v>
      </c>
      <c r="I21" s="6">
        <v>1.42927</v>
      </c>
      <c r="J21" s="3">
        <v>2.7006199999999998</v>
      </c>
      <c r="K21">
        <f>(Table3[[#This Row],[time]]-2)*2</f>
        <v>1.4012399999999996</v>
      </c>
      <c r="L21" s="9">
        <v>8.81E-5</v>
      </c>
      <c r="M21" s="3">
        <v>2.7006199999999998</v>
      </c>
      <c r="N21">
        <f>(Table246[[#This Row],[time]]-2)*2</f>
        <v>1.4012399999999996</v>
      </c>
      <c r="O21" s="9">
        <v>6.4499999999999996E-5</v>
      </c>
      <c r="P21" s="3">
        <v>2.7006199999999998</v>
      </c>
      <c r="Q21">
        <f>(Table4[[#This Row],[time]]-2)*2</f>
        <v>1.4012399999999996</v>
      </c>
      <c r="R21" s="9">
        <v>8.1500000000000002E-5</v>
      </c>
      <c r="S21" s="3">
        <v>2.7006199999999998</v>
      </c>
      <c r="T21">
        <f>(Table247[[#This Row],[time]]-2)*2</f>
        <v>1.4012399999999996</v>
      </c>
      <c r="U21" s="9">
        <v>6.4900000000000005E-5</v>
      </c>
      <c r="V21" s="3">
        <v>2.7006199999999998</v>
      </c>
      <c r="W21">
        <f>(Table5[[#This Row],[time]]-2)*2</f>
        <v>1.4012399999999996</v>
      </c>
      <c r="X21" s="9">
        <v>8.25E-5</v>
      </c>
      <c r="Y21" s="3">
        <v>2.7006199999999998</v>
      </c>
      <c r="Z21">
        <f>(Table248[[#This Row],[time]]-2)*2</f>
        <v>1.4012399999999996</v>
      </c>
      <c r="AA21" s="9">
        <v>9.0799999999999998E-5</v>
      </c>
      <c r="AB21" s="3">
        <v>2.7006199999999998</v>
      </c>
      <c r="AC21">
        <f>(Table6[[#This Row],[time]]-2)*2</f>
        <v>1.4012399999999996</v>
      </c>
      <c r="AD21" s="9">
        <v>7.8999999999999996E-5</v>
      </c>
      <c r="AE21" s="3">
        <v>2.7006199999999998</v>
      </c>
      <c r="AF21">
        <f>(Table249[[#This Row],[time]]-2)*2</f>
        <v>1.4012399999999996</v>
      </c>
      <c r="AG21" s="9">
        <v>9.2899999999999995E-5</v>
      </c>
      <c r="AH21" s="3">
        <v>2.7006199999999998</v>
      </c>
      <c r="AI21">
        <f>(Table7[[#This Row],[time]]-2)*2</f>
        <v>1.4012399999999996</v>
      </c>
      <c r="AJ21" s="9">
        <v>7.6600000000000005E-5</v>
      </c>
      <c r="AK21" s="3">
        <v>2.7006199999999998</v>
      </c>
      <c r="AL21">
        <f>(Table250[[#This Row],[time]]-2)*2</f>
        <v>1.4012399999999996</v>
      </c>
      <c r="AM21" s="6">
        <v>1.33972</v>
      </c>
      <c r="AN21" s="3">
        <v>2.7006199999999998</v>
      </c>
      <c r="AO21">
        <f>(Table8[[#This Row],[time]]-2)*2</f>
        <v>1.4012399999999996</v>
      </c>
      <c r="AP21" s="6">
        <v>2.37818</v>
      </c>
      <c r="AQ21" s="3">
        <v>2.7006199999999998</v>
      </c>
      <c r="AR21">
        <f>(Table252[[#This Row],[time]]-2)*2</f>
        <v>1.4012399999999996</v>
      </c>
      <c r="AS21" s="6">
        <v>2.2098499999999999</v>
      </c>
      <c r="AT21" s="3">
        <v>2.7006199999999998</v>
      </c>
      <c r="AU21">
        <f>(Table253[[#This Row],[time]]-2)*2</f>
        <v>1.4012399999999996</v>
      </c>
      <c r="AV21" s="6">
        <v>2.0929899999999999</v>
      </c>
    </row>
    <row r="22" spans="1:48">
      <c r="A22" s="3">
        <v>2.75176</v>
      </c>
      <c r="B22">
        <f>(Table1[[#This Row],[time]]-2)*2</f>
        <v>1.50352</v>
      </c>
      <c r="C22" s="6">
        <v>0.82253500000000002</v>
      </c>
      <c r="D22" s="3">
        <v>2.75176</v>
      </c>
      <c r="E22">
        <f>(Table2[[#This Row],[time]]-2)*2</f>
        <v>1.50352</v>
      </c>
      <c r="F22" s="9">
        <v>8.9400000000000005E-5</v>
      </c>
      <c r="G22" s="3">
        <v>2.75176</v>
      </c>
      <c r="H22">
        <f>(Table245[[#This Row],[time]]-2)*2</f>
        <v>1.50352</v>
      </c>
      <c r="I22" s="6">
        <v>1.4343399999999999</v>
      </c>
      <c r="J22" s="3">
        <v>2.75176</v>
      </c>
      <c r="K22">
        <f>(Table3[[#This Row],[time]]-2)*2</f>
        <v>1.50352</v>
      </c>
      <c r="L22" s="9">
        <v>8.9800000000000001E-5</v>
      </c>
      <c r="M22" s="3">
        <v>2.75176</v>
      </c>
      <c r="N22">
        <f>(Table246[[#This Row],[time]]-2)*2</f>
        <v>1.50352</v>
      </c>
      <c r="O22" s="9">
        <v>6.41E-5</v>
      </c>
      <c r="P22" s="3">
        <v>2.75176</v>
      </c>
      <c r="Q22">
        <f>(Table4[[#This Row],[time]]-2)*2</f>
        <v>1.50352</v>
      </c>
      <c r="R22" s="9">
        <v>8.1299999999999997E-5</v>
      </c>
      <c r="S22" s="3">
        <v>2.75176</v>
      </c>
      <c r="T22">
        <f>(Table247[[#This Row],[time]]-2)*2</f>
        <v>1.50352</v>
      </c>
      <c r="U22" s="9">
        <v>6.4599999999999998E-5</v>
      </c>
      <c r="V22" s="3">
        <v>2.75176</v>
      </c>
      <c r="W22">
        <f>(Table5[[#This Row],[time]]-2)*2</f>
        <v>1.50352</v>
      </c>
      <c r="X22" s="9">
        <v>8.2399999999999997E-5</v>
      </c>
      <c r="Y22" s="3">
        <v>2.75176</v>
      </c>
      <c r="Z22">
        <f>(Table248[[#This Row],[time]]-2)*2</f>
        <v>1.50352</v>
      </c>
      <c r="AA22" s="9">
        <v>8.5099999999999995E-5</v>
      </c>
      <c r="AB22" s="3">
        <v>2.75176</v>
      </c>
      <c r="AC22">
        <f>(Table6[[#This Row],[time]]-2)*2</f>
        <v>1.50352</v>
      </c>
      <c r="AD22" s="9">
        <v>7.8100000000000001E-5</v>
      </c>
      <c r="AE22" s="3">
        <v>2.75176</v>
      </c>
      <c r="AF22">
        <f>(Table249[[#This Row],[time]]-2)*2</f>
        <v>1.50352</v>
      </c>
      <c r="AG22" s="9">
        <v>8.7200000000000005E-5</v>
      </c>
      <c r="AH22" s="3">
        <v>2.75176</v>
      </c>
      <c r="AI22">
        <f>(Table7[[#This Row],[time]]-2)*2</f>
        <v>1.50352</v>
      </c>
      <c r="AJ22" s="9">
        <v>7.5900000000000002E-5</v>
      </c>
      <c r="AK22" s="3">
        <v>2.75176</v>
      </c>
      <c r="AL22">
        <f>(Table250[[#This Row],[time]]-2)*2</f>
        <v>1.50352</v>
      </c>
      <c r="AM22" s="6">
        <v>1.5758799999999999</v>
      </c>
      <c r="AN22" s="3">
        <v>2.75176</v>
      </c>
      <c r="AO22">
        <f>(Table8[[#This Row],[time]]-2)*2</f>
        <v>1.50352</v>
      </c>
      <c r="AP22" s="6">
        <v>2.35826</v>
      </c>
      <c r="AQ22" s="3">
        <v>2.75176</v>
      </c>
      <c r="AR22">
        <f>(Table252[[#This Row],[time]]-2)*2</f>
        <v>1.50352</v>
      </c>
      <c r="AS22" s="6">
        <v>2.35236</v>
      </c>
      <c r="AT22" s="3">
        <v>2.75176</v>
      </c>
      <c r="AU22">
        <f>(Table253[[#This Row],[time]]-2)*2</f>
        <v>1.50352</v>
      </c>
      <c r="AV22" s="6">
        <v>1.9682599999999999</v>
      </c>
    </row>
    <row r="23" spans="1:48">
      <c r="A23" s="3">
        <v>2.80444</v>
      </c>
      <c r="B23">
        <f>(Table1[[#This Row],[time]]-2)*2</f>
        <v>1.6088800000000001</v>
      </c>
      <c r="C23" s="6">
        <v>0.91758600000000001</v>
      </c>
      <c r="D23" s="3">
        <v>2.80444</v>
      </c>
      <c r="E23">
        <f>(Table2[[#This Row],[time]]-2)*2</f>
        <v>1.6088800000000001</v>
      </c>
      <c r="F23" s="9">
        <v>9.1199999999999994E-5</v>
      </c>
      <c r="G23" s="3">
        <v>2.80444</v>
      </c>
      <c r="H23">
        <f>(Table245[[#This Row],[time]]-2)*2</f>
        <v>1.6088800000000001</v>
      </c>
      <c r="I23" s="6">
        <v>1.4164099999999999</v>
      </c>
      <c r="J23" s="3">
        <v>2.80444</v>
      </c>
      <c r="K23">
        <f>(Table3[[#This Row],[time]]-2)*2</f>
        <v>1.6088800000000001</v>
      </c>
      <c r="L23" s="9">
        <v>9.1399999999999999E-5</v>
      </c>
      <c r="M23" s="3">
        <v>2.80444</v>
      </c>
      <c r="N23">
        <f>(Table246[[#This Row],[time]]-2)*2</f>
        <v>1.6088800000000001</v>
      </c>
      <c r="O23" s="9">
        <v>6.3299999999999994E-5</v>
      </c>
      <c r="P23" s="3">
        <v>2.80444</v>
      </c>
      <c r="Q23">
        <f>(Table4[[#This Row],[time]]-2)*2</f>
        <v>1.6088800000000001</v>
      </c>
      <c r="R23" s="9">
        <v>8.1100000000000006E-5</v>
      </c>
      <c r="S23" s="3">
        <v>2.80444</v>
      </c>
      <c r="T23">
        <f>(Table247[[#This Row],[time]]-2)*2</f>
        <v>1.6088800000000001</v>
      </c>
      <c r="U23" s="9">
        <v>6.4200000000000002E-5</v>
      </c>
      <c r="V23" s="3">
        <v>2.80444</v>
      </c>
      <c r="W23">
        <f>(Table5[[#This Row],[time]]-2)*2</f>
        <v>1.6088800000000001</v>
      </c>
      <c r="X23" s="9">
        <v>8.2200000000000006E-5</v>
      </c>
      <c r="Y23" s="3">
        <v>2.80444</v>
      </c>
      <c r="Z23">
        <f>(Table248[[#This Row],[time]]-2)*2</f>
        <v>1.6088800000000001</v>
      </c>
      <c r="AA23" s="9">
        <v>8.3100000000000001E-5</v>
      </c>
      <c r="AB23" s="3">
        <v>2.80444</v>
      </c>
      <c r="AC23">
        <f>(Table6[[#This Row],[time]]-2)*2</f>
        <v>1.6088800000000001</v>
      </c>
      <c r="AD23" s="9">
        <v>7.7200000000000006E-5</v>
      </c>
      <c r="AE23" s="3">
        <v>2.80444</v>
      </c>
      <c r="AF23">
        <f>(Table249[[#This Row],[time]]-2)*2</f>
        <v>1.6088800000000001</v>
      </c>
      <c r="AG23" s="9">
        <v>8.3800000000000004E-5</v>
      </c>
      <c r="AH23" s="3">
        <v>2.80444</v>
      </c>
      <c r="AI23">
        <f>(Table7[[#This Row],[time]]-2)*2</f>
        <v>1.6088800000000001</v>
      </c>
      <c r="AJ23" s="9">
        <v>7.5199999999999998E-5</v>
      </c>
      <c r="AK23" s="3">
        <v>2.80444</v>
      </c>
      <c r="AL23">
        <f>(Table250[[#This Row],[time]]-2)*2</f>
        <v>1.6088800000000001</v>
      </c>
      <c r="AM23" s="6">
        <v>1.76589</v>
      </c>
      <c r="AN23" s="3">
        <v>2.80444</v>
      </c>
      <c r="AO23">
        <f>(Table8[[#This Row],[time]]-2)*2</f>
        <v>1.6088800000000001</v>
      </c>
      <c r="AP23" s="6">
        <v>2.2970700000000002</v>
      </c>
      <c r="AQ23" s="3">
        <v>2.80444</v>
      </c>
      <c r="AR23">
        <f>(Table252[[#This Row],[time]]-2)*2</f>
        <v>1.6088800000000001</v>
      </c>
      <c r="AS23" s="6">
        <v>2.45336</v>
      </c>
      <c r="AT23" s="3">
        <v>2.80444</v>
      </c>
      <c r="AU23">
        <f>(Table253[[#This Row],[time]]-2)*2</f>
        <v>1.6088800000000001</v>
      </c>
      <c r="AV23" s="6">
        <v>1.8312299999999999</v>
      </c>
    </row>
    <row r="24" spans="1:48">
      <c r="A24" s="3">
        <v>2.8583699999999999</v>
      </c>
      <c r="B24">
        <f>(Table1[[#This Row],[time]]-2)*2</f>
        <v>1.7167399999999997</v>
      </c>
      <c r="C24" s="6">
        <v>0.97565900000000005</v>
      </c>
      <c r="D24" s="3">
        <v>2.8583699999999999</v>
      </c>
      <c r="E24">
        <f>(Table2[[#This Row],[time]]-2)*2</f>
        <v>1.7167399999999997</v>
      </c>
      <c r="F24" s="9">
        <v>9.2800000000000006E-5</v>
      </c>
      <c r="G24" s="3">
        <v>2.8583699999999999</v>
      </c>
      <c r="H24">
        <f>(Table245[[#This Row],[time]]-2)*2</f>
        <v>1.7167399999999997</v>
      </c>
      <c r="I24" s="6">
        <v>1.3687400000000001</v>
      </c>
      <c r="J24" s="3">
        <v>2.8583699999999999</v>
      </c>
      <c r="K24">
        <f>(Table3[[#This Row],[time]]-2)*2</f>
        <v>1.7167399999999997</v>
      </c>
      <c r="L24" s="9">
        <v>9.2600000000000001E-5</v>
      </c>
      <c r="M24" s="3">
        <v>2.8583699999999999</v>
      </c>
      <c r="N24">
        <f>(Table246[[#This Row],[time]]-2)*2</f>
        <v>1.7167399999999997</v>
      </c>
      <c r="O24" s="9">
        <v>6.2299999999999996E-5</v>
      </c>
      <c r="P24" s="3">
        <v>2.8583699999999999</v>
      </c>
      <c r="Q24">
        <f>(Table4[[#This Row],[time]]-2)*2</f>
        <v>1.7167399999999997</v>
      </c>
      <c r="R24" s="9">
        <v>8.0599999999999994E-5</v>
      </c>
      <c r="S24" s="3">
        <v>2.8583699999999999</v>
      </c>
      <c r="T24">
        <f>(Table247[[#This Row],[time]]-2)*2</f>
        <v>1.7167399999999997</v>
      </c>
      <c r="U24" s="9">
        <v>6.3700000000000003E-5</v>
      </c>
      <c r="V24" s="3">
        <v>2.8583699999999999</v>
      </c>
      <c r="W24">
        <f>(Table5[[#This Row],[time]]-2)*2</f>
        <v>1.7167399999999997</v>
      </c>
      <c r="X24" s="9">
        <v>8.1699999999999994E-5</v>
      </c>
      <c r="Y24" s="3">
        <v>2.8583699999999999</v>
      </c>
      <c r="Z24">
        <f>(Table248[[#This Row],[time]]-2)*2</f>
        <v>1.7167399999999997</v>
      </c>
      <c r="AA24" s="9">
        <v>8.2600000000000002E-5</v>
      </c>
      <c r="AB24" s="3">
        <v>2.8583699999999999</v>
      </c>
      <c r="AC24">
        <f>(Table6[[#This Row],[time]]-2)*2</f>
        <v>1.7167399999999997</v>
      </c>
      <c r="AD24" s="9">
        <v>7.6100000000000007E-5</v>
      </c>
      <c r="AE24" s="3">
        <v>2.8583699999999999</v>
      </c>
      <c r="AF24">
        <f>(Table249[[#This Row],[time]]-2)*2</f>
        <v>1.7167399999999997</v>
      </c>
      <c r="AG24" s="9">
        <v>8.2200000000000006E-5</v>
      </c>
      <c r="AH24" s="3">
        <v>2.8583699999999999</v>
      </c>
      <c r="AI24">
        <f>(Table7[[#This Row],[time]]-2)*2</f>
        <v>1.7167399999999997</v>
      </c>
      <c r="AJ24" s="9">
        <v>7.4400000000000006E-5</v>
      </c>
      <c r="AK24" s="3">
        <v>2.8583699999999999</v>
      </c>
      <c r="AL24">
        <f>(Table250[[#This Row],[time]]-2)*2</f>
        <v>1.7167399999999997</v>
      </c>
      <c r="AM24" s="6">
        <v>1.9738599999999999</v>
      </c>
      <c r="AN24" s="3">
        <v>2.8583699999999999</v>
      </c>
      <c r="AO24">
        <f>(Table8[[#This Row],[time]]-2)*2</f>
        <v>1.7167399999999997</v>
      </c>
      <c r="AP24" s="6">
        <v>2.2084199999999998</v>
      </c>
      <c r="AQ24" s="3">
        <v>2.8583699999999999</v>
      </c>
      <c r="AR24">
        <f>(Table252[[#This Row],[time]]-2)*2</f>
        <v>1.7167399999999997</v>
      </c>
      <c r="AS24" s="6">
        <v>2.5386000000000002</v>
      </c>
      <c r="AT24" s="3">
        <v>2.8583699999999999</v>
      </c>
      <c r="AU24">
        <f>(Table253[[#This Row],[time]]-2)*2</f>
        <v>1.7167399999999997</v>
      </c>
      <c r="AV24" s="6">
        <v>1.68703</v>
      </c>
    </row>
    <row r="25" spans="1:48">
      <c r="A25" s="3">
        <v>2.9134199999999999</v>
      </c>
      <c r="B25">
        <f>(Table1[[#This Row],[time]]-2)*2</f>
        <v>1.8268399999999998</v>
      </c>
      <c r="C25" s="6">
        <v>1.00335</v>
      </c>
      <c r="D25" s="3">
        <v>2.9134199999999999</v>
      </c>
      <c r="E25">
        <f>(Table2[[#This Row],[time]]-2)*2</f>
        <v>1.8268399999999998</v>
      </c>
      <c r="F25" s="6">
        <v>2.1896E-4</v>
      </c>
      <c r="G25" s="3">
        <v>2.9134199999999999</v>
      </c>
      <c r="H25">
        <f>(Table245[[#This Row],[time]]-2)*2</f>
        <v>1.8268399999999998</v>
      </c>
      <c r="I25" s="6">
        <v>1.30165</v>
      </c>
      <c r="J25" s="3">
        <v>2.9134199999999999</v>
      </c>
      <c r="K25">
        <f>(Table3[[#This Row],[time]]-2)*2</f>
        <v>1.8268399999999998</v>
      </c>
      <c r="L25" s="6">
        <v>2.1832700000000001E-4</v>
      </c>
      <c r="M25" s="3">
        <v>2.9134199999999999</v>
      </c>
      <c r="N25">
        <f>(Table246[[#This Row],[time]]-2)*2</f>
        <v>1.8268399999999998</v>
      </c>
      <c r="O25" s="9">
        <v>6.1299999999999999E-5</v>
      </c>
      <c r="P25" s="3">
        <v>2.9134199999999999</v>
      </c>
      <c r="Q25">
        <f>(Table4[[#This Row],[time]]-2)*2</f>
        <v>1.8268399999999998</v>
      </c>
      <c r="R25" s="9">
        <v>8.0000000000000007E-5</v>
      </c>
      <c r="S25" s="3">
        <v>2.9134199999999999</v>
      </c>
      <c r="T25">
        <f>(Table247[[#This Row],[time]]-2)*2</f>
        <v>1.8268399999999998</v>
      </c>
      <c r="U25" s="9">
        <v>6.3100000000000002E-5</v>
      </c>
      <c r="V25" s="3">
        <v>2.9134199999999999</v>
      </c>
      <c r="W25">
        <f>(Table5[[#This Row],[time]]-2)*2</f>
        <v>1.8268399999999998</v>
      </c>
      <c r="X25" s="9">
        <v>8.1100000000000006E-5</v>
      </c>
      <c r="Y25" s="3">
        <v>2.9134199999999999</v>
      </c>
      <c r="Z25">
        <f>(Table248[[#This Row],[time]]-2)*2</f>
        <v>1.8268399999999998</v>
      </c>
      <c r="AA25" s="9">
        <v>8.1899999999999999E-5</v>
      </c>
      <c r="AB25" s="3">
        <v>2.9134199999999999</v>
      </c>
      <c r="AC25">
        <f>(Table6[[#This Row],[time]]-2)*2</f>
        <v>1.8268399999999998</v>
      </c>
      <c r="AD25" s="9">
        <v>7.4999999999999993E-5</v>
      </c>
      <c r="AE25" s="3">
        <v>2.9134199999999999</v>
      </c>
      <c r="AF25">
        <f>(Table249[[#This Row],[time]]-2)*2</f>
        <v>1.8268399999999998</v>
      </c>
      <c r="AG25" s="9">
        <v>8.1100000000000006E-5</v>
      </c>
      <c r="AH25" s="3">
        <v>2.9134199999999999</v>
      </c>
      <c r="AI25">
        <f>(Table7[[#This Row],[time]]-2)*2</f>
        <v>1.8268399999999998</v>
      </c>
      <c r="AJ25" s="9">
        <v>7.36E-5</v>
      </c>
      <c r="AK25" s="3">
        <v>2.9134199999999999</v>
      </c>
      <c r="AL25">
        <f>(Table250[[#This Row],[time]]-2)*2</f>
        <v>1.8268399999999998</v>
      </c>
      <c r="AM25" s="6">
        <v>2.2605900000000001</v>
      </c>
      <c r="AN25" s="3">
        <v>2.9134199999999999</v>
      </c>
      <c r="AO25">
        <f>(Table8[[#This Row],[time]]-2)*2</f>
        <v>1.8268399999999998</v>
      </c>
      <c r="AP25" s="6">
        <v>2.1028199999999999</v>
      </c>
      <c r="AQ25" s="3">
        <v>2.9134199999999999</v>
      </c>
      <c r="AR25">
        <f>(Table252[[#This Row],[time]]-2)*2</f>
        <v>1.8268399999999998</v>
      </c>
      <c r="AS25" s="6">
        <v>2.6273399999999998</v>
      </c>
      <c r="AT25" s="3">
        <v>2.9134199999999999</v>
      </c>
      <c r="AU25">
        <f>(Table253[[#This Row],[time]]-2)*2</f>
        <v>1.8268399999999998</v>
      </c>
      <c r="AV25" s="6">
        <v>1.5416099999999999</v>
      </c>
    </row>
    <row r="26" spans="1:48">
      <c r="A26" s="3">
        <v>2.9619599999999999</v>
      </c>
      <c r="B26">
        <f>(Table1[[#This Row],[time]]-2)*2</f>
        <v>1.9239199999999999</v>
      </c>
      <c r="C26" s="6">
        <v>1.0091399999999999</v>
      </c>
      <c r="D26" s="3">
        <v>2.9619599999999999</v>
      </c>
      <c r="E26">
        <f>(Table2[[#This Row],[time]]-2)*2</f>
        <v>1.9239199999999999</v>
      </c>
      <c r="F26" s="6">
        <v>3.24223E-4</v>
      </c>
      <c r="G26" s="3">
        <v>2.9619599999999999</v>
      </c>
      <c r="H26">
        <f>(Table245[[#This Row],[time]]-2)*2</f>
        <v>1.9239199999999999</v>
      </c>
      <c r="I26" s="6">
        <v>1.2396</v>
      </c>
      <c r="J26" s="3">
        <v>2.9619599999999999</v>
      </c>
      <c r="K26">
        <f>(Table3[[#This Row],[time]]-2)*2</f>
        <v>1.9239199999999999</v>
      </c>
      <c r="L26" s="6">
        <v>3.3654600000000001E-4</v>
      </c>
      <c r="M26" s="3">
        <v>2.9619599999999999</v>
      </c>
      <c r="N26">
        <f>(Table246[[#This Row],[time]]-2)*2</f>
        <v>1.9239199999999999</v>
      </c>
      <c r="O26" s="9">
        <v>6.0300000000000002E-5</v>
      </c>
      <c r="P26" s="3">
        <v>2.9619599999999999</v>
      </c>
      <c r="Q26">
        <f>(Table4[[#This Row],[time]]-2)*2</f>
        <v>1.9239199999999999</v>
      </c>
      <c r="R26" s="9">
        <v>7.9300000000000003E-5</v>
      </c>
      <c r="S26" s="3">
        <v>2.9619599999999999</v>
      </c>
      <c r="T26">
        <f>(Table247[[#This Row],[time]]-2)*2</f>
        <v>1.9239199999999999</v>
      </c>
      <c r="U26" s="9">
        <v>6.2500000000000001E-5</v>
      </c>
      <c r="V26" s="3">
        <v>2.9619599999999999</v>
      </c>
      <c r="W26">
        <f>(Table5[[#This Row],[time]]-2)*2</f>
        <v>1.9239199999999999</v>
      </c>
      <c r="X26" s="9">
        <v>8.0400000000000003E-5</v>
      </c>
      <c r="Y26" s="3">
        <v>2.9619599999999999</v>
      </c>
      <c r="Z26">
        <f>(Table248[[#This Row],[time]]-2)*2</f>
        <v>1.9239199999999999</v>
      </c>
      <c r="AA26" s="9">
        <v>8.1299999999999997E-5</v>
      </c>
      <c r="AB26" s="3">
        <v>2.9619599999999999</v>
      </c>
      <c r="AC26">
        <f>(Table6[[#This Row],[time]]-2)*2</f>
        <v>1.9239199999999999</v>
      </c>
      <c r="AD26" s="9">
        <v>7.4099999999999999E-5</v>
      </c>
      <c r="AE26" s="3">
        <v>2.9619599999999999</v>
      </c>
      <c r="AF26">
        <f>(Table249[[#This Row],[time]]-2)*2</f>
        <v>1.9239199999999999</v>
      </c>
      <c r="AG26" s="9">
        <v>8.0199999999999998E-5</v>
      </c>
      <c r="AH26" s="3">
        <v>2.9619599999999999</v>
      </c>
      <c r="AI26">
        <f>(Table7[[#This Row],[time]]-2)*2</f>
        <v>1.9239199999999999</v>
      </c>
      <c r="AJ26" s="9">
        <v>7.2799999999999994E-5</v>
      </c>
      <c r="AK26" s="3">
        <v>2.9619599999999999</v>
      </c>
      <c r="AL26">
        <f>(Table250[[#This Row],[time]]-2)*2</f>
        <v>1.9239199999999999</v>
      </c>
      <c r="AM26" s="6">
        <v>2.4948299999999999</v>
      </c>
      <c r="AN26" s="3">
        <v>2.9619599999999999</v>
      </c>
      <c r="AO26">
        <f>(Table8[[#This Row],[time]]-2)*2</f>
        <v>1.9239199999999999</v>
      </c>
      <c r="AP26" s="6">
        <v>1.9865999999999999</v>
      </c>
      <c r="AQ26" s="3">
        <v>2.9619599999999999</v>
      </c>
      <c r="AR26">
        <f>(Table252[[#This Row],[time]]-2)*2</f>
        <v>1.9239199999999999</v>
      </c>
      <c r="AS26" s="6">
        <v>2.6824300000000001</v>
      </c>
      <c r="AT26" s="3">
        <v>2.9619599999999999</v>
      </c>
      <c r="AU26">
        <f>(Table253[[#This Row],[time]]-2)*2</f>
        <v>1.9239199999999999</v>
      </c>
      <c r="AV26" s="6">
        <v>1.4092</v>
      </c>
    </row>
    <row r="27" spans="1:48">
      <c r="A27" s="4">
        <v>3</v>
      </c>
      <c r="B27">
        <f>(Table1[[#This Row],[time]]-2)*2</f>
        <v>2</v>
      </c>
      <c r="C27" s="7">
        <v>1.0018100000000001</v>
      </c>
      <c r="D27" s="4">
        <v>3</v>
      </c>
      <c r="E27">
        <f>(Table2[[#This Row],[time]]-2)*2</f>
        <v>2</v>
      </c>
      <c r="F27" s="7">
        <v>2.3700300000000001E-2</v>
      </c>
      <c r="G27" s="4">
        <v>3</v>
      </c>
      <c r="H27">
        <f>(Table245[[#This Row],[time]]-2)*2</f>
        <v>2</v>
      </c>
      <c r="I27" s="7">
        <v>1.18587</v>
      </c>
      <c r="J27" s="4">
        <v>3</v>
      </c>
      <c r="K27">
        <f>(Table3[[#This Row],[time]]-2)*2</f>
        <v>2</v>
      </c>
      <c r="L27" s="7">
        <v>2.63726E-2</v>
      </c>
      <c r="M27" s="4">
        <v>3</v>
      </c>
      <c r="N27">
        <f>(Table246[[#This Row],[time]]-2)*2</f>
        <v>2</v>
      </c>
      <c r="O27" s="10">
        <v>5.94E-5</v>
      </c>
      <c r="P27" s="4">
        <v>3</v>
      </c>
      <c r="Q27">
        <f>(Table4[[#This Row],[time]]-2)*2</f>
        <v>2</v>
      </c>
      <c r="R27" s="10">
        <v>7.8700000000000002E-5</v>
      </c>
      <c r="S27" s="4">
        <v>3</v>
      </c>
      <c r="T27">
        <f>(Table247[[#This Row],[time]]-2)*2</f>
        <v>2</v>
      </c>
      <c r="U27" s="10">
        <v>6.2000000000000003E-5</v>
      </c>
      <c r="V27" s="4">
        <v>3</v>
      </c>
      <c r="W27">
        <f>(Table5[[#This Row],[time]]-2)*2</f>
        <v>2</v>
      </c>
      <c r="X27" s="10">
        <v>7.9800000000000002E-5</v>
      </c>
      <c r="Y27" s="4">
        <v>3</v>
      </c>
      <c r="Z27">
        <f>(Table248[[#This Row],[time]]-2)*2</f>
        <v>2</v>
      </c>
      <c r="AA27" s="10">
        <v>8.0799999999999999E-5</v>
      </c>
      <c r="AB27" s="4">
        <v>3</v>
      </c>
      <c r="AC27">
        <f>(Table6[[#This Row],[time]]-2)*2</f>
        <v>2</v>
      </c>
      <c r="AD27" s="10">
        <v>7.3300000000000006E-5</v>
      </c>
      <c r="AE27" s="4">
        <v>3</v>
      </c>
      <c r="AF27">
        <f>(Table249[[#This Row],[time]]-2)*2</f>
        <v>2</v>
      </c>
      <c r="AG27" s="10">
        <v>7.9400000000000006E-5</v>
      </c>
      <c r="AH27" s="4">
        <v>3</v>
      </c>
      <c r="AI27">
        <f>(Table7[[#This Row],[time]]-2)*2</f>
        <v>2</v>
      </c>
      <c r="AJ27" s="10">
        <v>7.2100000000000004E-5</v>
      </c>
      <c r="AK27" s="4">
        <v>3</v>
      </c>
      <c r="AL27">
        <f>(Table250[[#This Row],[time]]-2)*2</f>
        <v>2</v>
      </c>
      <c r="AM27" s="7">
        <v>2.6522299999999999</v>
      </c>
      <c r="AN27" s="4">
        <v>3</v>
      </c>
      <c r="AO27">
        <f>(Table8[[#This Row],[time]]-2)*2</f>
        <v>2</v>
      </c>
      <c r="AP27" s="7">
        <v>1.88202</v>
      </c>
      <c r="AQ27" s="4">
        <v>3</v>
      </c>
      <c r="AR27">
        <f>(Table252[[#This Row],[time]]-2)*2</f>
        <v>2</v>
      </c>
      <c r="AS27" s="7">
        <v>2.6999399999999998</v>
      </c>
      <c r="AT27" s="4">
        <v>3</v>
      </c>
      <c r="AU27">
        <f>(Table253[[#This Row],[time]]-2)*2</f>
        <v>2</v>
      </c>
      <c r="AV27" s="7">
        <v>1.3060099999999999</v>
      </c>
    </row>
    <row r="28" spans="1:48">
      <c r="A28" t="s">
        <v>26</v>
      </c>
      <c r="C28">
        <f>AVERAGE(C7:C27)</f>
        <v>0.60825171428571445</v>
      </c>
      <c r="D28" t="s">
        <v>26</v>
      </c>
      <c r="F28">
        <f t="shared" ref="D28:AV28" si="0">AVERAGE(F7:F27)</f>
        <v>1.2222134761904761E-3</v>
      </c>
      <c r="G28" t="s">
        <v>26</v>
      </c>
      <c r="I28">
        <f t="shared" si="0"/>
        <v>1.6497190476190473</v>
      </c>
      <c r="J28" t="s">
        <v>26</v>
      </c>
      <c r="L28">
        <f t="shared" si="0"/>
        <v>1.3539368095238096E-3</v>
      </c>
      <c r="M28" t="s">
        <v>26</v>
      </c>
      <c r="O28">
        <f t="shared" si="0"/>
        <v>6.5147619047619038E-5</v>
      </c>
      <c r="P28" t="s">
        <v>26</v>
      </c>
      <c r="R28">
        <f t="shared" si="0"/>
        <v>8.1509523809523813E-5</v>
      </c>
      <c r="S28" t="s">
        <v>26</v>
      </c>
      <c r="U28">
        <f t="shared" si="0"/>
        <v>6.6461904761904746E-5</v>
      </c>
      <c r="V28" t="s">
        <v>26</v>
      </c>
      <c r="X28">
        <f t="shared" si="0"/>
        <v>8.2638095238095233E-5</v>
      </c>
      <c r="Y28" t="s">
        <v>26</v>
      </c>
      <c r="AA28">
        <f t="shared" si="0"/>
        <v>0.11014854876190477</v>
      </c>
      <c r="AB28" t="s">
        <v>26</v>
      </c>
      <c r="AD28">
        <f t="shared" si="0"/>
        <v>7.9214285714285717E-5</v>
      </c>
      <c r="AE28" t="s">
        <v>26</v>
      </c>
      <c r="AG28">
        <f t="shared" si="0"/>
        <v>0.15937894528571431</v>
      </c>
      <c r="AH28" t="s">
        <v>26</v>
      </c>
      <c r="AJ28">
        <f t="shared" si="0"/>
        <v>7.8895238095238115E-5</v>
      </c>
      <c r="AK28" t="s">
        <v>26</v>
      </c>
      <c r="AM28">
        <f t="shared" si="0"/>
        <v>0.8469546971428572</v>
      </c>
      <c r="AN28" t="s">
        <v>26</v>
      </c>
      <c r="AP28">
        <f t="shared" si="0"/>
        <v>1.7983847619047619</v>
      </c>
      <c r="AQ28" t="s">
        <v>26</v>
      </c>
      <c r="AS28">
        <f t="shared" si="0"/>
        <v>1.6137738095238094</v>
      </c>
      <c r="AT28" t="s">
        <v>26</v>
      </c>
      <c r="AV28">
        <f t="shared" si="0"/>
        <v>2.2491504761904757</v>
      </c>
    </row>
    <row r="29" spans="1:48">
      <c r="A29" t="s">
        <v>27</v>
      </c>
      <c r="C29">
        <f>MAX(C7:C27)</f>
        <v>1.0091399999999999</v>
      </c>
      <c r="D29" t="s">
        <v>27</v>
      </c>
      <c r="F29">
        <f t="shared" ref="D29:AV29" si="1">MAX(F7:F27)</f>
        <v>2.3700300000000001E-2</v>
      </c>
      <c r="G29" t="s">
        <v>27</v>
      </c>
      <c r="I29">
        <f t="shared" si="1"/>
        <v>2.8687499999999999</v>
      </c>
      <c r="J29" t="s">
        <v>27</v>
      </c>
      <c r="L29">
        <f t="shared" si="1"/>
        <v>2.63726E-2</v>
      </c>
      <c r="M29" t="s">
        <v>27</v>
      </c>
      <c r="O29">
        <f t="shared" si="1"/>
        <v>7.4200000000000001E-5</v>
      </c>
      <c r="P29" t="s">
        <v>27</v>
      </c>
      <c r="R29">
        <f t="shared" si="1"/>
        <v>8.7200000000000005E-5</v>
      </c>
      <c r="S29" t="s">
        <v>27</v>
      </c>
      <c r="U29">
        <f t="shared" si="1"/>
        <v>7.7700000000000005E-5</v>
      </c>
      <c r="V29" t="s">
        <v>27</v>
      </c>
      <c r="X29">
        <f t="shared" si="1"/>
        <v>9.09E-5</v>
      </c>
      <c r="Y29" t="s">
        <v>27</v>
      </c>
      <c r="AA29">
        <f t="shared" si="1"/>
        <v>0.69853699999999996</v>
      </c>
      <c r="AB29" t="s">
        <v>27</v>
      </c>
      <c r="AD29">
        <f t="shared" si="1"/>
        <v>8.2700000000000004E-5</v>
      </c>
      <c r="AE29" t="s">
        <v>27</v>
      </c>
      <c r="AG29">
        <f t="shared" si="1"/>
        <v>0.99968299999999999</v>
      </c>
      <c r="AH29" t="s">
        <v>27</v>
      </c>
      <c r="AJ29">
        <f t="shared" si="1"/>
        <v>8.3499999999999997E-5</v>
      </c>
      <c r="AK29" t="s">
        <v>27</v>
      </c>
      <c r="AM29">
        <f t="shared" si="1"/>
        <v>2.6522299999999999</v>
      </c>
      <c r="AN29" t="s">
        <v>27</v>
      </c>
      <c r="AP29">
        <f t="shared" si="1"/>
        <v>2.37818</v>
      </c>
      <c r="AQ29" t="s">
        <v>27</v>
      </c>
      <c r="AS29">
        <f t="shared" si="1"/>
        <v>2.6999399999999998</v>
      </c>
      <c r="AT29" t="s">
        <v>27</v>
      </c>
      <c r="AV29">
        <f t="shared" si="1"/>
        <v>2.6825299999999999</v>
      </c>
    </row>
    <row r="31" spans="1:48">
      <c r="A31" t="s">
        <v>28</v>
      </c>
      <c r="D31" t="s">
        <v>2</v>
      </c>
    </row>
    <row r="32" spans="1:48">
      <c r="A32" t="s">
        <v>29</v>
      </c>
      <c r="D32" t="s">
        <v>4</v>
      </c>
      <c r="E32" t="s">
        <v>5</v>
      </c>
    </row>
    <row r="33" spans="1:48">
      <c r="D33" t="s">
        <v>30</v>
      </c>
    </row>
    <row r="35" spans="1:48">
      <c r="A35" t="s">
        <v>6</v>
      </c>
      <c r="D35" t="s">
        <v>7</v>
      </c>
      <c r="G35" t="s">
        <v>8</v>
      </c>
      <c r="J35" t="s">
        <v>9</v>
      </c>
      <c r="M35" t="s">
        <v>10</v>
      </c>
      <c r="P35" t="s">
        <v>11</v>
      </c>
      <c r="S35" t="s">
        <v>12</v>
      </c>
      <c r="V35" t="s">
        <v>13</v>
      </c>
      <c r="Y35" t="s">
        <v>14</v>
      </c>
      <c r="AB35" t="s">
        <v>15</v>
      </c>
      <c r="AE35" t="s">
        <v>16</v>
      </c>
      <c r="AH35" t="s">
        <v>17</v>
      </c>
      <c r="AK35" t="s">
        <v>18</v>
      </c>
      <c r="AN35" t="s">
        <v>19</v>
      </c>
      <c r="AQ35" t="s">
        <v>20</v>
      </c>
      <c r="AT35" t="s">
        <v>21</v>
      </c>
    </row>
    <row r="36" spans="1:48">
      <c r="A36" t="s">
        <v>22</v>
      </c>
      <c r="B36" t="s">
        <v>23</v>
      </c>
      <c r="C36" t="s">
        <v>24</v>
      </c>
      <c r="D36" t="s">
        <v>22</v>
      </c>
      <c r="E36" t="s">
        <v>23</v>
      </c>
      <c r="F36" t="s">
        <v>25</v>
      </c>
      <c r="G36" t="s">
        <v>22</v>
      </c>
      <c r="H36" t="s">
        <v>23</v>
      </c>
      <c r="I36" t="s">
        <v>24</v>
      </c>
      <c r="J36" t="s">
        <v>22</v>
      </c>
      <c r="K36" t="s">
        <v>23</v>
      </c>
      <c r="L36" t="s">
        <v>24</v>
      </c>
      <c r="M36" t="s">
        <v>22</v>
      </c>
      <c r="N36" t="s">
        <v>23</v>
      </c>
      <c r="O36" t="s">
        <v>24</v>
      </c>
      <c r="P36" t="s">
        <v>22</v>
      </c>
      <c r="Q36" t="s">
        <v>23</v>
      </c>
      <c r="R36" t="s">
        <v>24</v>
      </c>
      <c r="S36" t="s">
        <v>22</v>
      </c>
      <c r="T36" t="s">
        <v>23</v>
      </c>
      <c r="U36" t="s">
        <v>24</v>
      </c>
      <c r="V36" t="s">
        <v>22</v>
      </c>
      <c r="W36" t="s">
        <v>23</v>
      </c>
      <c r="X36" t="s">
        <v>24</v>
      </c>
      <c r="Y36" t="s">
        <v>22</v>
      </c>
      <c r="Z36" t="s">
        <v>23</v>
      </c>
      <c r="AA36" t="s">
        <v>24</v>
      </c>
      <c r="AB36" t="s">
        <v>22</v>
      </c>
      <c r="AC36" t="s">
        <v>23</v>
      </c>
      <c r="AD36" t="s">
        <v>24</v>
      </c>
      <c r="AE36" t="s">
        <v>22</v>
      </c>
      <c r="AF36" t="s">
        <v>23</v>
      </c>
      <c r="AG36" t="s">
        <v>24</v>
      </c>
      <c r="AH36" t="s">
        <v>22</v>
      </c>
      <c r="AI36" t="s">
        <v>23</v>
      </c>
      <c r="AJ36" t="s">
        <v>24</v>
      </c>
      <c r="AK36" t="s">
        <v>22</v>
      </c>
      <c r="AL36" t="s">
        <v>23</v>
      </c>
      <c r="AM36" t="s">
        <v>24</v>
      </c>
      <c r="AN36" t="s">
        <v>22</v>
      </c>
      <c r="AO36" t="s">
        <v>23</v>
      </c>
      <c r="AP36" t="s">
        <v>24</v>
      </c>
      <c r="AQ36" t="s">
        <v>22</v>
      </c>
      <c r="AR36" t="s">
        <v>23</v>
      </c>
      <c r="AS36" t="s">
        <v>24</v>
      </c>
      <c r="AT36" t="s">
        <v>22</v>
      </c>
      <c r="AU36" t="s">
        <v>23</v>
      </c>
      <c r="AV36" t="s">
        <v>24</v>
      </c>
    </row>
    <row r="37" spans="1:48">
      <c r="A37" s="2">
        <v>2</v>
      </c>
      <c r="B37">
        <f>-(Table1254[[#This Row],[time]]-2)*2</f>
        <v>0</v>
      </c>
      <c r="C37" s="5">
        <v>2.6244700000000001</v>
      </c>
      <c r="D37" s="2">
        <v>2</v>
      </c>
      <c r="E37">
        <f>-(Table2255[[#This Row],[time]]-2)*2</f>
        <v>0</v>
      </c>
      <c r="F37" s="5">
        <v>0.450241</v>
      </c>
      <c r="G37" s="2">
        <v>2</v>
      </c>
      <c r="H37">
        <f>-(Table245262[[#This Row],[time]]-2)*2</f>
        <v>0</v>
      </c>
      <c r="I37" s="8">
        <v>7.6100000000000007E-5</v>
      </c>
      <c r="J37" s="2">
        <v>2</v>
      </c>
      <c r="K37">
        <f>-(Table3256[[#This Row],[time]]-2)*2</f>
        <v>0</v>
      </c>
      <c r="L37" s="5">
        <v>0.59038000000000002</v>
      </c>
      <c r="M37" s="2">
        <v>2</v>
      </c>
      <c r="N37">
        <f>-(Table246263[[#This Row],[time]]-2)*2</f>
        <v>0</v>
      </c>
      <c r="O37" s="8">
        <v>7.6100000000000007E-5</v>
      </c>
      <c r="P37" s="2">
        <v>2</v>
      </c>
      <c r="Q37">
        <f>-(Table4257[[#This Row],[time]]-2)*2</f>
        <v>0</v>
      </c>
      <c r="R37" s="8">
        <v>8.2799999999999993E-5</v>
      </c>
      <c r="S37" s="2">
        <v>2</v>
      </c>
      <c r="T37">
        <f>-(Table247264[[#This Row],[time]]-2)*2</f>
        <v>0</v>
      </c>
      <c r="U37" s="5">
        <v>1.9640299999999999E-3</v>
      </c>
      <c r="V37" s="2">
        <v>2</v>
      </c>
      <c r="W37">
        <f>-(Table5258[[#This Row],[time]]-2)*2</f>
        <v>0</v>
      </c>
      <c r="X37" s="5">
        <v>0.126861</v>
      </c>
      <c r="Y37" s="2">
        <v>2</v>
      </c>
      <c r="Z37">
        <f>-(Table248265[[#This Row],[time]]-2)*2</f>
        <v>0</v>
      </c>
      <c r="AA37" s="5">
        <v>6.99711E-3</v>
      </c>
      <c r="AB37" s="2">
        <v>2</v>
      </c>
      <c r="AC37">
        <f>-(Table6259[[#This Row],[time]]-2)*2</f>
        <v>0</v>
      </c>
      <c r="AD37" s="5">
        <v>2.1249500000000001</v>
      </c>
      <c r="AE37" s="2">
        <v>2</v>
      </c>
      <c r="AF37">
        <f>-(Table249266[[#This Row],[time]]-2)*2</f>
        <v>0</v>
      </c>
      <c r="AG37" s="5">
        <v>4.1851300000000001E-2</v>
      </c>
      <c r="AH37" s="2">
        <v>2</v>
      </c>
      <c r="AI37">
        <f>-(Table7260[[#This Row],[time]]-2)*2</f>
        <v>0</v>
      </c>
      <c r="AJ37" s="5">
        <v>0.54894900000000002</v>
      </c>
      <c r="AK37" s="2">
        <v>2</v>
      </c>
      <c r="AL37">
        <f>-(Table250267[[#This Row],[time]]-2)*2</f>
        <v>0</v>
      </c>
      <c r="AM37" s="5">
        <v>1.5099899999999999</v>
      </c>
      <c r="AN37" s="2">
        <v>2</v>
      </c>
      <c r="AO37">
        <f>-(Table8261[[#This Row],[time]]-2)*2</f>
        <v>0</v>
      </c>
      <c r="AP37" s="5">
        <v>1.26789</v>
      </c>
      <c r="AQ37" s="2">
        <v>2</v>
      </c>
      <c r="AR37">
        <f>-(Table252268[[#This Row],[time]]-2)*2</f>
        <v>0</v>
      </c>
      <c r="AS37" s="5">
        <v>1.5448299999999999</v>
      </c>
      <c r="AT37" s="2">
        <v>2</v>
      </c>
      <c r="AU37">
        <f>-(Table253269[[#This Row],[time]]-2)*2</f>
        <v>0</v>
      </c>
      <c r="AV37" s="5">
        <v>2.7206600000000001</v>
      </c>
    </row>
    <row r="38" spans="1:48">
      <c r="A38" s="3">
        <v>2.0512600000000001</v>
      </c>
      <c r="B38">
        <f>-(Table1254[[#This Row],[time]]-2)*2</f>
        <v>-0.10252000000000017</v>
      </c>
      <c r="C38" s="6">
        <v>2.9656199999999999</v>
      </c>
      <c r="D38" s="3">
        <v>2.0512600000000001</v>
      </c>
      <c r="E38">
        <f>-(Table2255[[#This Row],[time]]-2)*2</f>
        <v>-0.10252000000000017</v>
      </c>
      <c r="F38" s="6">
        <v>0.64309700000000003</v>
      </c>
      <c r="G38" s="3">
        <v>2.0512600000000001</v>
      </c>
      <c r="H38">
        <f>-(Table245262[[#This Row],[time]]-2)*2</f>
        <v>-0.10252000000000017</v>
      </c>
      <c r="I38" s="9">
        <v>7.9300000000000003E-5</v>
      </c>
      <c r="J38" s="3">
        <v>2.0512600000000001</v>
      </c>
      <c r="K38">
        <f>-(Table3256[[#This Row],[time]]-2)*2</f>
        <v>-0.10252000000000017</v>
      </c>
      <c r="L38" s="6">
        <v>0.80639000000000005</v>
      </c>
      <c r="M38" s="3">
        <v>2.0512600000000001</v>
      </c>
      <c r="N38">
        <f>-(Table246263[[#This Row],[time]]-2)*2</f>
        <v>-0.10252000000000017</v>
      </c>
      <c r="O38" s="9">
        <v>7.9300000000000003E-5</v>
      </c>
      <c r="P38" s="3">
        <v>2.0512600000000001</v>
      </c>
      <c r="Q38">
        <f>-(Table4257[[#This Row],[time]]-2)*2</f>
        <v>-0.10252000000000017</v>
      </c>
      <c r="R38" s="6">
        <v>1.18974E-4</v>
      </c>
      <c r="S38" s="3">
        <v>2.0512600000000001</v>
      </c>
      <c r="T38">
        <f>-(Table247264[[#This Row],[time]]-2)*2</f>
        <v>-0.10252000000000017</v>
      </c>
      <c r="U38" s="6">
        <v>5.2082299999999998E-2</v>
      </c>
      <c r="V38" s="3">
        <v>2.0512600000000001</v>
      </c>
      <c r="W38">
        <f>-(Table5258[[#This Row],[time]]-2)*2</f>
        <v>-0.10252000000000017</v>
      </c>
      <c r="X38" s="6">
        <v>0.24387500000000001</v>
      </c>
      <c r="Y38" s="3">
        <v>2.0512600000000001</v>
      </c>
      <c r="Z38">
        <f>-(Table248265[[#This Row],[time]]-2)*2</f>
        <v>-0.10252000000000017</v>
      </c>
      <c r="AA38" s="6">
        <v>5.8090900000000001E-2</v>
      </c>
      <c r="AB38" s="3">
        <v>2.0512600000000001</v>
      </c>
      <c r="AC38">
        <f>-(Table6259[[#This Row],[time]]-2)*2</f>
        <v>-0.10252000000000017</v>
      </c>
      <c r="AD38" s="6">
        <v>3.18614</v>
      </c>
      <c r="AE38" s="3">
        <v>2.0512600000000001</v>
      </c>
      <c r="AF38">
        <f>-(Table249266[[#This Row],[time]]-2)*2</f>
        <v>-0.10252000000000017</v>
      </c>
      <c r="AG38" s="6">
        <v>0.10369399999999999</v>
      </c>
      <c r="AH38" s="3">
        <v>2.0512600000000001</v>
      </c>
      <c r="AI38">
        <f>-(Table7260[[#This Row],[time]]-2)*2</f>
        <v>-0.10252000000000017</v>
      </c>
      <c r="AJ38" s="6">
        <v>0.74080800000000002</v>
      </c>
      <c r="AK38" s="3">
        <v>2.0512600000000001</v>
      </c>
      <c r="AL38">
        <f>-(Table250267[[#This Row],[time]]-2)*2</f>
        <v>-0.10252000000000017</v>
      </c>
      <c r="AM38" s="6">
        <v>1.7006600000000001</v>
      </c>
      <c r="AN38" s="3">
        <v>2.0512600000000001</v>
      </c>
      <c r="AO38">
        <f>-(Table8261[[#This Row],[time]]-2)*2</f>
        <v>-0.10252000000000017</v>
      </c>
      <c r="AP38" s="6">
        <v>1.52261</v>
      </c>
      <c r="AQ38" s="3">
        <v>2.0512600000000001</v>
      </c>
      <c r="AR38">
        <f>-(Table252268[[#This Row],[time]]-2)*2</f>
        <v>-0.10252000000000017</v>
      </c>
      <c r="AS38" s="6">
        <v>1.7174700000000001</v>
      </c>
      <c r="AT38" s="3">
        <v>2.0512600000000001</v>
      </c>
      <c r="AU38">
        <f>-(Table253269[[#This Row],[time]]-2)*2</f>
        <v>-0.10252000000000017</v>
      </c>
      <c r="AV38" s="6">
        <v>2.9788299999999999</v>
      </c>
    </row>
    <row r="39" spans="1:48">
      <c r="A39" s="3">
        <v>2.1153300000000002</v>
      </c>
      <c r="B39">
        <f>-(Table1254[[#This Row],[time]]-2)*2</f>
        <v>-0.23066000000000031</v>
      </c>
      <c r="C39" s="6">
        <v>3.3111799999999998</v>
      </c>
      <c r="D39" s="3">
        <v>2.1153300000000002</v>
      </c>
      <c r="E39">
        <f>-(Table2255[[#This Row],[time]]-2)*2</f>
        <v>-0.23066000000000031</v>
      </c>
      <c r="F39" s="6">
        <v>0.67015599999999997</v>
      </c>
      <c r="G39" s="3">
        <v>2.1153300000000002</v>
      </c>
      <c r="H39">
        <f>-(Table245262[[#This Row],[time]]-2)*2</f>
        <v>-0.23066000000000031</v>
      </c>
      <c r="I39" s="9">
        <v>8.2200000000000006E-5</v>
      </c>
      <c r="J39" s="3">
        <v>2.1153300000000002</v>
      </c>
      <c r="K39">
        <f>-(Table3256[[#This Row],[time]]-2)*2</f>
        <v>-0.23066000000000031</v>
      </c>
      <c r="L39" s="6">
        <v>0.87719100000000005</v>
      </c>
      <c r="M39" s="3">
        <v>2.1153300000000002</v>
      </c>
      <c r="N39">
        <f>-(Table246263[[#This Row],[time]]-2)*2</f>
        <v>-0.23066000000000031</v>
      </c>
      <c r="O39" s="9">
        <v>8.2200000000000006E-5</v>
      </c>
      <c r="P39" s="3">
        <v>2.1153300000000002</v>
      </c>
      <c r="Q39">
        <f>-(Table4257[[#This Row],[time]]-2)*2</f>
        <v>-0.23066000000000031</v>
      </c>
      <c r="R39" s="6">
        <v>1.2508599999999999E-3</v>
      </c>
      <c r="S39" s="3">
        <v>2.1153300000000002</v>
      </c>
      <c r="T39">
        <f>-(Table247264[[#This Row],[time]]-2)*2</f>
        <v>-0.23066000000000031</v>
      </c>
      <c r="U39" s="6">
        <v>0.105492</v>
      </c>
      <c r="V39" s="3">
        <v>2.1153300000000002</v>
      </c>
      <c r="W39">
        <f>-(Table5258[[#This Row],[time]]-2)*2</f>
        <v>-0.23066000000000031</v>
      </c>
      <c r="X39" s="6">
        <v>0.45891599999999999</v>
      </c>
      <c r="Y39" s="3">
        <v>2.1153300000000002</v>
      </c>
      <c r="Z39">
        <f>-(Table248265[[#This Row],[time]]-2)*2</f>
        <v>-0.23066000000000031</v>
      </c>
      <c r="AA39" s="6">
        <v>8.9313199999999995E-2</v>
      </c>
      <c r="AB39" s="3">
        <v>2.1153300000000002</v>
      </c>
      <c r="AC39">
        <f>-(Table6259[[#This Row],[time]]-2)*2</f>
        <v>-0.23066000000000031</v>
      </c>
      <c r="AD39" s="6">
        <v>4.1537699999999997</v>
      </c>
      <c r="AE39" s="3">
        <v>2.1153300000000002</v>
      </c>
      <c r="AF39">
        <f>-(Table249266[[#This Row],[time]]-2)*2</f>
        <v>-0.23066000000000031</v>
      </c>
      <c r="AG39" s="6">
        <v>0.27646599999999999</v>
      </c>
      <c r="AH39" s="3">
        <v>2.1153300000000002</v>
      </c>
      <c r="AI39">
        <f>-(Table7260[[#This Row],[time]]-2)*2</f>
        <v>-0.23066000000000031</v>
      </c>
      <c r="AJ39" s="6">
        <v>0.919516</v>
      </c>
      <c r="AK39" s="3">
        <v>2.1153300000000002</v>
      </c>
      <c r="AL39">
        <f>-(Table250267[[#This Row],[time]]-2)*2</f>
        <v>-0.23066000000000031</v>
      </c>
      <c r="AM39" s="6">
        <v>1.89428</v>
      </c>
      <c r="AN39" s="3">
        <v>2.1153300000000002</v>
      </c>
      <c r="AO39">
        <f>-(Table8261[[#This Row],[time]]-2)*2</f>
        <v>-0.23066000000000031</v>
      </c>
      <c r="AP39" s="6">
        <v>1.90723</v>
      </c>
      <c r="AQ39" s="3">
        <v>2.1153300000000002</v>
      </c>
      <c r="AR39">
        <f>-(Table252268[[#This Row],[time]]-2)*2</f>
        <v>-0.23066000000000031</v>
      </c>
      <c r="AS39" s="6">
        <v>1.8464799999999999</v>
      </c>
      <c r="AT39" s="3">
        <v>2.1153300000000002</v>
      </c>
      <c r="AU39">
        <f>-(Table253269[[#This Row],[time]]-2)*2</f>
        <v>-0.23066000000000031</v>
      </c>
      <c r="AV39" s="6">
        <v>3.3238500000000002</v>
      </c>
    </row>
    <row r="40" spans="1:48">
      <c r="A40" s="3">
        <v>2.1747100000000001</v>
      </c>
      <c r="B40">
        <f>-(Table1254[[#This Row],[time]]-2)*2</f>
        <v>-0.34942000000000029</v>
      </c>
      <c r="C40" s="6">
        <v>3.5821900000000002</v>
      </c>
      <c r="D40" s="3">
        <v>2.1747100000000001</v>
      </c>
      <c r="E40">
        <f>-(Table2255[[#This Row],[time]]-2)*2</f>
        <v>-0.34942000000000029</v>
      </c>
      <c r="F40" s="6">
        <v>0.63730200000000004</v>
      </c>
      <c r="G40" s="3">
        <v>2.1747100000000001</v>
      </c>
      <c r="H40">
        <f>-(Table245262[[#This Row],[time]]-2)*2</f>
        <v>-0.34942000000000029</v>
      </c>
      <c r="I40" s="6">
        <v>2.9484900000000002E-4</v>
      </c>
      <c r="J40" s="3">
        <v>2.1747100000000001</v>
      </c>
      <c r="K40">
        <f>-(Table3256[[#This Row],[time]]-2)*2</f>
        <v>-0.34942000000000029</v>
      </c>
      <c r="L40" s="6">
        <v>0.92105499999999996</v>
      </c>
      <c r="M40" s="3">
        <v>2.1747100000000001</v>
      </c>
      <c r="N40">
        <f>-(Table246263[[#This Row],[time]]-2)*2</f>
        <v>-0.34942000000000029</v>
      </c>
      <c r="O40" s="6">
        <v>2.9484900000000002E-4</v>
      </c>
      <c r="P40" s="3">
        <v>2.1747100000000001</v>
      </c>
      <c r="Q40">
        <f>-(Table4257[[#This Row],[time]]-2)*2</f>
        <v>-0.34942000000000029</v>
      </c>
      <c r="R40" s="6">
        <v>5.5713400000000001E-3</v>
      </c>
      <c r="S40" s="3">
        <v>2.1747100000000001</v>
      </c>
      <c r="T40">
        <f>-(Table247264[[#This Row],[time]]-2)*2</f>
        <v>-0.34942000000000029</v>
      </c>
      <c r="U40" s="6">
        <v>0.20014999999999999</v>
      </c>
      <c r="V40" s="3">
        <v>2.1747100000000001</v>
      </c>
      <c r="W40">
        <f>-(Table5258[[#This Row],[time]]-2)*2</f>
        <v>-0.34942000000000029</v>
      </c>
      <c r="X40" s="6">
        <v>0.60881200000000002</v>
      </c>
      <c r="Y40" s="3">
        <v>2.1747100000000001</v>
      </c>
      <c r="Z40">
        <f>-(Table248265[[#This Row],[time]]-2)*2</f>
        <v>-0.34942000000000029</v>
      </c>
      <c r="AA40" s="6">
        <v>0.118034</v>
      </c>
      <c r="AB40" s="3">
        <v>2.1747100000000001</v>
      </c>
      <c r="AC40">
        <f>-(Table6259[[#This Row],[time]]-2)*2</f>
        <v>-0.34942000000000029</v>
      </c>
      <c r="AD40" s="6">
        <v>4.5197399999999996</v>
      </c>
      <c r="AE40" s="3">
        <v>2.1747100000000001</v>
      </c>
      <c r="AF40">
        <f>-(Table249266[[#This Row],[time]]-2)*2</f>
        <v>-0.34942000000000029</v>
      </c>
      <c r="AG40" s="6">
        <v>0.81072200000000005</v>
      </c>
      <c r="AH40" s="3">
        <v>2.1747100000000001</v>
      </c>
      <c r="AI40">
        <f>-(Table7260[[#This Row],[time]]-2)*2</f>
        <v>-0.34942000000000029</v>
      </c>
      <c r="AJ40" s="6">
        <v>1.28728</v>
      </c>
      <c r="AK40" s="3">
        <v>2.1747100000000001</v>
      </c>
      <c r="AL40">
        <f>-(Table250267[[#This Row],[time]]-2)*2</f>
        <v>-0.34942000000000029</v>
      </c>
      <c r="AM40" s="6">
        <v>2.1377999999999999</v>
      </c>
      <c r="AN40" s="3">
        <v>2.1747100000000001</v>
      </c>
      <c r="AO40">
        <f>-(Table8261[[#This Row],[time]]-2)*2</f>
        <v>-0.34942000000000029</v>
      </c>
      <c r="AP40" s="6">
        <v>2.43953</v>
      </c>
      <c r="AQ40" s="3">
        <v>2.1747100000000001</v>
      </c>
      <c r="AR40">
        <f>-(Table252268[[#This Row],[time]]-2)*2</f>
        <v>-0.34942000000000029</v>
      </c>
      <c r="AS40" s="6">
        <v>2.0615800000000002</v>
      </c>
      <c r="AT40" s="3">
        <v>2.1747100000000001</v>
      </c>
      <c r="AU40">
        <f>-(Table253269[[#This Row],[time]]-2)*2</f>
        <v>-0.34942000000000029</v>
      </c>
      <c r="AV40" s="6">
        <v>3.8134299999999999</v>
      </c>
    </row>
    <row r="41" spans="1:48">
      <c r="A41" s="3">
        <v>2.20404</v>
      </c>
      <c r="B41">
        <f>-(Table1254[[#This Row],[time]]-2)*2</f>
        <v>-0.40808</v>
      </c>
      <c r="C41" s="6">
        <v>3.6674500000000001</v>
      </c>
      <c r="D41" s="3">
        <v>2.20404</v>
      </c>
      <c r="E41">
        <f>-(Table2255[[#This Row],[time]]-2)*2</f>
        <v>-0.40808</v>
      </c>
      <c r="F41" s="6">
        <v>0.60223700000000002</v>
      </c>
      <c r="G41" s="3">
        <v>2.20404</v>
      </c>
      <c r="H41">
        <f>-(Table245262[[#This Row],[time]]-2)*2</f>
        <v>-0.40808</v>
      </c>
      <c r="I41" s="6">
        <v>1.0683999999999999E-3</v>
      </c>
      <c r="J41" s="3">
        <v>2.20404</v>
      </c>
      <c r="K41">
        <f>-(Table3256[[#This Row],[time]]-2)*2</f>
        <v>-0.40808</v>
      </c>
      <c r="L41" s="6">
        <v>0.93141399999999996</v>
      </c>
      <c r="M41" s="3">
        <v>2.20404</v>
      </c>
      <c r="N41">
        <f>-(Table246263[[#This Row],[time]]-2)*2</f>
        <v>-0.40808</v>
      </c>
      <c r="O41" s="6">
        <v>1.0683999999999999E-3</v>
      </c>
      <c r="P41" s="3">
        <v>2.20404</v>
      </c>
      <c r="Q41">
        <f>-(Table4257[[#This Row],[time]]-2)*2</f>
        <v>-0.40808</v>
      </c>
      <c r="R41" s="6">
        <v>9.6983E-3</v>
      </c>
      <c r="S41" s="3">
        <v>2.20404</v>
      </c>
      <c r="T41">
        <f>-(Table247264[[#This Row],[time]]-2)*2</f>
        <v>-0.40808</v>
      </c>
      <c r="U41" s="6">
        <v>0.27824700000000002</v>
      </c>
      <c r="V41" s="3">
        <v>2.20404</v>
      </c>
      <c r="W41">
        <f>-(Table5258[[#This Row],[time]]-2)*2</f>
        <v>-0.40808</v>
      </c>
      <c r="X41" s="6">
        <v>0.67955900000000002</v>
      </c>
      <c r="Y41" s="3">
        <v>2.20404</v>
      </c>
      <c r="Z41">
        <f>-(Table248265[[#This Row],[time]]-2)*2</f>
        <v>-0.40808</v>
      </c>
      <c r="AA41" s="6">
        <v>0.15708900000000001</v>
      </c>
      <c r="AB41" s="3">
        <v>2.20404</v>
      </c>
      <c r="AC41">
        <f>-(Table6259[[#This Row],[time]]-2)*2</f>
        <v>-0.40808</v>
      </c>
      <c r="AD41" s="6">
        <v>4.6923599999999999</v>
      </c>
      <c r="AE41" s="3">
        <v>2.20404</v>
      </c>
      <c r="AF41">
        <f>-(Table249266[[#This Row],[time]]-2)*2</f>
        <v>-0.40808</v>
      </c>
      <c r="AG41" s="6">
        <v>1.08189</v>
      </c>
      <c r="AH41" s="3">
        <v>2.20404</v>
      </c>
      <c r="AI41">
        <f>-(Table7260[[#This Row],[time]]-2)*2</f>
        <v>-0.40808</v>
      </c>
      <c r="AJ41" s="6">
        <v>1.83571</v>
      </c>
      <c r="AK41" s="3">
        <v>2.20404</v>
      </c>
      <c r="AL41">
        <f>-(Table250267[[#This Row],[time]]-2)*2</f>
        <v>-0.40808</v>
      </c>
      <c r="AM41" s="6">
        <v>2.2803599999999999</v>
      </c>
      <c r="AN41" s="3">
        <v>2.20404</v>
      </c>
      <c r="AO41">
        <f>-(Table8261[[#This Row],[time]]-2)*2</f>
        <v>-0.40808</v>
      </c>
      <c r="AP41" s="6">
        <v>2.7310300000000001</v>
      </c>
      <c r="AQ41" s="3">
        <v>2.20404</v>
      </c>
      <c r="AR41">
        <f>-(Table252268[[#This Row],[time]]-2)*2</f>
        <v>-0.40808</v>
      </c>
      <c r="AS41" s="6">
        <v>2.1847699999999999</v>
      </c>
      <c r="AT41" s="3">
        <v>2.20404</v>
      </c>
      <c r="AU41">
        <f>-(Table253269[[#This Row],[time]]-2)*2</f>
        <v>-0.40808</v>
      </c>
      <c r="AV41" s="6">
        <v>4.0801400000000001</v>
      </c>
    </row>
    <row r="42" spans="1:48">
      <c r="A42" s="3">
        <v>2.2512099999999999</v>
      </c>
      <c r="B42">
        <f>-(Table1254[[#This Row],[time]]-2)*2</f>
        <v>-0.50241999999999987</v>
      </c>
      <c r="C42" s="6">
        <v>3.8631000000000002</v>
      </c>
      <c r="D42" s="3">
        <v>2.2512099999999999</v>
      </c>
      <c r="E42">
        <f>-(Table2255[[#This Row],[time]]-2)*2</f>
        <v>-0.50241999999999987</v>
      </c>
      <c r="F42" s="6">
        <v>0.55690700000000004</v>
      </c>
      <c r="G42" s="3">
        <v>2.2512099999999999</v>
      </c>
      <c r="H42">
        <f>-(Table245262[[#This Row],[time]]-2)*2</f>
        <v>-0.50241999999999987</v>
      </c>
      <c r="I42" s="6">
        <v>5.4816400000000003E-3</v>
      </c>
      <c r="J42" s="3">
        <v>2.2512099999999999</v>
      </c>
      <c r="K42">
        <f>-(Table3256[[#This Row],[time]]-2)*2</f>
        <v>-0.50241999999999987</v>
      </c>
      <c r="L42" s="6">
        <v>0.962368</v>
      </c>
      <c r="M42" s="3">
        <v>2.2512099999999999</v>
      </c>
      <c r="N42">
        <f>-(Table246263[[#This Row],[time]]-2)*2</f>
        <v>-0.50241999999999987</v>
      </c>
      <c r="O42" s="6">
        <v>5.4816400000000003E-3</v>
      </c>
      <c r="P42" s="3">
        <v>2.2512099999999999</v>
      </c>
      <c r="Q42">
        <f>-(Table4257[[#This Row],[time]]-2)*2</f>
        <v>-0.50241999999999987</v>
      </c>
      <c r="R42" s="6">
        <v>2.18952E-2</v>
      </c>
      <c r="S42" s="3">
        <v>2.2512099999999999</v>
      </c>
      <c r="T42">
        <f>-(Table247264[[#This Row],[time]]-2)*2</f>
        <v>-0.50241999999999987</v>
      </c>
      <c r="U42" s="6">
        <v>0.39892699999999998</v>
      </c>
      <c r="V42" s="3">
        <v>2.2512099999999999</v>
      </c>
      <c r="W42">
        <f>-(Table5258[[#This Row],[time]]-2)*2</f>
        <v>-0.50241999999999987</v>
      </c>
      <c r="X42" s="6">
        <v>0.80246600000000001</v>
      </c>
      <c r="Y42" s="3">
        <v>2.2512099999999999</v>
      </c>
      <c r="Z42">
        <f>-(Table248265[[#This Row],[time]]-2)*2</f>
        <v>-0.50241999999999987</v>
      </c>
      <c r="AA42" s="6">
        <v>0.23297599999999999</v>
      </c>
      <c r="AB42" s="3">
        <v>2.2512099999999999</v>
      </c>
      <c r="AC42">
        <f>-(Table6259[[#This Row],[time]]-2)*2</f>
        <v>-0.50241999999999987</v>
      </c>
      <c r="AD42" s="6">
        <v>5.0951700000000004</v>
      </c>
      <c r="AE42" s="3">
        <v>2.2512099999999999</v>
      </c>
      <c r="AF42">
        <f>-(Table249266[[#This Row],[time]]-2)*2</f>
        <v>-0.50241999999999987</v>
      </c>
      <c r="AG42" s="6">
        <v>1.50352</v>
      </c>
      <c r="AH42" s="3">
        <v>2.2512099999999999</v>
      </c>
      <c r="AI42">
        <f>-(Table7260[[#This Row],[time]]-2)*2</f>
        <v>-0.50241999999999987</v>
      </c>
      <c r="AJ42" s="6">
        <v>2.6089000000000002</v>
      </c>
      <c r="AK42" s="3">
        <v>2.2512099999999999</v>
      </c>
      <c r="AL42">
        <f>-(Table250267[[#This Row],[time]]-2)*2</f>
        <v>-0.50241999999999987</v>
      </c>
      <c r="AM42" s="6">
        <v>2.5351599999999999</v>
      </c>
      <c r="AN42" s="3">
        <v>2.2512099999999999</v>
      </c>
      <c r="AO42">
        <f>-(Table8261[[#This Row],[time]]-2)*2</f>
        <v>-0.50241999999999987</v>
      </c>
      <c r="AP42" s="6">
        <v>3.1930499999999999</v>
      </c>
      <c r="AQ42" s="3">
        <v>2.2512099999999999</v>
      </c>
      <c r="AR42">
        <f>-(Table252268[[#This Row],[time]]-2)*2</f>
        <v>-0.50241999999999987</v>
      </c>
      <c r="AS42" s="6">
        <v>2.3796400000000002</v>
      </c>
      <c r="AT42" s="3">
        <v>2.2512099999999999</v>
      </c>
      <c r="AU42">
        <f>-(Table253269[[#This Row],[time]]-2)*2</f>
        <v>-0.50241999999999987</v>
      </c>
      <c r="AV42" s="6">
        <v>4.4803100000000002</v>
      </c>
    </row>
    <row r="43" spans="1:48">
      <c r="A43" s="3">
        <v>2.3028900000000001</v>
      </c>
      <c r="B43">
        <f>-(Table1254[[#This Row],[time]]-2)*2</f>
        <v>-0.60578000000000021</v>
      </c>
      <c r="C43" s="6">
        <v>4.1290300000000002</v>
      </c>
      <c r="D43" s="3">
        <v>2.3028900000000001</v>
      </c>
      <c r="E43">
        <f>-(Table2255[[#This Row],[time]]-2)*2</f>
        <v>-0.60578000000000021</v>
      </c>
      <c r="F43" s="6">
        <v>0.55431900000000001</v>
      </c>
      <c r="G43" s="3">
        <v>2.3028900000000001</v>
      </c>
      <c r="H43">
        <f>-(Table245262[[#This Row],[time]]-2)*2</f>
        <v>-0.60578000000000021</v>
      </c>
      <c r="I43" s="6">
        <v>1.5396099999999999E-2</v>
      </c>
      <c r="J43" s="3">
        <v>2.3028900000000001</v>
      </c>
      <c r="K43">
        <f>-(Table3256[[#This Row],[time]]-2)*2</f>
        <v>-0.60578000000000021</v>
      </c>
      <c r="L43" s="6">
        <v>1.02166</v>
      </c>
      <c r="M43" s="3">
        <v>2.3028900000000001</v>
      </c>
      <c r="N43">
        <f>-(Table246263[[#This Row],[time]]-2)*2</f>
        <v>-0.60578000000000021</v>
      </c>
      <c r="O43" s="6">
        <v>1.5396099999999999E-2</v>
      </c>
      <c r="P43" s="3">
        <v>2.3028900000000001</v>
      </c>
      <c r="Q43">
        <f>-(Table4257[[#This Row],[time]]-2)*2</f>
        <v>-0.60578000000000021</v>
      </c>
      <c r="R43" s="6">
        <v>5.7194399999999999E-2</v>
      </c>
      <c r="S43" s="3">
        <v>2.3028900000000001</v>
      </c>
      <c r="T43">
        <f>-(Table247264[[#This Row],[time]]-2)*2</f>
        <v>-0.60578000000000021</v>
      </c>
      <c r="U43" s="6">
        <v>0.52223399999999998</v>
      </c>
      <c r="V43" s="3">
        <v>2.3028900000000001</v>
      </c>
      <c r="W43">
        <f>-(Table5258[[#This Row],[time]]-2)*2</f>
        <v>-0.60578000000000021</v>
      </c>
      <c r="X43" s="6">
        <v>0.91875099999999998</v>
      </c>
      <c r="Y43" s="3">
        <v>2.3028900000000001</v>
      </c>
      <c r="Z43">
        <f>-(Table248265[[#This Row],[time]]-2)*2</f>
        <v>-0.60578000000000021</v>
      </c>
      <c r="AA43" s="6">
        <v>0.45901599999999998</v>
      </c>
      <c r="AB43" s="3">
        <v>2.3028900000000001</v>
      </c>
      <c r="AC43">
        <f>-(Table6259[[#This Row],[time]]-2)*2</f>
        <v>-0.60578000000000021</v>
      </c>
      <c r="AD43" s="6">
        <v>5.5546800000000003</v>
      </c>
      <c r="AE43" s="3">
        <v>2.3028900000000001</v>
      </c>
      <c r="AF43">
        <f>-(Table249266[[#This Row],[time]]-2)*2</f>
        <v>-0.60578000000000021</v>
      </c>
      <c r="AG43" s="6">
        <v>1.90099</v>
      </c>
      <c r="AH43" s="3">
        <v>2.3028900000000001</v>
      </c>
      <c r="AI43">
        <f>-(Table7260[[#This Row],[time]]-2)*2</f>
        <v>-0.60578000000000021</v>
      </c>
      <c r="AJ43" s="6">
        <v>3.3879999999999999</v>
      </c>
      <c r="AK43" s="3">
        <v>2.3028900000000001</v>
      </c>
      <c r="AL43">
        <f>-(Table250267[[#This Row],[time]]-2)*2</f>
        <v>-0.60578000000000021</v>
      </c>
      <c r="AM43" s="6">
        <v>2.8384</v>
      </c>
      <c r="AN43" s="3">
        <v>2.3028900000000001</v>
      </c>
      <c r="AO43">
        <f>-(Table8261[[#This Row],[time]]-2)*2</f>
        <v>-0.60578000000000021</v>
      </c>
      <c r="AP43" s="6">
        <v>3.68553</v>
      </c>
      <c r="AQ43" s="3">
        <v>2.3028900000000001</v>
      </c>
      <c r="AR43">
        <f>-(Table252268[[#This Row],[time]]-2)*2</f>
        <v>-0.60578000000000021</v>
      </c>
      <c r="AS43" s="6">
        <v>2.5922399999999999</v>
      </c>
      <c r="AT43" s="3">
        <v>2.3028900000000001</v>
      </c>
      <c r="AU43">
        <f>-(Table253269[[#This Row],[time]]-2)*2</f>
        <v>-0.60578000000000021</v>
      </c>
      <c r="AV43" s="6">
        <v>4.8788</v>
      </c>
    </row>
    <row r="44" spans="1:48">
      <c r="A44" s="3">
        <v>2.3528600000000002</v>
      </c>
      <c r="B44">
        <f>-(Table1254[[#This Row],[time]]-2)*2</f>
        <v>-0.70572000000000035</v>
      </c>
      <c r="C44" s="6">
        <v>4.4470999999999998</v>
      </c>
      <c r="D44" s="3">
        <v>2.3528600000000002</v>
      </c>
      <c r="E44">
        <f>-(Table2255[[#This Row],[time]]-2)*2</f>
        <v>-0.70572000000000035</v>
      </c>
      <c r="F44" s="6">
        <v>0.58328500000000005</v>
      </c>
      <c r="G44" s="3">
        <v>2.3528600000000002</v>
      </c>
      <c r="H44">
        <f>-(Table245262[[#This Row],[time]]-2)*2</f>
        <v>-0.70572000000000035</v>
      </c>
      <c r="I44" s="6">
        <v>3.6934799999999997E-2</v>
      </c>
      <c r="J44" s="3">
        <v>2.3528600000000002</v>
      </c>
      <c r="K44">
        <f>-(Table3256[[#This Row],[time]]-2)*2</f>
        <v>-0.70572000000000035</v>
      </c>
      <c r="L44" s="6">
        <v>1.07395</v>
      </c>
      <c r="M44" s="3">
        <v>2.3528600000000002</v>
      </c>
      <c r="N44">
        <f>-(Table246263[[#This Row],[time]]-2)*2</f>
        <v>-0.70572000000000035</v>
      </c>
      <c r="O44" s="6">
        <v>3.6934799999999997E-2</v>
      </c>
      <c r="P44" s="3">
        <v>2.3528600000000002</v>
      </c>
      <c r="Q44">
        <f>-(Table4257[[#This Row],[time]]-2)*2</f>
        <v>-0.70572000000000035</v>
      </c>
      <c r="R44" s="6">
        <v>0.18051600000000001</v>
      </c>
      <c r="S44" s="3">
        <v>2.3528600000000002</v>
      </c>
      <c r="T44">
        <f>-(Table247264[[#This Row],[time]]-2)*2</f>
        <v>-0.70572000000000035</v>
      </c>
      <c r="U44" s="6">
        <v>0.65532800000000002</v>
      </c>
      <c r="V44" s="3">
        <v>2.3528600000000002</v>
      </c>
      <c r="W44">
        <f>-(Table5258[[#This Row],[time]]-2)*2</f>
        <v>-0.70572000000000035</v>
      </c>
      <c r="X44" s="6">
        <v>1.0213099999999999</v>
      </c>
      <c r="Y44" s="3">
        <v>2.3528600000000002</v>
      </c>
      <c r="Z44">
        <f>-(Table248265[[#This Row],[time]]-2)*2</f>
        <v>-0.70572000000000035</v>
      </c>
      <c r="AA44" s="6">
        <v>0.75366900000000003</v>
      </c>
      <c r="AB44" s="3">
        <v>2.3528600000000002</v>
      </c>
      <c r="AC44">
        <f>-(Table6259[[#This Row],[time]]-2)*2</f>
        <v>-0.70572000000000035</v>
      </c>
      <c r="AD44" s="6">
        <v>6.0989500000000003</v>
      </c>
      <c r="AE44" s="3">
        <v>2.3528600000000002</v>
      </c>
      <c r="AF44">
        <f>-(Table249266[[#This Row],[time]]-2)*2</f>
        <v>-0.70572000000000035</v>
      </c>
      <c r="AG44" s="6">
        <v>2.26858</v>
      </c>
      <c r="AH44" s="3">
        <v>2.3528600000000002</v>
      </c>
      <c r="AI44">
        <f>-(Table7260[[#This Row],[time]]-2)*2</f>
        <v>-0.70572000000000035</v>
      </c>
      <c r="AJ44" s="6">
        <v>4.2219499999999996</v>
      </c>
      <c r="AK44" s="3">
        <v>2.3528600000000002</v>
      </c>
      <c r="AL44">
        <f>-(Table250267[[#This Row],[time]]-2)*2</f>
        <v>-0.70572000000000035</v>
      </c>
      <c r="AM44" s="6">
        <v>3.1070600000000002</v>
      </c>
      <c r="AN44" s="3">
        <v>2.3528600000000002</v>
      </c>
      <c r="AO44">
        <f>-(Table8261[[#This Row],[time]]-2)*2</f>
        <v>-0.70572000000000035</v>
      </c>
      <c r="AP44" s="6">
        <v>4.1345299999999998</v>
      </c>
      <c r="AQ44" s="3">
        <v>2.3528600000000002</v>
      </c>
      <c r="AR44">
        <f>-(Table252268[[#This Row],[time]]-2)*2</f>
        <v>-0.70572000000000035</v>
      </c>
      <c r="AS44" s="6">
        <v>2.8060900000000002</v>
      </c>
      <c r="AT44" s="3">
        <v>2.3528600000000002</v>
      </c>
      <c r="AU44">
        <f>-(Table253269[[#This Row],[time]]-2)*2</f>
        <v>-0.70572000000000035</v>
      </c>
      <c r="AV44" s="6">
        <v>5.2367900000000001</v>
      </c>
    </row>
    <row r="45" spans="1:48">
      <c r="A45" s="3">
        <v>2.4111699999999998</v>
      </c>
      <c r="B45">
        <f>-(Table1254[[#This Row],[time]]-2)*2</f>
        <v>-0.82233999999999963</v>
      </c>
      <c r="C45" s="6">
        <v>4.8250799999999998</v>
      </c>
      <c r="D45" s="3">
        <v>2.4111699999999998</v>
      </c>
      <c r="E45">
        <f>-(Table2255[[#This Row],[time]]-2)*2</f>
        <v>-0.82233999999999963</v>
      </c>
      <c r="F45" s="6">
        <v>0.63273699999999999</v>
      </c>
      <c r="G45" s="3">
        <v>2.4111699999999998</v>
      </c>
      <c r="H45">
        <f>-(Table245262[[#This Row],[time]]-2)*2</f>
        <v>-0.82233999999999963</v>
      </c>
      <c r="I45" s="6">
        <v>0.102298</v>
      </c>
      <c r="J45" s="3">
        <v>2.4111699999999998</v>
      </c>
      <c r="K45">
        <f>-(Table3256[[#This Row],[time]]-2)*2</f>
        <v>-0.82233999999999963</v>
      </c>
      <c r="L45" s="6">
        <v>1.14158</v>
      </c>
      <c r="M45" s="3">
        <v>2.4111699999999998</v>
      </c>
      <c r="N45">
        <f>-(Table246263[[#This Row],[time]]-2)*2</f>
        <v>-0.82233999999999963</v>
      </c>
      <c r="O45" s="6">
        <v>0.102298</v>
      </c>
      <c r="P45" s="3">
        <v>2.4111699999999998</v>
      </c>
      <c r="Q45">
        <f>-(Table4257[[#This Row],[time]]-2)*2</f>
        <v>-0.82233999999999963</v>
      </c>
      <c r="R45" s="6">
        <v>0.34478399999999998</v>
      </c>
      <c r="S45" s="3">
        <v>2.4111699999999998</v>
      </c>
      <c r="T45">
        <f>-(Table247264[[#This Row],[time]]-2)*2</f>
        <v>-0.82233999999999963</v>
      </c>
      <c r="U45" s="6">
        <v>0.82782800000000001</v>
      </c>
      <c r="V45" s="3">
        <v>2.4111699999999998</v>
      </c>
      <c r="W45">
        <f>-(Table5258[[#This Row],[time]]-2)*2</f>
        <v>-0.82233999999999963</v>
      </c>
      <c r="X45" s="6">
        <v>1.1490199999999999</v>
      </c>
      <c r="Y45" s="3">
        <v>2.4111699999999998</v>
      </c>
      <c r="Z45">
        <f>-(Table248265[[#This Row],[time]]-2)*2</f>
        <v>-0.82233999999999963</v>
      </c>
      <c r="AA45" s="6">
        <v>1.10982</v>
      </c>
      <c r="AB45" s="3">
        <v>2.4111699999999998</v>
      </c>
      <c r="AC45">
        <f>-(Table6259[[#This Row],[time]]-2)*2</f>
        <v>-0.82233999999999963</v>
      </c>
      <c r="AD45" s="6">
        <v>6.6034899999999999</v>
      </c>
      <c r="AE45" s="3">
        <v>2.4111699999999998</v>
      </c>
      <c r="AF45">
        <f>-(Table249266[[#This Row],[time]]-2)*2</f>
        <v>-0.82233999999999963</v>
      </c>
      <c r="AG45" s="6">
        <v>2.7301199999999999</v>
      </c>
      <c r="AH45" s="3">
        <v>2.4111699999999998</v>
      </c>
      <c r="AI45">
        <f>-(Table7260[[#This Row],[time]]-2)*2</f>
        <v>-0.82233999999999963</v>
      </c>
      <c r="AJ45" s="6">
        <v>5.3561699999999997</v>
      </c>
      <c r="AK45" s="3">
        <v>2.4111699999999998</v>
      </c>
      <c r="AL45">
        <f>-(Table250267[[#This Row],[time]]-2)*2</f>
        <v>-0.82233999999999963</v>
      </c>
      <c r="AM45" s="6">
        <v>3.4094899999999999</v>
      </c>
      <c r="AN45" s="3">
        <v>2.4111699999999998</v>
      </c>
      <c r="AO45">
        <f>-(Table8261[[#This Row],[time]]-2)*2</f>
        <v>-0.82233999999999963</v>
      </c>
      <c r="AP45" s="6">
        <v>4.6755599999999999</v>
      </c>
      <c r="AQ45" s="3">
        <v>2.4111699999999998</v>
      </c>
      <c r="AR45">
        <f>-(Table252268[[#This Row],[time]]-2)*2</f>
        <v>-0.82233999999999963</v>
      </c>
      <c r="AS45" s="6">
        <v>3.0557699999999999</v>
      </c>
      <c r="AT45" s="3">
        <v>2.4111699999999998</v>
      </c>
      <c r="AU45">
        <f>-(Table253269[[#This Row],[time]]-2)*2</f>
        <v>-0.82233999999999963</v>
      </c>
      <c r="AV45" s="6">
        <v>5.6549800000000001</v>
      </c>
    </row>
    <row r="46" spans="1:48">
      <c r="A46" s="3">
        <v>2.4602499999999998</v>
      </c>
      <c r="B46">
        <f>-(Table1254[[#This Row],[time]]-2)*2</f>
        <v>-0.92049999999999965</v>
      </c>
      <c r="C46" s="6">
        <v>5.1178900000000001</v>
      </c>
      <c r="D46" s="3">
        <v>2.4602499999999998</v>
      </c>
      <c r="E46">
        <f>-(Table2255[[#This Row],[time]]-2)*2</f>
        <v>-0.92049999999999965</v>
      </c>
      <c r="F46" s="6">
        <v>0.68661799999999995</v>
      </c>
      <c r="G46" s="3">
        <v>2.4602499999999998</v>
      </c>
      <c r="H46">
        <f>-(Table245262[[#This Row],[time]]-2)*2</f>
        <v>-0.92049999999999965</v>
      </c>
      <c r="I46" s="6">
        <v>0.248137</v>
      </c>
      <c r="J46" s="3">
        <v>2.4602499999999998</v>
      </c>
      <c r="K46">
        <f>-(Table3256[[#This Row],[time]]-2)*2</f>
        <v>-0.92049999999999965</v>
      </c>
      <c r="L46" s="6">
        <v>1.2045600000000001</v>
      </c>
      <c r="M46" s="3">
        <v>2.4602499999999998</v>
      </c>
      <c r="N46">
        <f>-(Table246263[[#This Row],[time]]-2)*2</f>
        <v>-0.92049999999999965</v>
      </c>
      <c r="O46" s="6">
        <v>0.248137</v>
      </c>
      <c r="P46" s="3">
        <v>2.4602499999999998</v>
      </c>
      <c r="Q46">
        <f>-(Table4257[[#This Row],[time]]-2)*2</f>
        <v>-0.92049999999999965</v>
      </c>
      <c r="R46" s="6">
        <v>0.51719199999999999</v>
      </c>
      <c r="S46" s="3">
        <v>2.4602499999999998</v>
      </c>
      <c r="T46">
        <f>-(Table247264[[#This Row],[time]]-2)*2</f>
        <v>-0.92049999999999965</v>
      </c>
      <c r="U46" s="6">
        <v>0.97482100000000005</v>
      </c>
      <c r="V46" s="3">
        <v>2.4602499999999998</v>
      </c>
      <c r="W46">
        <f>-(Table5258[[#This Row],[time]]-2)*2</f>
        <v>-0.92049999999999965</v>
      </c>
      <c r="X46" s="6">
        <v>1.2569699999999999</v>
      </c>
      <c r="Y46" s="3">
        <v>2.4602499999999998</v>
      </c>
      <c r="Z46">
        <f>-(Table248265[[#This Row],[time]]-2)*2</f>
        <v>-0.92049999999999965</v>
      </c>
      <c r="AA46" s="6">
        <v>1.3724499999999999</v>
      </c>
      <c r="AB46" s="3">
        <v>2.4602499999999998</v>
      </c>
      <c r="AC46">
        <f>-(Table6259[[#This Row],[time]]-2)*2</f>
        <v>-0.92049999999999965</v>
      </c>
      <c r="AD46" s="6">
        <v>6.9765100000000002</v>
      </c>
      <c r="AE46" s="3">
        <v>2.4602499999999998</v>
      </c>
      <c r="AF46">
        <f>-(Table249266[[#This Row],[time]]-2)*2</f>
        <v>-0.92049999999999965</v>
      </c>
      <c r="AG46" s="6">
        <v>3.0872000000000002</v>
      </c>
      <c r="AH46" s="3">
        <v>2.4602499999999998</v>
      </c>
      <c r="AI46">
        <f>-(Table7260[[#This Row],[time]]-2)*2</f>
        <v>-0.92049999999999965</v>
      </c>
      <c r="AJ46" s="6">
        <v>6.2438099999999999</v>
      </c>
      <c r="AK46" s="3">
        <v>2.4602499999999998</v>
      </c>
      <c r="AL46">
        <f>-(Table250267[[#This Row],[time]]-2)*2</f>
        <v>-0.92049999999999965</v>
      </c>
      <c r="AM46" s="6">
        <v>3.6530499999999999</v>
      </c>
      <c r="AN46" s="3">
        <v>2.4602499999999998</v>
      </c>
      <c r="AO46">
        <f>-(Table8261[[#This Row],[time]]-2)*2</f>
        <v>-0.92049999999999965</v>
      </c>
      <c r="AP46" s="6">
        <v>5.1657900000000003</v>
      </c>
      <c r="AQ46" s="3">
        <v>2.4602499999999998</v>
      </c>
      <c r="AR46">
        <f>-(Table252268[[#This Row],[time]]-2)*2</f>
        <v>-0.92049999999999965</v>
      </c>
      <c r="AS46" s="6">
        <v>3.27257</v>
      </c>
      <c r="AT46" s="3">
        <v>2.4602499999999998</v>
      </c>
      <c r="AU46">
        <f>-(Table253269[[#This Row],[time]]-2)*2</f>
        <v>-0.92049999999999965</v>
      </c>
      <c r="AV46" s="6">
        <v>6.0293999999999999</v>
      </c>
    </row>
    <row r="47" spans="1:48">
      <c r="A47" s="3">
        <v>2.51267</v>
      </c>
      <c r="B47">
        <f>-(Table1254[[#This Row],[time]]-2)*2</f>
        <v>-1.0253399999999999</v>
      </c>
      <c r="C47" s="6">
        <v>5.4350800000000001</v>
      </c>
      <c r="D47" s="3">
        <v>2.51267</v>
      </c>
      <c r="E47">
        <f>-(Table2255[[#This Row],[time]]-2)*2</f>
        <v>-1.0253399999999999</v>
      </c>
      <c r="F47" s="6">
        <v>0.75325699999999995</v>
      </c>
      <c r="G47" s="3">
        <v>2.51267</v>
      </c>
      <c r="H47">
        <f>-(Table245262[[#This Row],[time]]-2)*2</f>
        <v>-1.0253399999999999</v>
      </c>
      <c r="I47" s="6">
        <v>0.38822000000000001</v>
      </c>
      <c r="J47" s="3">
        <v>2.51267</v>
      </c>
      <c r="K47">
        <f>-(Table3256[[#This Row],[time]]-2)*2</f>
        <v>-1.0253399999999999</v>
      </c>
      <c r="L47" s="6">
        <v>1.2764599999999999</v>
      </c>
      <c r="M47" s="3">
        <v>2.51267</v>
      </c>
      <c r="N47">
        <f>-(Table246263[[#This Row],[time]]-2)*2</f>
        <v>-1.0253399999999999</v>
      </c>
      <c r="O47" s="6">
        <v>0.38822000000000001</v>
      </c>
      <c r="P47" s="3">
        <v>2.51267</v>
      </c>
      <c r="Q47">
        <f>-(Table4257[[#This Row],[time]]-2)*2</f>
        <v>-1.0253399999999999</v>
      </c>
      <c r="R47" s="6">
        <v>0.74153400000000003</v>
      </c>
      <c r="S47" s="3">
        <v>2.51267</v>
      </c>
      <c r="T47">
        <f>-(Table247264[[#This Row],[time]]-2)*2</f>
        <v>-1.0253399999999999</v>
      </c>
      <c r="U47" s="6">
        <v>1.1477599999999999</v>
      </c>
      <c r="V47" s="3">
        <v>2.51267</v>
      </c>
      <c r="W47">
        <f>-(Table5258[[#This Row],[time]]-2)*2</f>
        <v>-1.0253399999999999</v>
      </c>
      <c r="X47" s="6">
        <v>1.37636</v>
      </c>
      <c r="Y47" s="3">
        <v>2.51267</v>
      </c>
      <c r="Z47">
        <f>-(Table248265[[#This Row],[time]]-2)*2</f>
        <v>-1.0253399999999999</v>
      </c>
      <c r="AA47" s="6">
        <v>1.6769499999999999</v>
      </c>
      <c r="AB47" s="3">
        <v>2.51267</v>
      </c>
      <c r="AC47">
        <f>-(Table6259[[#This Row],[time]]-2)*2</f>
        <v>-1.0253399999999999</v>
      </c>
      <c r="AD47" s="6">
        <v>7.4003800000000002</v>
      </c>
      <c r="AE47" s="3">
        <v>2.51267</v>
      </c>
      <c r="AF47">
        <f>-(Table249266[[#This Row],[time]]-2)*2</f>
        <v>-1.0253399999999999</v>
      </c>
      <c r="AG47" s="6">
        <v>3.3847700000000001</v>
      </c>
      <c r="AH47" s="3">
        <v>2.51267</v>
      </c>
      <c r="AI47">
        <f>-(Table7260[[#This Row],[time]]-2)*2</f>
        <v>-1.0253399999999999</v>
      </c>
      <c r="AJ47" s="6">
        <v>7.0768800000000001</v>
      </c>
      <c r="AK47" s="3">
        <v>2.51267</v>
      </c>
      <c r="AL47">
        <f>-(Table250267[[#This Row],[time]]-2)*2</f>
        <v>-1.0253399999999999</v>
      </c>
      <c r="AM47" s="6">
        <v>3.92665</v>
      </c>
      <c r="AN47" s="3">
        <v>2.51267</v>
      </c>
      <c r="AO47">
        <f>-(Table8261[[#This Row],[time]]-2)*2</f>
        <v>-1.0253399999999999</v>
      </c>
      <c r="AP47" s="6">
        <v>5.7204199999999998</v>
      </c>
      <c r="AQ47" s="3">
        <v>2.51267</v>
      </c>
      <c r="AR47">
        <f>-(Table252268[[#This Row],[time]]-2)*2</f>
        <v>-1.0253399999999999</v>
      </c>
      <c r="AS47" s="6">
        <v>3.5112000000000001</v>
      </c>
      <c r="AT47" s="3">
        <v>2.51267</v>
      </c>
      <c r="AU47">
        <f>-(Table253269[[#This Row],[time]]-2)*2</f>
        <v>-1.0253399999999999</v>
      </c>
      <c r="AV47" s="6">
        <v>6.4354399999999998</v>
      </c>
    </row>
    <row r="48" spans="1:48">
      <c r="A48" s="3">
        <v>2.5564</v>
      </c>
      <c r="B48">
        <f>-(Table1254[[#This Row],[time]]-2)*2</f>
        <v>-1.1128</v>
      </c>
      <c r="C48" s="6">
        <v>5.7093499999999997</v>
      </c>
      <c r="D48" s="3">
        <v>2.5564</v>
      </c>
      <c r="E48">
        <f>-(Table2255[[#This Row],[time]]-2)*2</f>
        <v>-1.1128</v>
      </c>
      <c r="F48" s="6">
        <v>0.81825999999999999</v>
      </c>
      <c r="G48" s="3">
        <v>2.5564</v>
      </c>
      <c r="H48">
        <f>-(Table245262[[#This Row],[time]]-2)*2</f>
        <v>-1.1128</v>
      </c>
      <c r="I48" s="6">
        <v>0.49779699999999999</v>
      </c>
      <c r="J48" s="3">
        <v>2.5564</v>
      </c>
      <c r="K48">
        <f>-(Table3256[[#This Row],[time]]-2)*2</f>
        <v>-1.1128</v>
      </c>
      <c r="L48" s="6">
        <v>1.3431500000000001</v>
      </c>
      <c r="M48" s="3">
        <v>2.5564</v>
      </c>
      <c r="N48">
        <f>-(Table246263[[#This Row],[time]]-2)*2</f>
        <v>-1.1128</v>
      </c>
      <c r="O48" s="6">
        <v>0.49779699999999999</v>
      </c>
      <c r="P48" s="3">
        <v>2.5564</v>
      </c>
      <c r="Q48">
        <f>-(Table4257[[#This Row],[time]]-2)*2</f>
        <v>-1.1128</v>
      </c>
      <c r="R48" s="6">
        <v>0.96138900000000005</v>
      </c>
      <c r="S48" s="3">
        <v>2.5564</v>
      </c>
      <c r="T48">
        <f>-(Table247264[[#This Row],[time]]-2)*2</f>
        <v>-1.1128</v>
      </c>
      <c r="U48" s="6">
        <v>1.30782</v>
      </c>
      <c r="V48" s="3">
        <v>2.5564</v>
      </c>
      <c r="W48">
        <f>-(Table5258[[#This Row],[time]]-2)*2</f>
        <v>-1.1128</v>
      </c>
      <c r="X48" s="6">
        <v>1.48166</v>
      </c>
      <c r="Y48" s="3">
        <v>2.5564</v>
      </c>
      <c r="Z48">
        <f>-(Table248265[[#This Row],[time]]-2)*2</f>
        <v>-1.1128</v>
      </c>
      <c r="AA48" s="6">
        <v>1.9392</v>
      </c>
      <c r="AB48" s="3">
        <v>2.5564</v>
      </c>
      <c r="AC48">
        <f>-(Table6259[[#This Row],[time]]-2)*2</f>
        <v>-1.1128</v>
      </c>
      <c r="AD48" s="6">
        <v>7.7443</v>
      </c>
      <c r="AE48" s="3">
        <v>2.5564</v>
      </c>
      <c r="AF48">
        <f>-(Table249266[[#This Row],[time]]-2)*2</f>
        <v>-1.1128</v>
      </c>
      <c r="AG48" s="6">
        <v>3.6039300000000001</v>
      </c>
      <c r="AH48" s="3">
        <v>2.5564</v>
      </c>
      <c r="AI48">
        <f>-(Table7260[[#This Row],[time]]-2)*2</f>
        <v>-1.1128</v>
      </c>
      <c r="AJ48" s="6">
        <v>7.6792699999999998</v>
      </c>
      <c r="AK48" s="3">
        <v>2.5564</v>
      </c>
      <c r="AL48">
        <f>-(Table250267[[#This Row],[time]]-2)*2</f>
        <v>-1.1128</v>
      </c>
      <c r="AM48" s="6">
        <v>4.17326</v>
      </c>
      <c r="AN48" s="3">
        <v>2.5564</v>
      </c>
      <c r="AO48">
        <f>-(Table8261[[#This Row],[time]]-2)*2</f>
        <v>-1.1128</v>
      </c>
      <c r="AP48" s="6">
        <v>6.1908399999999997</v>
      </c>
      <c r="AQ48" s="3">
        <v>2.5564</v>
      </c>
      <c r="AR48">
        <f>-(Table252268[[#This Row],[time]]-2)*2</f>
        <v>-1.1128</v>
      </c>
      <c r="AS48" s="6">
        <v>3.7423999999999999</v>
      </c>
      <c r="AT48" s="3">
        <v>2.5564</v>
      </c>
      <c r="AU48">
        <f>-(Table253269[[#This Row],[time]]-2)*2</f>
        <v>-1.1128</v>
      </c>
      <c r="AV48" s="6">
        <v>6.7684499999999996</v>
      </c>
    </row>
    <row r="49" spans="1:48">
      <c r="A49" s="3">
        <v>2.6033400000000002</v>
      </c>
      <c r="B49">
        <f>-(Table1254[[#This Row],[time]]-2)*2</f>
        <v>-1.2066800000000004</v>
      </c>
      <c r="C49" s="6">
        <v>6.0095099999999997</v>
      </c>
      <c r="D49" s="3">
        <v>2.6033400000000002</v>
      </c>
      <c r="E49">
        <f>-(Table2255[[#This Row],[time]]-2)*2</f>
        <v>-1.2066800000000004</v>
      </c>
      <c r="F49" s="6">
        <v>0.90019800000000005</v>
      </c>
      <c r="G49" s="3">
        <v>2.6033400000000002</v>
      </c>
      <c r="H49">
        <f>-(Table245262[[#This Row],[time]]-2)*2</f>
        <v>-1.2066800000000004</v>
      </c>
      <c r="I49" s="6">
        <v>0.71866699999999994</v>
      </c>
      <c r="J49" s="3">
        <v>2.6033400000000002</v>
      </c>
      <c r="K49">
        <f>-(Table3256[[#This Row],[time]]-2)*2</f>
        <v>-1.2066800000000004</v>
      </c>
      <c r="L49" s="6">
        <v>1.4248499999999999</v>
      </c>
      <c r="M49" s="3">
        <v>2.6033400000000002</v>
      </c>
      <c r="N49">
        <f>-(Table246263[[#This Row],[time]]-2)*2</f>
        <v>-1.2066800000000004</v>
      </c>
      <c r="O49" s="6">
        <v>0.71866699999999994</v>
      </c>
      <c r="P49" s="3">
        <v>2.6033400000000002</v>
      </c>
      <c r="Q49">
        <f>-(Table4257[[#This Row],[time]]-2)*2</f>
        <v>-1.2066800000000004</v>
      </c>
      <c r="R49" s="6">
        <v>1.21713</v>
      </c>
      <c r="S49" s="3">
        <v>2.6033400000000002</v>
      </c>
      <c r="T49">
        <f>-(Table247264[[#This Row],[time]]-2)*2</f>
        <v>-1.2066800000000004</v>
      </c>
      <c r="U49" s="6">
        <v>1.48872</v>
      </c>
      <c r="V49" s="3">
        <v>2.6033400000000002</v>
      </c>
      <c r="W49">
        <f>-(Table5258[[#This Row],[time]]-2)*2</f>
        <v>-1.2066800000000004</v>
      </c>
      <c r="X49" s="6">
        <v>1.6133299999999999</v>
      </c>
      <c r="Y49" s="3">
        <v>2.6033400000000002</v>
      </c>
      <c r="Z49">
        <f>-(Table248265[[#This Row],[time]]-2)*2</f>
        <v>-1.2066800000000004</v>
      </c>
      <c r="AA49" s="6">
        <v>2.2145899999999998</v>
      </c>
      <c r="AB49" s="3">
        <v>2.6033400000000002</v>
      </c>
      <c r="AC49">
        <f>-(Table6259[[#This Row],[time]]-2)*2</f>
        <v>-1.2066800000000004</v>
      </c>
      <c r="AD49" s="6">
        <v>8.1087600000000002</v>
      </c>
      <c r="AE49" s="3">
        <v>2.6033400000000002</v>
      </c>
      <c r="AF49">
        <f>-(Table249266[[#This Row],[time]]-2)*2</f>
        <v>-1.2066800000000004</v>
      </c>
      <c r="AG49" s="6">
        <v>3.8491499999999998</v>
      </c>
      <c r="AH49" s="3">
        <v>2.6033400000000002</v>
      </c>
      <c r="AI49">
        <f>-(Table7260[[#This Row],[time]]-2)*2</f>
        <v>-1.2066800000000004</v>
      </c>
      <c r="AJ49" s="6">
        <v>8.2594600000000007</v>
      </c>
      <c r="AK49" s="3">
        <v>2.6033400000000002</v>
      </c>
      <c r="AL49">
        <f>-(Table250267[[#This Row],[time]]-2)*2</f>
        <v>-1.2066800000000004</v>
      </c>
      <c r="AM49" s="6">
        <v>4.4413600000000004</v>
      </c>
      <c r="AN49" s="3">
        <v>2.6033400000000002</v>
      </c>
      <c r="AO49">
        <f>-(Table8261[[#This Row],[time]]-2)*2</f>
        <v>-1.2066800000000004</v>
      </c>
      <c r="AP49" s="6">
        <v>6.6830100000000003</v>
      </c>
      <c r="AQ49" s="3">
        <v>2.6033400000000002</v>
      </c>
      <c r="AR49">
        <f>-(Table252268[[#This Row],[time]]-2)*2</f>
        <v>-1.2066800000000004</v>
      </c>
      <c r="AS49" s="6">
        <v>3.9667500000000002</v>
      </c>
      <c r="AT49" s="3">
        <v>2.6033400000000002</v>
      </c>
      <c r="AU49">
        <f>-(Table253269[[#This Row],[time]]-2)*2</f>
        <v>-1.2066800000000004</v>
      </c>
      <c r="AV49" s="6">
        <v>7.1270199999999999</v>
      </c>
    </row>
    <row r="50" spans="1:48">
      <c r="A50" s="3">
        <v>2.6604800000000002</v>
      </c>
      <c r="B50">
        <f>-(Table1254[[#This Row],[time]]-2)*2</f>
        <v>-1.3209600000000004</v>
      </c>
      <c r="C50" s="6">
        <v>6.3790300000000002</v>
      </c>
      <c r="D50" s="3">
        <v>2.6604800000000002</v>
      </c>
      <c r="E50">
        <f>-(Table2255[[#This Row],[time]]-2)*2</f>
        <v>-1.3209600000000004</v>
      </c>
      <c r="F50" s="6">
        <v>1.0295300000000001</v>
      </c>
      <c r="G50" s="3">
        <v>2.6604800000000002</v>
      </c>
      <c r="H50">
        <f>-(Table245262[[#This Row],[time]]-2)*2</f>
        <v>-1.3209600000000004</v>
      </c>
      <c r="I50" s="6">
        <v>1.1491</v>
      </c>
      <c r="J50" s="3">
        <v>2.6604800000000002</v>
      </c>
      <c r="K50">
        <f>-(Table3256[[#This Row],[time]]-2)*2</f>
        <v>-1.3209600000000004</v>
      </c>
      <c r="L50" s="6">
        <v>1.54897</v>
      </c>
      <c r="M50" s="3">
        <v>2.6604800000000002</v>
      </c>
      <c r="N50">
        <f>-(Table246263[[#This Row],[time]]-2)*2</f>
        <v>-1.3209600000000004</v>
      </c>
      <c r="O50" s="6">
        <v>1.1491</v>
      </c>
      <c r="P50" s="3">
        <v>2.6604800000000002</v>
      </c>
      <c r="Q50">
        <f>-(Table4257[[#This Row],[time]]-2)*2</f>
        <v>-1.3209600000000004</v>
      </c>
      <c r="R50" s="6">
        <v>1.5339799999999999</v>
      </c>
      <c r="S50" s="3">
        <v>2.6604800000000002</v>
      </c>
      <c r="T50">
        <f>-(Table247264[[#This Row],[time]]-2)*2</f>
        <v>-1.3209600000000004</v>
      </c>
      <c r="U50" s="6">
        <v>1.7025300000000001</v>
      </c>
      <c r="V50" s="3">
        <v>2.6604800000000002</v>
      </c>
      <c r="W50">
        <f>-(Table5258[[#This Row],[time]]-2)*2</f>
        <v>-1.3209600000000004</v>
      </c>
      <c r="X50" s="6">
        <v>1.7867900000000001</v>
      </c>
      <c r="Y50" s="3">
        <v>2.6604800000000002</v>
      </c>
      <c r="Z50">
        <f>-(Table248265[[#This Row],[time]]-2)*2</f>
        <v>-1.3209600000000004</v>
      </c>
      <c r="AA50" s="6">
        <v>2.6275900000000001</v>
      </c>
      <c r="AB50" s="3">
        <v>2.6604800000000002</v>
      </c>
      <c r="AC50">
        <f>-(Table6259[[#This Row],[time]]-2)*2</f>
        <v>-1.3209600000000004</v>
      </c>
      <c r="AD50" s="6">
        <v>8.5505499999999994</v>
      </c>
      <c r="AE50" s="3">
        <v>2.6604800000000002</v>
      </c>
      <c r="AF50">
        <f>-(Table249266[[#This Row],[time]]-2)*2</f>
        <v>-1.3209600000000004</v>
      </c>
      <c r="AG50" s="6">
        <v>4.2589499999999996</v>
      </c>
      <c r="AH50" s="3">
        <v>2.6604800000000002</v>
      </c>
      <c r="AI50">
        <f>-(Table7260[[#This Row],[time]]-2)*2</f>
        <v>-1.3209600000000004</v>
      </c>
      <c r="AJ50" s="6">
        <v>9.0119900000000008</v>
      </c>
      <c r="AK50" s="3">
        <v>2.6604800000000002</v>
      </c>
      <c r="AL50">
        <f>-(Table250267[[#This Row],[time]]-2)*2</f>
        <v>-1.3209600000000004</v>
      </c>
      <c r="AM50" s="6">
        <v>4.7683099999999996</v>
      </c>
      <c r="AN50" s="3">
        <v>2.6604800000000002</v>
      </c>
      <c r="AO50">
        <f>-(Table8261[[#This Row],[time]]-2)*2</f>
        <v>-1.3209600000000004</v>
      </c>
      <c r="AP50" s="6">
        <v>7.2986300000000002</v>
      </c>
      <c r="AQ50" s="3">
        <v>2.6604800000000002</v>
      </c>
      <c r="AR50">
        <f>-(Table252268[[#This Row],[time]]-2)*2</f>
        <v>-1.3209600000000004</v>
      </c>
      <c r="AS50" s="6">
        <v>4.2428699999999999</v>
      </c>
      <c r="AT50" s="3">
        <v>2.6604800000000002</v>
      </c>
      <c r="AU50">
        <f>-(Table253269[[#This Row],[time]]-2)*2</f>
        <v>-1.3209600000000004</v>
      </c>
      <c r="AV50" s="6">
        <v>7.5843499999999997</v>
      </c>
    </row>
    <row r="51" spans="1:48">
      <c r="A51" s="3">
        <v>2.7082199999999998</v>
      </c>
      <c r="B51">
        <f>-(Table1254[[#This Row],[time]]-2)*2</f>
        <v>-1.4164399999999997</v>
      </c>
      <c r="C51" s="6">
        <v>6.7128399999999999</v>
      </c>
      <c r="D51" s="3">
        <v>2.7082199999999998</v>
      </c>
      <c r="E51">
        <f>-(Table2255[[#This Row],[time]]-2)*2</f>
        <v>-1.4164399999999997</v>
      </c>
      <c r="F51" s="6">
        <v>1.17249</v>
      </c>
      <c r="G51" s="3">
        <v>2.7082199999999998</v>
      </c>
      <c r="H51">
        <f>-(Table245262[[#This Row],[time]]-2)*2</f>
        <v>-1.4164399999999997</v>
      </c>
      <c r="I51" s="6">
        <v>1.5825499999999999</v>
      </c>
      <c r="J51" s="3">
        <v>2.7082199999999998</v>
      </c>
      <c r="K51">
        <f>-(Table3256[[#This Row],[time]]-2)*2</f>
        <v>-1.4164399999999997</v>
      </c>
      <c r="L51" s="6">
        <v>1.6748700000000001</v>
      </c>
      <c r="M51" s="3">
        <v>2.7082199999999998</v>
      </c>
      <c r="N51">
        <f>-(Table246263[[#This Row],[time]]-2)*2</f>
        <v>-1.4164399999999997</v>
      </c>
      <c r="O51" s="6">
        <v>1.5825499999999999</v>
      </c>
      <c r="P51" s="3">
        <v>2.7082199999999998</v>
      </c>
      <c r="Q51">
        <f>-(Table4257[[#This Row],[time]]-2)*2</f>
        <v>-1.4164399999999997</v>
      </c>
      <c r="R51" s="6">
        <v>1.8080799999999999</v>
      </c>
      <c r="S51" s="3">
        <v>2.7082199999999998</v>
      </c>
      <c r="T51">
        <f>-(Table247264[[#This Row],[time]]-2)*2</f>
        <v>-1.4164399999999997</v>
      </c>
      <c r="U51" s="6">
        <v>1.88775</v>
      </c>
      <c r="V51" s="3">
        <v>2.7082199999999998</v>
      </c>
      <c r="W51">
        <f>-(Table5258[[#This Row],[time]]-2)*2</f>
        <v>-1.4164399999999997</v>
      </c>
      <c r="X51" s="6">
        <v>1.9452400000000001</v>
      </c>
      <c r="Y51" s="3">
        <v>2.7082199999999998</v>
      </c>
      <c r="Z51">
        <f>-(Table248265[[#This Row],[time]]-2)*2</f>
        <v>-1.4164399999999997</v>
      </c>
      <c r="AA51" s="6">
        <v>3.0931199999999999</v>
      </c>
      <c r="AB51" s="3">
        <v>2.7082199999999998</v>
      </c>
      <c r="AC51">
        <f>-(Table6259[[#This Row],[time]]-2)*2</f>
        <v>-1.4164399999999997</v>
      </c>
      <c r="AD51" s="6">
        <v>8.9504699999999993</v>
      </c>
      <c r="AE51" s="3">
        <v>2.7082199999999998</v>
      </c>
      <c r="AF51">
        <f>-(Table249266[[#This Row],[time]]-2)*2</f>
        <v>-1.4164399999999997</v>
      </c>
      <c r="AG51" s="6">
        <v>4.6520400000000004</v>
      </c>
      <c r="AH51" s="3">
        <v>2.7082199999999998</v>
      </c>
      <c r="AI51">
        <f>-(Table7260[[#This Row],[time]]-2)*2</f>
        <v>-1.4164399999999997</v>
      </c>
      <c r="AJ51" s="6">
        <v>9.7489299999999997</v>
      </c>
      <c r="AK51" s="3">
        <v>2.7082199999999998</v>
      </c>
      <c r="AL51">
        <f>-(Table250267[[#This Row],[time]]-2)*2</f>
        <v>-1.4164399999999997</v>
      </c>
      <c r="AM51" s="6">
        <v>5.0199800000000003</v>
      </c>
      <c r="AN51" s="3">
        <v>2.7082199999999998</v>
      </c>
      <c r="AO51">
        <f>-(Table8261[[#This Row],[time]]-2)*2</f>
        <v>-1.4164399999999997</v>
      </c>
      <c r="AP51" s="6">
        <v>7.80809</v>
      </c>
      <c r="AQ51" s="3">
        <v>2.7082199999999998</v>
      </c>
      <c r="AR51">
        <f>-(Table252268[[#This Row],[time]]-2)*2</f>
        <v>-1.4164399999999997</v>
      </c>
      <c r="AS51" s="6">
        <v>4.5171700000000001</v>
      </c>
      <c r="AT51" s="3">
        <v>2.7082199999999998</v>
      </c>
      <c r="AU51">
        <f>-(Table253269[[#This Row],[time]]-2)*2</f>
        <v>-1.4164399999999997</v>
      </c>
      <c r="AV51" s="6">
        <v>7.9643600000000001</v>
      </c>
    </row>
    <row r="52" spans="1:48">
      <c r="A52" s="3">
        <v>2.7589999999999999</v>
      </c>
      <c r="B52">
        <f>-(Table1254[[#This Row],[time]]-2)*2</f>
        <v>-1.5179999999999998</v>
      </c>
      <c r="C52" s="6">
        <v>7.0348300000000004</v>
      </c>
      <c r="D52" s="3">
        <v>2.7589999999999999</v>
      </c>
      <c r="E52">
        <f>-(Table2255[[#This Row],[time]]-2)*2</f>
        <v>-1.5179999999999998</v>
      </c>
      <c r="F52" s="6">
        <v>1.35165</v>
      </c>
      <c r="G52" s="3">
        <v>2.7589999999999999</v>
      </c>
      <c r="H52">
        <f>-(Table245262[[#This Row],[time]]-2)*2</f>
        <v>-1.5179999999999998</v>
      </c>
      <c r="I52" s="6">
        <v>2.0048599999999999</v>
      </c>
      <c r="J52" s="3">
        <v>2.7589999999999999</v>
      </c>
      <c r="K52">
        <f>-(Table3256[[#This Row],[time]]-2)*2</f>
        <v>-1.5179999999999998</v>
      </c>
      <c r="L52" s="6">
        <v>1.81721</v>
      </c>
      <c r="M52" s="3">
        <v>2.7589999999999999</v>
      </c>
      <c r="N52">
        <f>-(Table246263[[#This Row],[time]]-2)*2</f>
        <v>-1.5179999999999998</v>
      </c>
      <c r="O52" s="6">
        <v>2.0048599999999999</v>
      </c>
      <c r="P52" s="3">
        <v>2.7589999999999999</v>
      </c>
      <c r="Q52">
        <f>-(Table4257[[#This Row],[time]]-2)*2</f>
        <v>-1.5179999999999998</v>
      </c>
      <c r="R52" s="6">
        <v>2.1175999999999999</v>
      </c>
      <c r="S52" s="3">
        <v>2.7589999999999999</v>
      </c>
      <c r="T52">
        <f>-(Table247264[[#This Row],[time]]-2)*2</f>
        <v>-1.5179999999999998</v>
      </c>
      <c r="U52" s="6">
        <v>2.1488499999999999</v>
      </c>
      <c r="V52" s="3">
        <v>2.7589999999999999</v>
      </c>
      <c r="W52">
        <f>-(Table5258[[#This Row],[time]]-2)*2</f>
        <v>-1.5179999999999998</v>
      </c>
      <c r="X52" s="6">
        <v>2.1274000000000002</v>
      </c>
      <c r="Y52" s="3">
        <v>2.7589999999999999</v>
      </c>
      <c r="Z52">
        <f>-(Table248265[[#This Row],[time]]-2)*2</f>
        <v>-1.5179999999999998</v>
      </c>
      <c r="AA52" s="6">
        <v>3.63741</v>
      </c>
      <c r="AB52" s="3">
        <v>2.7589999999999999</v>
      </c>
      <c r="AC52">
        <f>-(Table6259[[#This Row],[time]]-2)*2</f>
        <v>-1.5179999999999998</v>
      </c>
      <c r="AD52" s="6">
        <v>9.5090400000000006</v>
      </c>
      <c r="AE52" s="3">
        <v>2.7589999999999999</v>
      </c>
      <c r="AF52">
        <f>-(Table249266[[#This Row],[time]]-2)*2</f>
        <v>-1.5179999999999998</v>
      </c>
      <c r="AG52" s="6">
        <v>4.98508</v>
      </c>
      <c r="AH52" s="3">
        <v>2.7589999999999999</v>
      </c>
      <c r="AI52">
        <f>-(Table7260[[#This Row],[time]]-2)*2</f>
        <v>-1.5179999999999998</v>
      </c>
      <c r="AJ52" s="6">
        <v>10.620200000000001</v>
      </c>
      <c r="AK52" s="3">
        <v>2.7589999999999999</v>
      </c>
      <c r="AL52">
        <f>-(Table250267[[#This Row],[time]]-2)*2</f>
        <v>-1.5179999999999998</v>
      </c>
      <c r="AM52" s="6">
        <v>5.2828400000000002</v>
      </c>
      <c r="AN52" s="3">
        <v>2.7589999999999999</v>
      </c>
      <c r="AO52">
        <f>-(Table8261[[#This Row],[time]]-2)*2</f>
        <v>-1.5179999999999998</v>
      </c>
      <c r="AP52" s="6">
        <v>8.3360199999999995</v>
      </c>
      <c r="AQ52" s="3">
        <v>2.7589999999999999</v>
      </c>
      <c r="AR52">
        <f>-(Table252268[[#This Row],[time]]-2)*2</f>
        <v>-1.5179999999999998</v>
      </c>
      <c r="AS52" s="6">
        <v>4.82768</v>
      </c>
      <c r="AT52" s="3">
        <v>2.7589999999999999</v>
      </c>
      <c r="AU52">
        <f>-(Table253269[[#This Row],[time]]-2)*2</f>
        <v>-1.5179999999999998</v>
      </c>
      <c r="AV52" s="6">
        <v>8.3570200000000003</v>
      </c>
    </row>
    <row r="53" spans="1:48">
      <c r="A53" s="3">
        <v>2.8092299999999999</v>
      </c>
      <c r="B53">
        <f>-(Table1254[[#This Row],[time]]-2)*2</f>
        <v>-1.6184599999999998</v>
      </c>
      <c r="C53" s="6">
        <v>7.2846599999999997</v>
      </c>
      <c r="D53" s="3">
        <v>2.8092299999999999</v>
      </c>
      <c r="E53">
        <f>-(Table2255[[#This Row],[time]]-2)*2</f>
        <v>-1.6184599999999998</v>
      </c>
      <c r="F53" s="6">
        <v>1.5416700000000001</v>
      </c>
      <c r="G53" s="3">
        <v>2.8092299999999999</v>
      </c>
      <c r="H53">
        <f>-(Table245262[[#This Row],[time]]-2)*2</f>
        <v>-1.6184599999999998</v>
      </c>
      <c r="I53" s="6">
        <v>2.3210700000000002</v>
      </c>
      <c r="J53" s="3">
        <v>2.8092299999999999</v>
      </c>
      <c r="K53">
        <f>-(Table3256[[#This Row],[time]]-2)*2</f>
        <v>-1.6184599999999998</v>
      </c>
      <c r="L53" s="6">
        <v>1.9650000000000001</v>
      </c>
      <c r="M53" s="3">
        <v>2.8092299999999999</v>
      </c>
      <c r="N53">
        <f>-(Table246263[[#This Row],[time]]-2)*2</f>
        <v>-1.6184599999999998</v>
      </c>
      <c r="O53" s="6">
        <v>2.3210700000000002</v>
      </c>
      <c r="P53" s="3">
        <v>2.8092299999999999</v>
      </c>
      <c r="Q53">
        <f>-(Table4257[[#This Row],[time]]-2)*2</f>
        <v>-1.6184599999999998</v>
      </c>
      <c r="R53" s="6">
        <v>2.4087299999999998</v>
      </c>
      <c r="S53" s="3">
        <v>2.8092299999999999</v>
      </c>
      <c r="T53">
        <f>-(Table247264[[#This Row],[time]]-2)*2</f>
        <v>-1.6184599999999998</v>
      </c>
      <c r="U53" s="6">
        <v>2.41161</v>
      </c>
      <c r="V53" s="3">
        <v>2.8092299999999999</v>
      </c>
      <c r="W53">
        <f>-(Table5258[[#This Row],[time]]-2)*2</f>
        <v>-1.6184599999999998</v>
      </c>
      <c r="X53" s="6">
        <v>2.3056399999999999</v>
      </c>
      <c r="Y53" s="3">
        <v>2.8092299999999999</v>
      </c>
      <c r="Z53">
        <f>-(Table248265[[#This Row],[time]]-2)*2</f>
        <v>-1.6184599999999998</v>
      </c>
      <c r="AA53" s="6">
        <v>4.1692900000000002</v>
      </c>
      <c r="AB53" s="3">
        <v>2.8092299999999999</v>
      </c>
      <c r="AC53">
        <f>-(Table6259[[#This Row],[time]]-2)*2</f>
        <v>-1.6184599999999998</v>
      </c>
      <c r="AD53" s="6">
        <v>10.1517</v>
      </c>
      <c r="AE53" s="3">
        <v>2.8092299999999999</v>
      </c>
      <c r="AF53">
        <f>-(Table249266[[#This Row],[time]]-2)*2</f>
        <v>-1.6184599999999998</v>
      </c>
      <c r="AG53" s="6">
        <v>5.1978799999999996</v>
      </c>
      <c r="AH53" s="3">
        <v>2.8092299999999999</v>
      </c>
      <c r="AI53">
        <f>-(Table7260[[#This Row],[time]]-2)*2</f>
        <v>-1.6184599999999998</v>
      </c>
      <c r="AJ53" s="6">
        <v>11.3278</v>
      </c>
      <c r="AK53" s="3">
        <v>2.8092299999999999</v>
      </c>
      <c r="AL53">
        <f>-(Table250267[[#This Row],[time]]-2)*2</f>
        <v>-1.6184599999999998</v>
      </c>
      <c r="AM53" s="6">
        <v>5.5616899999999996</v>
      </c>
      <c r="AN53" s="3">
        <v>2.8092299999999999</v>
      </c>
      <c r="AO53">
        <f>-(Table8261[[#This Row],[time]]-2)*2</f>
        <v>-1.6184599999999998</v>
      </c>
      <c r="AP53" s="6">
        <v>8.8303399999999996</v>
      </c>
      <c r="AQ53" s="3">
        <v>2.8092299999999999</v>
      </c>
      <c r="AR53">
        <f>-(Table252268[[#This Row],[time]]-2)*2</f>
        <v>-1.6184599999999998</v>
      </c>
      <c r="AS53" s="6">
        <v>5.1680200000000003</v>
      </c>
      <c r="AT53" s="3">
        <v>2.8092299999999999</v>
      </c>
      <c r="AU53">
        <f>-(Table253269[[#This Row],[time]]-2)*2</f>
        <v>-1.6184599999999998</v>
      </c>
      <c r="AV53" s="6">
        <v>8.7362199999999994</v>
      </c>
    </row>
    <row r="54" spans="1:48">
      <c r="A54" s="3">
        <v>2.8506100000000001</v>
      </c>
      <c r="B54">
        <f>-(Table1254[[#This Row],[time]]-2)*2</f>
        <v>-1.7012200000000002</v>
      </c>
      <c r="C54" s="6">
        <v>7.4137899999999997</v>
      </c>
      <c r="D54" s="3">
        <v>2.8506100000000001</v>
      </c>
      <c r="E54">
        <f>-(Table2255[[#This Row],[time]]-2)*2</f>
        <v>-1.7012200000000002</v>
      </c>
      <c r="F54" s="6">
        <v>1.7057100000000001</v>
      </c>
      <c r="G54" s="3">
        <v>2.8506100000000001</v>
      </c>
      <c r="H54">
        <f>-(Table245262[[#This Row],[time]]-2)*2</f>
        <v>-1.7012200000000002</v>
      </c>
      <c r="I54" s="6">
        <v>2.5322800000000001</v>
      </c>
      <c r="J54" s="3">
        <v>2.8506100000000001</v>
      </c>
      <c r="K54">
        <f>-(Table3256[[#This Row],[time]]-2)*2</f>
        <v>-1.7012200000000002</v>
      </c>
      <c r="L54" s="6">
        <v>2.0809600000000001</v>
      </c>
      <c r="M54" s="3">
        <v>2.8506100000000001</v>
      </c>
      <c r="N54">
        <f>-(Table246263[[#This Row],[time]]-2)*2</f>
        <v>-1.7012200000000002</v>
      </c>
      <c r="O54" s="6">
        <v>2.5322800000000001</v>
      </c>
      <c r="P54" s="3">
        <v>2.8506100000000001</v>
      </c>
      <c r="Q54">
        <f>-(Table4257[[#This Row],[time]]-2)*2</f>
        <v>-1.7012200000000002</v>
      </c>
      <c r="R54" s="6">
        <v>2.63089</v>
      </c>
      <c r="S54" s="3">
        <v>2.8506100000000001</v>
      </c>
      <c r="T54">
        <f>-(Table247264[[#This Row],[time]]-2)*2</f>
        <v>-1.7012200000000002</v>
      </c>
      <c r="U54" s="6">
        <v>2.6292300000000002</v>
      </c>
      <c r="V54" s="3">
        <v>2.8506100000000001</v>
      </c>
      <c r="W54">
        <f>-(Table5258[[#This Row],[time]]-2)*2</f>
        <v>-1.7012200000000002</v>
      </c>
      <c r="X54" s="6">
        <v>2.4650300000000001</v>
      </c>
      <c r="Y54" s="3">
        <v>2.8506100000000001</v>
      </c>
      <c r="Z54">
        <f>-(Table248265[[#This Row],[time]]-2)*2</f>
        <v>-1.7012200000000002</v>
      </c>
      <c r="AA54" s="6">
        <v>4.5785400000000003</v>
      </c>
      <c r="AB54" s="3">
        <v>2.8506100000000001</v>
      </c>
      <c r="AC54">
        <f>-(Table6259[[#This Row],[time]]-2)*2</f>
        <v>-1.7012200000000002</v>
      </c>
      <c r="AD54" s="6">
        <v>10.7049</v>
      </c>
      <c r="AE54" s="3">
        <v>2.8506100000000001</v>
      </c>
      <c r="AF54">
        <f>-(Table249266[[#This Row],[time]]-2)*2</f>
        <v>-1.7012200000000002</v>
      </c>
      <c r="AG54" s="6">
        <v>5.3299399999999997</v>
      </c>
      <c r="AH54" s="3">
        <v>2.8506100000000001</v>
      </c>
      <c r="AI54">
        <f>-(Table7260[[#This Row],[time]]-2)*2</f>
        <v>-1.7012200000000002</v>
      </c>
      <c r="AJ54" s="6">
        <v>11.776</v>
      </c>
      <c r="AK54" s="3">
        <v>2.8506100000000001</v>
      </c>
      <c r="AL54">
        <f>-(Table250267[[#This Row],[time]]-2)*2</f>
        <v>-1.7012200000000002</v>
      </c>
      <c r="AM54" s="6">
        <v>5.7994700000000003</v>
      </c>
      <c r="AN54" s="3">
        <v>2.8506100000000001</v>
      </c>
      <c r="AO54">
        <f>-(Table8261[[#This Row],[time]]-2)*2</f>
        <v>-1.7012200000000002</v>
      </c>
      <c r="AP54" s="6">
        <v>9.2434499999999993</v>
      </c>
      <c r="AQ54" s="3">
        <v>2.8506100000000001</v>
      </c>
      <c r="AR54">
        <f>-(Table252268[[#This Row],[time]]-2)*2</f>
        <v>-1.7012200000000002</v>
      </c>
      <c r="AS54" s="6">
        <v>5.4048299999999996</v>
      </c>
      <c r="AT54" s="3">
        <v>2.8506100000000001</v>
      </c>
      <c r="AU54">
        <f>-(Table253269[[#This Row],[time]]-2)*2</f>
        <v>-1.7012200000000002</v>
      </c>
      <c r="AV54" s="6">
        <v>9.0467600000000008</v>
      </c>
    </row>
    <row r="55" spans="1:48">
      <c r="A55" s="3">
        <v>2.90524</v>
      </c>
      <c r="B55">
        <f>-(Table1254[[#This Row],[time]]-2)*2</f>
        <v>-1.8104800000000001</v>
      </c>
      <c r="C55" s="6">
        <v>7.5910000000000002</v>
      </c>
      <c r="D55" s="3">
        <v>2.90524</v>
      </c>
      <c r="E55">
        <f>-(Table2255[[#This Row],[time]]-2)*2</f>
        <v>-1.8104800000000001</v>
      </c>
      <c r="F55" s="6">
        <v>1.9481299999999999</v>
      </c>
      <c r="G55" s="3">
        <v>2.90524</v>
      </c>
      <c r="H55">
        <f>-(Table245262[[#This Row],[time]]-2)*2</f>
        <v>-1.8104800000000001</v>
      </c>
      <c r="I55" s="6">
        <v>2.7827700000000002</v>
      </c>
      <c r="J55" s="3">
        <v>2.90524</v>
      </c>
      <c r="K55">
        <f>-(Table3256[[#This Row],[time]]-2)*2</f>
        <v>-1.8104800000000001</v>
      </c>
      <c r="L55" s="6">
        <v>2.26512</v>
      </c>
      <c r="M55" s="3">
        <v>2.90524</v>
      </c>
      <c r="N55">
        <f>-(Table246263[[#This Row],[time]]-2)*2</f>
        <v>-1.8104800000000001</v>
      </c>
      <c r="O55" s="6">
        <v>2.7827700000000002</v>
      </c>
      <c r="P55" s="3">
        <v>2.90524</v>
      </c>
      <c r="Q55">
        <f>-(Table4257[[#This Row],[time]]-2)*2</f>
        <v>-1.8104800000000001</v>
      </c>
      <c r="R55" s="6">
        <v>2.9285100000000002</v>
      </c>
      <c r="S55" s="3">
        <v>2.90524</v>
      </c>
      <c r="T55">
        <f>-(Table247264[[#This Row],[time]]-2)*2</f>
        <v>-1.8104800000000001</v>
      </c>
      <c r="U55" s="6">
        <v>2.9216500000000001</v>
      </c>
      <c r="V55" s="3">
        <v>2.90524</v>
      </c>
      <c r="W55">
        <f>-(Table5258[[#This Row],[time]]-2)*2</f>
        <v>-1.8104800000000001</v>
      </c>
      <c r="X55" s="6">
        <v>2.6926800000000002</v>
      </c>
      <c r="Y55" s="3">
        <v>2.90524</v>
      </c>
      <c r="Z55">
        <f>-(Table248265[[#This Row],[time]]-2)*2</f>
        <v>-1.8104800000000001</v>
      </c>
      <c r="AA55" s="6">
        <v>5.2178199999999997</v>
      </c>
      <c r="AB55" s="3">
        <v>2.90524</v>
      </c>
      <c r="AC55">
        <f>-(Table6259[[#This Row],[time]]-2)*2</f>
        <v>-1.8104800000000001</v>
      </c>
      <c r="AD55" s="6">
        <v>11.2079</v>
      </c>
      <c r="AE55" s="3">
        <v>2.90524</v>
      </c>
      <c r="AF55">
        <f>-(Table249266[[#This Row],[time]]-2)*2</f>
        <v>-1.8104800000000001</v>
      </c>
      <c r="AG55" s="6">
        <v>5.6131500000000001</v>
      </c>
      <c r="AH55" s="3">
        <v>2.90524</v>
      </c>
      <c r="AI55">
        <f>-(Table7260[[#This Row],[time]]-2)*2</f>
        <v>-1.8104800000000001</v>
      </c>
      <c r="AJ55" s="6">
        <v>12.215400000000001</v>
      </c>
      <c r="AK55" s="3">
        <v>2.90524</v>
      </c>
      <c r="AL55">
        <f>-(Table250267[[#This Row],[time]]-2)*2</f>
        <v>-1.8104800000000001</v>
      </c>
      <c r="AM55" s="6">
        <v>6.1383900000000002</v>
      </c>
      <c r="AN55" s="3">
        <v>2.90524</v>
      </c>
      <c r="AO55">
        <f>-(Table8261[[#This Row],[time]]-2)*2</f>
        <v>-1.8104800000000001</v>
      </c>
      <c r="AP55" s="6">
        <v>9.7480700000000002</v>
      </c>
      <c r="AQ55" s="3">
        <v>2.90524</v>
      </c>
      <c r="AR55">
        <f>-(Table252268[[#This Row],[time]]-2)*2</f>
        <v>-1.8104800000000001</v>
      </c>
      <c r="AS55" s="6">
        <v>5.7151300000000003</v>
      </c>
      <c r="AT55" s="3">
        <v>2.90524</v>
      </c>
      <c r="AU55">
        <f>-(Table253269[[#This Row],[time]]-2)*2</f>
        <v>-1.8104800000000001</v>
      </c>
      <c r="AV55" s="6">
        <v>9.4356100000000005</v>
      </c>
    </row>
    <row r="56" spans="1:48">
      <c r="A56" s="3">
        <v>2.9500299999999999</v>
      </c>
      <c r="B56">
        <f>-(Table1254[[#This Row],[time]]-2)*2</f>
        <v>-1.9000599999999999</v>
      </c>
      <c r="C56" s="6">
        <v>7.5580499999999997</v>
      </c>
      <c r="D56" s="3">
        <v>2.9500299999999999</v>
      </c>
      <c r="E56">
        <f>-(Table2255[[#This Row],[time]]-2)*2</f>
        <v>-1.9000599999999999</v>
      </c>
      <c r="F56" s="6">
        <v>2.1621000000000001</v>
      </c>
      <c r="G56" s="3">
        <v>2.9500299999999999</v>
      </c>
      <c r="H56">
        <f>-(Table245262[[#This Row],[time]]-2)*2</f>
        <v>-1.9000599999999999</v>
      </c>
      <c r="I56" s="6">
        <v>3.04888</v>
      </c>
      <c r="J56" s="3">
        <v>2.9500299999999999</v>
      </c>
      <c r="K56">
        <f>-(Table3256[[#This Row],[time]]-2)*2</f>
        <v>-1.9000599999999999</v>
      </c>
      <c r="L56" s="6">
        <v>2.4285999999999999</v>
      </c>
      <c r="M56" s="3">
        <v>2.9500299999999999</v>
      </c>
      <c r="N56">
        <f>-(Table246263[[#This Row],[time]]-2)*2</f>
        <v>-1.9000599999999999</v>
      </c>
      <c r="O56" s="6">
        <v>3.04888</v>
      </c>
      <c r="P56" s="3">
        <v>2.9500299999999999</v>
      </c>
      <c r="Q56">
        <f>-(Table4257[[#This Row],[time]]-2)*2</f>
        <v>-1.9000599999999999</v>
      </c>
      <c r="R56" s="6">
        <v>3.15204</v>
      </c>
      <c r="S56" s="3">
        <v>2.9500299999999999</v>
      </c>
      <c r="T56">
        <f>-(Table247264[[#This Row],[time]]-2)*2</f>
        <v>-1.9000599999999999</v>
      </c>
      <c r="U56" s="6">
        <v>3.2017500000000001</v>
      </c>
      <c r="V56" s="3">
        <v>2.9500299999999999</v>
      </c>
      <c r="W56">
        <f>-(Table5258[[#This Row],[time]]-2)*2</f>
        <v>-1.9000599999999999</v>
      </c>
      <c r="X56" s="6">
        <v>2.8878900000000001</v>
      </c>
      <c r="Y56" s="3">
        <v>2.9500299999999999</v>
      </c>
      <c r="Z56">
        <f>-(Table248265[[#This Row],[time]]-2)*2</f>
        <v>-1.9000599999999999</v>
      </c>
      <c r="AA56" s="6">
        <v>5.6509799999999997</v>
      </c>
      <c r="AB56" s="3">
        <v>2.9500299999999999</v>
      </c>
      <c r="AC56">
        <f>-(Table6259[[#This Row],[time]]-2)*2</f>
        <v>-1.9000599999999999</v>
      </c>
      <c r="AD56" s="6">
        <v>11.4414</v>
      </c>
      <c r="AE56" s="3">
        <v>2.9500299999999999</v>
      </c>
      <c r="AF56">
        <f>-(Table249266[[#This Row],[time]]-2)*2</f>
        <v>-1.9000599999999999</v>
      </c>
      <c r="AG56" s="6">
        <v>5.8645399999999999</v>
      </c>
      <c r="AH56" s="3">
        <v>2.9500299999999999</v>
      </c>
      <c r="AI56">
        <f>-(Table7260[[#This Row],[time]]-2)*2</f>
        <v>-1.9000599999999999</v>
      </c>
      <c r="AJ56" s="6">
        <v>12.521599999999999</v>
      </c>
      <c r="AK56" s="3">
        <v>2.9500299999999999</v>
      </c>
      <c r="AL56">
        <f>-(Table250267[[#This Row],[time]]-2)*2</f>
        <v>-1.9000599999999999</v>
      </c>
      <c r="AM56" s="6">
        <v>6.4743000000000004</v>
      </c>
      <c r="AN56" s="3">
        <v>2.9500299999999999</v>
      </c>
      <c r="AO56">
        <f>-(Table8261[[#This Row],[time]]-2)*2</f>
        <v>-1.9000599999999999</v>
      </c>
      <c r="AP56" s="6">
        <v>10.1051</v>
      </c>
      <c r="AQ56" s="3">
        <v>2.9500299999999999</v>
      </c>
      <c r="AR56">
        <f>-(Table252268[[#This Row],[time]]-2)*2</f>
        <v>-1.9000599999999999</v>
      </c>
      <c r="AS56" s="6">
        <v>6.0143899999999997</v>
      </c>
      <c r="AT56" s="3">
        <v>2.9500299999999999</v>
      </c>
      <c r="AU56">
        <f>-(Table253269[[#This Row],[time]]-2)*2</f>
        <v>-1.9000599999999999</v>
      </c>
      <c r="AV56" s="6">
        <v>9.7214500000000008</v>
      </c>
    </row>
    <row r="57" spans="1:48">
      <c r="A57" s="4">
        <v>3</v>
      </c>
      <c r="B57">
        <f>-(Table1254[[#This Row],[time]]-2)*2</f>
        <v>-2</v>
      </c>
      <c r="C57" s="7">
        <v>7.3877699999999997</v>
      </c>
      <c r="D57" s="4">
        <v>3</v>
      </c>
      <c r="E57">
        <f>-(Table2255[[#This Row],[time]]-2)*2</f>
        <v>-2</v>
      </c>
      <c r="F57" s="7">
        <v>2.4562599999999999</v>
      </c>
      <c r="G57" s="4">
        <v>3</v>
      </c>
      <c r="H57">
        <f>-(Table245262[[#This Row],[time]]-2)*2</f>
        <v>-2</v>
      </c>
      <c r="I57" s="7">
        <v>3.4103400000000001</v>
      </c>
      <c r="J57" s="4">
        <v>3</v>
      </c>
      <c r="K57">
        <f>-(Table3256[[#This Row],[time]]-2)*2</f>
        <v>-2</v>
      </c>
      <c r="L57" s="7">
        <v>2.65916</v>
      </c>
      <c r="M57" s="4">
        <v>3</v>
      </c>
      <c r="N57">
        <f>-(Table246263[[#This Row],[time]]-2)*2</f>
        <v>-2</v>
      </c>
      <c r="O57" s="7">
        <v>3.4103400000000001</v>
      </c>
      <c r="P57" s="4">
        <v>3</v>
      </c>
      <c r="Q57">
        <f>-(Table4257[[#This Row],[time]]-2)*2</f>
        <v>-2</v>
      </c>
      <c r="R57" s="7">
        <v>3.41466</v>
      </c>
      <c r="S57" s="4">
        <v>3</v>
      </c>
      <c r="T57">
        <f>-(Table247264[[#This Row],[time]]-2)*2</f>
        <v>-2</v>
      </c>
      <c r="U57" s="7">
        <v>3.54033</v>
      </c>
      <c r="V57" s="4">
        <v>3</v>
      </c>
      <c r="W57">
        <f>-(Table5258[[#This Row],[time]]-2)*2</f>
        <v>-2</v>
      </c>
      <c r="X57" s="7">
        <v>3.1071499999999999</v>
      </c>
      <c r="Y57" s="4">
        <v>3</v>
      </c>
      <c r="Z57">
        <f>-(Table248265[[#This Row],[time]]-2)*2</f>
        <v>-2</v>
      </c>
      <c r="AA57" s="7">
        <v>6.1315200000000001</v>
      </c>
      <c r="AB57" s="4">
        <v>3</v>
      </c>
      <c r="AC57">
        <f>-(Table6259[[#This Row],[time]]-2)*2</f>
        <v>-2</v>
      </c>
      <c r="AD57" s="7">
        <v>11.5114</v>
      </c>
      <c r="AE57" s="4">
        <v>3</v>
      </c>
      <c r="AF57">
        <f>-(Table249266[[#This Row],[time]]-2)*2</f>
        <v>-2</v>
      </c>
      <c r="AG57" s="7">
        <v>6.3037200000000002</v>
      </c>
      <c r="AH57" s="4">
        <v>3</v>
      </c>
      <c r="AI57">
        <f>-(Table7260[[#This Row],[time]]-2)*2</f>
        <v>-2</v>
      </c>
      <c r="AJ57" s="7">
        <v>12.802899999999999</v>
      </c>
      <c r="AK57" s="4">
        <v>3</v>
      </c>
      <c r="AL57">
        <f>-(Table250267[[#This Row],[time]]-2)*2</f>
        <v>-2</v>
      </c>
      <c r="AM57" s="7">
        <v>6.8531500000000003</v>
      </c>
      <c r="AN57" s="4">
        <v>3</v>
      </c>
      <c r="AO57">
        <f>-(Table8261[[#This Row],[time]]-2)*2</f>
        <v>-2</v>
      </c>
      <c r="AP57" s="7">
        <v>10.436400000000001</v>
      </c>
      <c r="AQ57" s="4">
        <v>3</v>
      </c>
      <c r="AR57">
        <f>-(Table252268[[#This Row],[time]]-2)*2</f>
        <v>-2</v>
      </c>
      <c r="AS57" s="7">
        <v>6.3329500000000003</v>
      </c>
      <c r="AT57" s="4">
        <v>3</v>
      </c>
      <c r="AU57">
        <f>-(Table253269[[#This Row],[time]]-2)*2</f>
        <v>-2</v>
      </c>
      <c r="AV57" s="7">
        <v>9.9970400000000001</v>
      </c>
    </row>
    <row r="58" spans="1:48">
      <c r="A58" t="s">
        <v>26</v>
      </c>
      <c r="C58">
        <f>AVERAGE(C37:C57)</f>
        <v>5.3832866666666668</v>
      </c>
      <c r="D58" t="s">
        <v>26</v>
      </c>
      <c r="F58">
        <f t="shared" ref="F58" si="2">AVERAGE(F37:F57)</f>
        <v>1.040769238095238</v>
      </c>
      <c r="G58" t="s">
        <v>26</v>
      </c>
      <c r="I58">
        <f t="shared" ref="I58" si="3">AVERAGE(I37:I57)</f>
        <v>0.99268487566666674</v>
      </c>
      <c r="J58" t="s">
        <v>26</v>
      </c>
      <c r="L58">
        <f t="shared" ref="L58" si="4">AVERAGE(L37:L57)</f>
        <v>1.429280857142857</v>
      </c>
      <c r="M58" t="s">
        <v>26</v>
      </c>
      <c r="O58">
        <f t="shared" ref="O58" si="5">AVERAGE(O37:O57)</f>
        <v>0.99268487566666674</v>
      </c>
      <c r="P58" t="s">
        <v>26</v>
      </c>
      <c r="R58">
        <f t="shared" ref="R58" si="6">AVERAGE(R37:R57)</f>
        <v>1.1453736606666667</v>
      </c>
      <c r="S58" t="s">
        <v>26</v>
      </c>
      <c r="U58">
        <f t="shared" ref="U58" si="7">AVERAGE(U37:U57)</f>
        <v>1.3526225395238096</v>
      </c>
      <c r="V58" t="s">
        <v>26</v>
      </c>
      <c r="X58">
        <f t="shared" ref="X58" si="8">AVERAGE(X37:X57)</f>
        <v>1.4788433333333333</v>
      </c>
      <c r="Y58" t="s">
        <v>26</v>
      </c>
      <c r="AA58">
        <f t="shared" ref="AA58" si="9">AVERAGE(AA37:AA57)</f>
        <v>2.1568792957142855</v>
      </c>
      <c r="AB58" t="s">
        <v>26</v>
      </c>
      <c r="AD58">
        <f t="shared" ref="AD58" si="10">AVERAGE(AD37:AD57)</f>
        <v>7.3469790476190484</v>
      </c>
      <c r="AE58" t="s">
        <v>26</v>
      </c>
      <c r="AG58">
        <f t="shared" ref="AG58" si="11">AVERAGE(AG37:AG57)</f>
        <v>3.1832468238095237</v>
      </c>
      <c r="AH58" t="s">
        <v>26</v>
      </c>
      <c r="AJ58">
        <f t="shared" ref="AJ58" si="12">AVERAGE(AJ37:AJ57)</f>
        <v>6.6757868095238093</v>
      </c>
      <c r="AK58" t="s">
        <v>26</v>
      </c>
      <c r="AM58">
        <f t="shared" ref="AM58" si="13">AVERAGE(AM37:AM57)</f>
        <v>3.9764595238095239</v>
      </c>
      <c r="AN58" t="s">
        <v>26</v>
      </c>
      <c r="AP58">
        <f t="shared" ref="AP58" si="14">AVERAGE(AP37:AP57)</f>
        <v>5.7677676190476195</v>
      </c>
      <c r="AQ58" t="s">
        <v>26</v>
      </c>
      <c r="AS58">
        <f t="shared" ref="AS58" si="15">AVERAGE(AS37:AS57)</f>
        <v>3.6621347619047615</v>
      </c>
      <c r="AT58" t="s">
        <v>26</v>
      </c>
      <c r="AV58">
        <f t="shared" ref="AV58" si="16">AVERAGE(AV37:AV57)</f>
        <v>6.3986147619047635</v>
      </c>
    </row>
    <row r="59" spans="1:48">
      <c r="A59" t="s">
        <v>27</v>
      </c>
      <c r="C59">
        <f>MAX(C37:C57)</f>
        <v>7.5910000000000002</v>
      </c>
      <c r="D59" t="s">
        <v>27</v>
      </c>
      <c r="F59">
        <f t="shared" ref="F59:AV59" si="17">MAX(F37:F57)</f>
        <v>2.4562599999999999</v>
      </c>
      <c r="G59" t="s">
        <v>27</v>
      </c>
      <c r="I59">
        <f t="shared" ref="I59:AV59" si="18">MAX(I37:I57)</f>
        <v>3.4103400000000001</v>
      </c>
      <c r="J59" t="s">
        <v>27</v>
      </c>
      <c r="L59">
        <f t="shared" ref="L59:AV59" si="19">MAX(L37:L57)</f>
        <v>2.65916</v>
      </c>
      <c r="M59" t="s">
        <v>27</v>
      </c>
      <c r="O59">
        <f t="shared" ref="O59:AV59" si="20">MAX(O37:O57)</f>
        <v>3.4103400000000001</v>
      </c>
      <c r="P59" t="s">
        <v>27</v>
      </c>
      <c r="R59">
        <f t="shared" ref="R59:AV59" si="21">MAX(R37:R57)</f>
        <v>3.41466</v>
      </c>
      <c r="S59" t="s">
        <v>27</v>
      </c>
      <c r="U59">
        <f t="shared" ref="U59:AV59" si="22">MAX(U37:U57)</f>
        <v>3.54033</v>
      </c>
      <c r="V59" t="s">
        <v>27</v>
      </c>
      <c r="X59">
        <f t="shared" ref="X59:AV59" si="23">MAX(X37:X57)</f>
        <v>3.1071499999999999</v>
      </c>
      <c r="Y59" t="s">
        <v>27</v>
      </c>
      <c r="AA59">
        <f t="shared" ref="AA59:AV59" si="24">MAX(AA37:AA57)</f>
        <v>6.1315200000000001</v>
      </c>
      <c r="AB59" t="s">
        <v>27</v>
      </c>
      <c r="AD59">
        <f t="shared" ref="AD59:AV59" si="25">MAX(AD37:AD57)</f>
        <v>11.5114</v>
      </c>
      <c r="AE59" t="s">
        <v>27</v>
      </c>
      <c r="AG59">
        <f t="shared" ref="AG59:AV59" si="26">MAX(AG37:AG57)</f>
        <v>6.3037200000000002</v>
      </c>
      <c r="AH59" t="s">
        <v>27</v>
      </c>
      <c r="AJ59">
        <f t="shared" ref="AJ59:AV59" si="27">MAX(AJ37:AJ57)</f>
        <v>12.802899999999999</v>
      </c>
      <c r="AK59" t="s">
        <v>27</v>
      </c>
      <c r="AM59">
        <f t="shared" ref="AM59:AV59" si="28">MAX(AM37:AM57)</f>
        <v>6.8531500000000003</v>
      </c>
      <c r="AN59" t="s">
        <v>27</v>
      </c>
      <c r="AP59">
        <f t="shared" ref="AP59:AV59" si="29">MAX(AP37:AP57)</f>
        <v>10.436400000000001</v>
      </c>
      <c r="AQ59" t="s">
        <v>27</v>
      </c>
      <c r="AS59">
        <f t="shared" ref="AS59:AV59" si="30">MAX(AS37:AS57)</f>
        <v>6.3329500000000003</v>
      </c>
      <c r="AT59" t="s">
        <v>27</v>
      </c>
      <c r="AV59">
        <f t="shared" ref="AV59" si="31">MAX(AV37:AV57)</f>
        <v>9.9970400000000001</v>
      </c>
    </row>
    <row r="62" spans="1:48">
      <c r="A62" s="1" t="s">
        <v>31</v>
      </c>
    </row>
    <row r="63" spans="1:48">
      <c r="A63" t="s">
        <v>32</v>
      </c>
      <c r="D63" t="s">
        <v>2</v>
      </c>
    </row>
    <row r="64" spans="1:48">
      <c r="A64" t="s">
        <v>33</v>
      </c>
      <c r="D64" t="s">
        <v>4</v>
      </c>
      <c r="E64" t="s">
        <v>5</v>
      </c>
    </row>
    <row r="66" spans="1:48">
      <c r="A66" t="s">
        <v>6</v>
      </c>
      <c r="D66" t="s">
        <v>7</v>
      </c>
      <c r="G66" t="s">
        <v>8</v>
      </c>
      <c r="J66" t="s">
        <v>9</v>
      </c>
      <c r="M66" t="s">
        <v>10</v>
      </c>
      <c r="P66" t="s">
        <v>11</v>
      </c>
      <c r="S66" t="s">
        <v>12</v>
      </c>
      <c r="V66" t="s">
        <v>13</v>
      </c>
      <c r="Y66" t="s">
        <v>14</v>
      </c>
      <c r="AB66" t="s">
        <v>15</v>
      </c>
      <c r="AE66" t="s">
        <v>16</v>
      </c>
      <c r="AH66" t="s">
        <v>17</v>
      </c>
      <c r="AK66" t="s">
        <v>18</v>
      </c>
      <c r="AN66" t="s">
        <v>19</v>
      </c>
      <c r="AQ66" t="s">
        <v>20</v>
      </c>
      <c r="AT66" t="s">
        <v>21</v>
      </c>
    </row>
    <row r="67" spans="1:48">
      <c r="A67" t="s">
        <v>22</v>
      </c>
      <c r="B67" t="s">
        <v>23</v>
      </c>
      <c r="C67" t="s">
        <v>24</v>
      </c>
      <c r="D67" t="s">
        <v>22</v>
      </c>
      <c r="E67" t="s">
        <v>23</v>
      </c>
      <c r="F67" t="s">
        <v>25</v>
      </c>
      <c r="G67" t="s">
        <v>22</v>
      </c>
      <c r="H67" t="s">
        <v>23</v>
      </c>
      <c r="I67" t="s">
        <v>24</v>
      </c>
      <c r="J67" t="s">
        <v>22</v>
      </c>
      <c r="K67" t="s">
        <v>23</v>
      </c>
      <c r="L67" t="s">
        <v>24</v>
      </c>
      <c r="M67" t="s">
        <v>22</v>
      </c>
      <c r="N67" t="s">
        <v>23</v>
      </c>
      <c r="O67" t="s">
        <v>24</v>
      </c>
      <c r="P67" t="s">
        <v>22</v>
      </c>
      <c r="Q67" t="s">
        <v>23</v>
      </c>
      <c r="R67" t="s">
        <v>24</v>
      </c>
      <c r="S67" t="s">
        <v>22</v>
      </c>
      <c r="T67" t="s">
        <v>23</v>
      </c>
      <c r="U67" t="s">
        <v>24</v>
      </c>
      <c r="V67" t="s">
        <v>22</v>
      </c>
      <c r="W67" t="s">
        <v>23</v>
      </c>
      <c r="X67" t="s">
        <v>24</v>
      </c>
      <c r="Y67" t="s">
        <v>22</v>
      </c>
      <c r="Z67" t="s">
        <v>23</v>
      </c>
      <c r="AA67" t="s">
        <v>24</v>
      </c>
      <c r="AB67" t="s">
        <v>22</v>
      </c>
      <c r="AC67" t="s">
        <v>23</v>
      </c>
      <c r="AD67" t="s">
        <v>24</v>
      </c>
      <c r="AE67" t="s">
        <v>22</v>
      </c>
      <c r="AF67" t="s">
        <v>23</v>
      </c>
      <c r="AG67" t="s">
        <v>24</v>
      </c>
      <c r="AH67" t="s">
        <v>22</v>
      </c>
      <c r="AI67" t="s">
        <v>23</v>
      </c>
      <c r="AJ67" t="s">
        <v>24</v>
      </c>
      <c r="AK67" t="s">
        <v>22</v>
      </c>
      <c r="AL67" t="s">
        <v>23</v>
      </c>
      <c r="AM67" t="s">
        <v>24</v>
      </c>
      <c r="AN67" t="s">
        <v>22</v>
      </c>
      <c r="AO67" t="s">
        <v>23</v>
      </c>
      <c r="AP67" t="s">
        <v>24</v>
      </c>
      <c r="AQ67" t="s">
        <v>22</v>
      </c>
      <c r="AR67" t="s">
        <v>23</v>
      </c>
      <c r="AS67" t="s">
        <v>24</v>
      </c>
      <c r="AT67" t="s">
        <v>22</v>
      </c>
      <c r="AU67" t="s">
        <v>23</v>
      </c>
      <c r="AV67" t="s">
        <v>24</v>
      </c>
    </row>
    <row r="68" spans="1:48">
      <c r="A68" s="3">
        <v>2</v>
      </c>
      <c r="B68">
        <f>(Table1286[[#This Row],[time]]-2)*2</f>
        <v>0</v>
      </c>
      <c r="C68" s="6">
        <v>0.36753999999999998</v>
      </c>
      <c r="D68" s="3">
        <v>2</v>
      </c>
      <c r="E68">
        <f>(Table2287[[#This Row],[time]]-2)*2</f>
        <v>0</v>
      </c>
      <c r="F68" s="8">
        <v>7.3499999999999998E-5</v>
      </c>
      <c r="G68" s="3">
        <v>2</v>
      </c>
      <c r="H68">
        <f>(Table245294[[#This Row],[time]]-2)*2</f>
        <v>0</v>
      </c>
      <c r="I68" s="5">
        <v>2.7563300000000002</v>
      </c>
      <c r="J68" s="3">
        <v>2</v>
      </c>
      <c r="K68">
        <f>(Table3288[[#This Row],[time]]-2)*2</f>
        <v>0</v>
      </c>
      <c r="L68" s="13">
        <v>8.0500000000000005E-5</v>
      </c>
      <c r="M68" s="2">
        <v>2</v>
      </c>
      <c r="N68">
        <f>(Table246295[[#This Row],[time]]-2)*2</f>
        <v>0</v>
      </c>
      <c r="O68" s="9">
        <v>7.25E-5</v>
      </c>
      <c r="P68" s="2">
        <v>2</v>
      </c>
      <c r="Q68">
        <f>(Table4289[[#This Row],[time]]-2)*2</f>
        <v>0</v>
      </c>
      <c r="R68" s="9">
        <v>8.2999999999999998E-5</v>
      </c>
      <c r="S68" s="2">
        <v>2</v>
      </c>
      <c r="T68">
        <f>(Table247296[[#This Row],[time]]-2)*2</f>
        <v>0</v>
      </c>
      <c r="U68" s="9">
        <v>7.6000000000000004E-5</v>
      </c>
      <c r="V68" s="2">
        <v>2</v>
      </c>
      <c r="W68">
        <f>(Table5290[[#This Row],[time]]-2)*2</f>
        <v>0</v>
      </c>
      <c r="X68" s="13">
        <v>8.5500000000000005E-5</v>
      </c>
      <c r="Y68" s="2">
        <v>2</v>
      </c>
      <c r="Z68">
        <f>(Table248297[[#This Row],[time]]-2)*2</f>
        <v>0</v>
      </c>
      <c r="AA68" s="6">
        <v>0.69853699999999996</v>
      </c>
      <c r="AB68" s="2">
        <v>2</v>
      </c>
      <c r="AC68">
        <f>(Table6291[[#This Row],[time]]-2)*2</f>
        <v>0</v>
      </c>
      <c r="AD68" s="9">
        <v>7.5400000000000003E-5</v>
      </c>
      <c r="AE68" s="2">
        <v>2</v>
      </c>
      <c r="AF68">
        <f>(Table249298[[#This Row],[time]]-2)*2</f>
        <v>0</v>
      </c>
      <c r="AG68" s="6">
        <v>0.99968299999999999</v>
      </c>
      <c r="AH68" s="2">
        <v>2</v>
      </c>
      <c r="AI68">
        <f>(Table7292[[#This Row],[time]]-2)*2</f>
        <v>0</v>
      </c>
      <c r="AJ68" s="13">
        <v>8.6600000000000004E-5</v>
      </c>
      <c r="AK68" s="2">
        <v>2</v>
      </c>
      <c r="AL68">
        <f>(Table250299[[#This Row],[time]]-2)*2</f>
        <v>0</v>
      </c>
      <c r="AM68" s="9">
        <v>7.5799999999999999E-5</v>
      </c>
      <c r="AN68" s="2">
        <v>2</v>
      </c>
      <c r="AO68">
        <f>(Table8293[[#This Row],[time]]-2)*2</f>
        <v>0</v>
      </c>
      <c r="AP68" s="6">
        <v>0.69644499999999998</v>
      </c>
      <c r="AQ68" s="2">
        <v>2</v>
      </c>
      <c r="AR68">
        <f>(Table252300[[#This Row],[time]]-2)*2</f>
        <v>0</v>
      </c>
      <c r="AS68" s="6">
        <v>0.60125200000000001</v>
      </c>
      <c r="AT68" s="2">
        <v>2</v>
      </c>
      <c r="AU68">
        <f>(Table253301[[#This Row],[time]]-2)*2</f>
        <v>0</v>
      </c>
      <c r="AV68" s="11">
        <v>2.60338</v>
      </c>
    </row>
    <row r="69" spans="1:48">
      <c r="A69" s="3">
        <v>2.0512600000000001</v>
      </c>
      <c r="B69">
        <f>(Table1286[[#This Row],[time]]-2)*2</f>
        <v>0.10252000000000017</v>
      </c>
      <c r="C69" s="6">
        <v>0.55389600000000005</v>
      </c>
      <c r="D69" s="3">
        <v>2.0512600000000001</v>
      </c>
      <c r="E69">
        <f>(Table2287[[#This Row],[time]]-2)*2</f>
        <v>0.10252000000000017</v>
      </c>
      <c r="F69" s="9">
        <v>7.7899999999999996E-5</v>
      </c>
      <c r="G69" s="3">
        <v>2.0512600000000001</v>
      </c>
      <c r="H69">
        <f>(Table245294[[#This Row],[time]]-2)*2</f>
        <v>0.10252000000000017</v>
      </c>
      <c r="I69" s="6">
        <v>2.8687499999999999</v>
      </c>
      <c r="J69" s="3">
        <v>2.0512600000000001</v>
      </c>
      <c r="K69">
        <f>(Table3288[[#This Row],[time]]-2)*2</f>
        <v>0.10252000000000017</v>
      </c>
      <c r="L69" s="13">
        <v>8.5900000000000001E-5</v>
      </c>
      <c r="M69" s="3">
        <v>2.0512600000000001</v>
      </c>
      <c r="N69">
        <f>(Table246295[[#This Row],[time]]-2)*2</f>
        <v>0.10252000000000017</v>
      </c>
      <c r="O69" s="9">
        <v>7.4200000000000001E-5</v>
      </c>
      <c r="P69" s="3">
        <v>2.0512600000000001</v>
      </c>
      <c r="Q69">
        <f>(Table4289[[#This Row],[time]]-2)*2</f>
        <v>0.10252000000000017</v>
      </c>
      <c r="R69" s="9">
        <v>8.7200000000000005E-5</v>
      </c>
      <c r="S69" s="3">
        <v>2.0512600000000001</v>
      </c>
      <c r="T69">
        <f>(Table247296[[#This Row],[time]]-2)*2</f>
        <v>0.10252000000000017</v>
      </c>
      <c r="U69" s="9">
        <v>7.7700000000000005E-5</v>
      </c>
      <c r="V69" s="3">
        <v>2.0512600000000001</v>
      </c>
      <c r="W69">
        <f>(Table5290[[#This Row],[time]]-2)*2</f>
        <v>0.10252000000000017</v>
      </c>
      <c r="X69" s="13">
        <v>9.09E-5</v>
      </c>
      <c r="Y69" s="3">
        <v>2.0512600000000001</v>
      </c>
      <c r="Z69">
        <f>(Table248297[[#This Row],[time]]-2)*2</f>
        <v>0.10252000000000017</v>
      </c>
      <c r="AA69" s="6">
        <v>0.64714400000000005</v>
      </c>
      <c r="AB69" s="3">
        <v>2.0512600000000001</v>
      </c>
      <c r="AC69">
        <f>(Table6291[[#This Row],[time]]-2)*2</f>
        <v>0.10252000000000017</v>
      </c>
      <c r="AD69" s="9">
        <v>7.64E-5</v>
      </c>
      <c r="AE69" s="3">
        <v>2.0512600000000001</v>
      </c>
      <c r="AF69">
        <f>(Table249298[[#This Row],[time]]-2)*2</f>
        <v>0.10252000000000017</v>
      </c>
      <c r="AG69" s="6">
        <v>0.98839200000000005</v>
      </c>
      <c r="AH69" s="3">
        <v>2.0512600000000001</v>
      </c>
      <c r="AI69">
        <f>(Table7292[[#This Row],[time]]-2)*2</f>
        <v>0.10252000000000017</v>
      </c>
      <c r="AJ69" s="13">
        <v>9.4699999999999998E-5</v>
      </c>
      <c r="AK69" s="3">
        <v>2.0512600000000001</v>
      </c>
      <c r="AL69">
        <f>(Table250299[[#This Row],[time]]-2)*2</f>
        <v>0.10252000000000017</v>
      </c>
      <c r="AM69" s="9">
        <v>7.7600000000000002E-5</v>
      </c>
      <c r="AN69" s="3">
        <v>2.0512600000000001</v>
      </c>
      <c r="AO69">
        <f>(Table8293[[#This Row],[time]]-2)*2</f>
        <v>0.10252000000000017</v>
      </c>
      <c r="AP69" s="6">
        <v>0.85892100000000005</v>
      </c>
      <c r="AQ69" s="3">
        <v>2.0512600000000001</v>
      </c>
      <c r="AR69">
        <f>(Table252300[[#This Row],[time]]-2)*2</f>
        <v>0.10252000000000017</v>
      </c>
      <c r="AS69" s="6">
        <v>0.68174500000000005</v>
      </c>
      <c r="AT69" s="3">
        <v>2.0512600000000001</v>
      </c>
      <c r="AU69">
        <f>(Table253301[[#This Row],[time]]-2)*2</f>
        <v>0.10252000000000017</v>
      </c>
      <c r="AV69" s="11">
        <v>2.6825299999999999</v>
      </c>
    </row>
    <row r="70" spans="1:48">
      <c r="A70" s="3">
        <v>2.1153300000000002</v>
      </c>
      <c r="B70">
        <f>(Table1286[[#This Row],[time]]-2)*2</f>
        <v>0.23066000000000031</v>
      </c>
      <c r="C70" s="6">
        <v>0.43844300000000003</v>
      </c>
      <c r="D70" s="3">
        <v>2.1153300000000002</v>
      </c>
      <c r="E70">
        <f>(Table2287[[#This Row],[time]]-2)*2</f>
        <v>0.23066000000000031</v>
      </c>
      <c r="F70" s="9">
        <v>7.5199999999999998E-5</v>
      </c>
      <c r="G70" s="3">
        <v>2.1153300000000002</v>
      </c>
      <c r="H70">
        <f>(Table245294[[#This Row],[time]]-2)*2</f>
        <v>0.23066000000000031</v>
      </c>
      <c r="I70" s="6">
        <v>2.6465299999999998</v>
      </c>
      <c r="J70" s="3">
        <v>2.1153300000000002</v>
      </c>
      <c r="K70">
        <f>(Table3288[[#This Row],[time]]-2)*2</f>
        <v>0.23066000000000031</v>
      </c>
      <c r="L70" s="13">
        <v>8.4699999999999999E-5</v>
      </c>
      <c r="M70" s="3">
        <v>2.1153300000000002</v>
      </c>
      <c r="N70">
        <f>(Table246295[[#This Row],[time]]-2)*2</f>
        <v>0.23066000000000031</v>
      </c>
      <c r="O70" s="9">
        <v>7.3300000000000006E-5</v>
      </c>
      <c r="P70" s="3">
        <v>2.1153300000000002</v>
      </c>
      <c r="Q70">
        <f>(Table4289[[#This Row],[time]]-2)*2</f>
        <v>0.23066000000000031</v>
      </c>
      <c r="R70" s="9">
        <v>8.7100000000000003E-5</v>
      </c>
      <c r="S70" s="3">
        <v>2.1153300000000002</v>
      </c>
      <c r="T70">
        <f>(Table247296[[#This Row],[time]]-2)*2</f>
        <v>0.23066000000000031</v>
      </c>
      <c r="U70" s="9">
        <v>7.6100000000000007E-5</v>
      </c>
      <c r="V70" s="3">
        <v>2.1153300000000002</v>
      </c>
      <c r="W70">
        <f>(Table5290[[#This Row],[time]]-2)*2</f>
        <v>0.23066000000000031</v>
      </c>
      <c r="X70" s="13">
        <v>9.0099999999999995E-5</v>
      </c>
      <c r="Y70" s="3">
        <v>2.1153300000000002</v>
      </c>
      <c r="Z70">
        <f>(Table248297[[#This Row],[time]]-2)*2</f>
        <v>0.23066000000000031</v>
      </c>
      <c r="AA70" s="6">
        <v>0.41169499999999998</v>
      </c>
      <c r="AB70" s="3">
        <v>2.1153300000000002</v>
      </c>
      <c r="AC70">
        <f>(Table6291[[#This Row],[time]]-2)*2</f>
        <v>0.23066000000000031</v>
      </c>
      <c r="AD70" s="9">
        <v>7.9800000000000002E-5</v>
      </c>
      <c r="AE70" s="3">
        <v>2.1153300000000002</v>
      </c>
      <c r="AF70">
        <f>(Table249298[[#This Row],[time]]-2)*2</f>
        <v>0.23066000000000031</v>
      </c>
      <c r="AG70" s="6">
        <v>0.51047699999999996</v>
      </c>
      <c r="AH70" s="3">
        <v>2.1153300000000002</v>
      </c>
      <c r="AI70">
        <f>(Table7292[[#This Row],[time]]-2)*2</f>
        <v>0.23066000000000031</v>
      </c>
      <c r="AJ70" s="13">
        <v>8.8999999999999995E-5</v>
      </c>
      <c r="AK70" s="3">
        <v>2.1153300000000002</v>
      </c>
      <c r="AL70">
        <f>(Table250299[[#This Row],[time]]-2)*2</f>
        <v>0.23066000000000031</v>
      </c>
      <c r="AM70" s="9">
        <v>8.03E-5</v>
      </c>
      <c r="AN70" s="3">
        <v>2.1153300000000002</v>
      </c>
      <c r="AO70">
        <f>(Table8293[[#This Row],[time]]-2)*2</f>
        <v>0.23066000000000031</v>
      </c>
      <c r="AP70" s="6">
        <v>0.99671399999999999</v>
      </c>
      <c r="AQ70" s="3">
        <v>2.1153300000000002</v>
      </c>
      <c r="AR70">
        <f>(Table252300[[#This Row],[time]]-2)*2</f>
        <v>0.23066000000000031</v>
      </c>
      <c r="AS70" s="6">
        <v>0.76117699999999999</v>
      </c>
      <c r="AT70" s="3">
        <v>2.1153300000000002</v>
      </c>
      <c r="AU70">
        <f>(Table253301[[#This Row],[time]]-2)*2</f>
        <v>0.23066000000000031</v>
      </c>
      <c r="AV70" s="11">
        <v>2.6738400000000002</v>
      </c>
    </row>
    <row r="71" spans="1:48">
      <c r="A71" s="3">
        <v>2.16533</v>
      </c>
      <c r="B71">
        <f>(Table1286[[#This Row],[time]]-2)*2</f>
        <v>0.33065999999999995</v>
      </c>
      <c r="C71" s="6">
        <v>0.35853099999999999</v>
      </c>
      <c r="D71" s="3">
        <v>2.16533</v>
      </c>
      <c r="E71">
        <f>(Table2287[[#This Row],[time]]-2)*2</f>
        <v>0.33065999999999995</v>
      </c>
      <c r="F71" s="9">
        <v>7.3200000000000004E-5</v>
      </c>
      <c r="G71" s="3">
        <v>2.16533</v>
      </c>
      <c r="H71">
        <f>(Table245294[[#This Row],[time]]-2)*2</f>
        <v>0.33065999999999995</v>
      </c>
      <c r="I71" s="6">
        <v>2.4044300000000001</v>
      </c>
      <c r="J71" s="3">
        <v>2.16533</v>
      </c>
      <c r="K71">
        <f>(Table3288[[#This Row],[time]]-2)*2</f>
        <v>0.33065999999999995</v>
      </c>
      <c r="L71" s="13">
        <v>8.3300000000000005E-5</v>
      </c>
      <c r="M71" s="3">
        <v>2.16533</v>
      </c>
      <c r="N71">
        <f>(Table246295[[#This Row],[time]]-2)*2</f>
        <v>0.33065999999999995</v>
      </c>
      <c r="O71" s="9">
        <v>7.0599999999999995E-5</v>
      </c>
      <c r="P71" s="3">
        <v>2.16533</v>
      </c>
      <c r="Q71">
        <f>(Table4289[[#This Row],[time]]-2)*2</f>
        <v>0.33065999999999995</v>
      </c>
      <c r="R71" s="9">
        <v>8.5099999999999995E-5</v>
      </c>
      <c r="S71" s="3">
        <v>2.16533</v>
      </c>
      <c r="T71">
        <f>(Table247296[[#This Row],[time]]-2)*2</f>
        <v>0.33065999999999995</v>
      </c>
      <c r="U71" s="9">
        <v>7.2600000000000003E-5</v>
      </c>
      <c r="V71" s="3">
        <v>2.16533</v>
      </c>
      <c r="W71">
        <f>(Table5290[[#This Row],[time]]-2)*2</f>
        <v>0.33065999999999995</v>
      </c>
      <c r="X71" s="13">
        <v>8.6899999999999998E-5</v>
      </c>
      <c r="Y71" s="3">
        <v>2.16533</v>
      </c>
      <c r="Z71">
        <f>(Table248297[[#This Row],[time]]-2)*2</f>
        <v>0.33065999999999995</v>
      </c>
      <c r="AA71" s="6">
        <v>0.25622200000000001</v>
      </c>
      <c r="AB71" s="3">
        <v>2.16533</v>
      </c>
      <c r="AC71">
        <f>(Table6291[[#This Row],[time]]-2)*2</f>
        <v>0.33065999999999995</v>
      </c>
      <c r="AD71" s="9">
        <v>8.0799999999999999E-5</v>
      </c>
      <c r="AE71" s="3">
        <v>2.16533</v>
      </c>
      <c r="AF71">
        <f>(Table249298[[#This Row],[time]]-2)*2</f>
        <v>0.33065999999999995</v>
      </c>
      <c r="AG71" s="6">
        <v>0.33129199999999998</v>
      </c>
      <c r="AH71" s="3">
        <v>2.16533</v>
      </c>
      <c r="AI71">
        <f>(Table7292[[#This Row],[time]]-2)*2</f>
        <v>0.33065999999999995</v>
      </c>
      <c r="AJ71" s="13">
        <v>8.8599999999999999E-5</v>
      </c>
      <c r="AK71" s="3">
        <v>2.16533</v>
      </c>
      <c r="AL71">
        <f>(Table250299[[#This Row],[time]]-2)*2</f>
        <v>0.33065999999999995</v>
      </c>
      <c r="AM71" s="9">
        <v>8.3300000000000005E-5</v>
      </c>
      <c r="AN71" s="3">
        <v>2.16533</v>
      </c>
      <c r="AO71">
        <f>(Table8293[[#This Row],[time]]-2)*2</f>
        <v>0.33065999999999995</v>
      </c>
      <c r="AP71" s="6">
        <v>1.11981</v>
      </c>
      <c r="AQ71" s="3">
        <v>2.16533</v>
      </c>
      <c r="AR71">
        <f>(Table252300[[#This Row],[time]]-2)*2</f>
        <v>0.33065999999999995</v>
      </c>
      <c r="AS71" s="6">
        <v>0.83805099999999999</v>
      </c>
      <c r="AT71" s="3">
        <v>2.16533</v>
      </c>
      <c r="AU71">
        <f>(Table253301[[#This Row],[time]]-2)*2</f>
        <v>0.33065999999999995</v>
      </c>
      <c r="AV71" s="11">
        <v>2.66438</v>
      </c>
    </row>
    <row r="72" spans="1:48">
      <c r="A72" s="3">
        <v>2.2246999999999999</v>
      </c>
      <c r="B72">
        <f>(Table1286[[#This Row],[time]]-2)*2</f>
        <v>0.4493999999999998</v>
      </c>
      <c r="C72" s="6">
        <v>0.33346799999999999</v>
      </c>
      <c r="D72" s="3">
        <v>2.2246999999999999</v>
      </c>
      <c r="E72">
        <f>(Table2287[[#This Row],[time]]-2)*2</f>
        <v>0.4493999999999998</v>
      </c>
      <c r="F72" s="9">
        <v>7.2100000000000004E-5</v>
      </c>
      <c r="G72" s="3">
        <v>2.2246999999999999</v>
      </c>
      <c r="H72">
        <f>(Table245294[[#This Row],[time]]-2)*2</f>
        <v>0.4493999999999998</v>
      </c>
      <c r="I72" s="6">
        <v>2.0831599999999999</v>
      </c>
      <c r="J72" s="3">
        <v>2.2246999999999999</v>
      </c>
      <c r="K72">
        <f>(Table3288[[#This Row],[time]]-2)*2</f>
        <v>0.4493999999999998</v>
      </c>
      <c r="L72" s="13">
        <v>8.2000000000000001E-5</v>
      </c>
      <c r="M72" s="3">
        <v>2.2246999999999999</v>
      </c>
      <c r="N72">
        <f>(Table246295[[#This Row],[time]]-2)*2</f>
        <v>0.4493999999999998</v>
      </c>
      <c r="O72" s="9">
        <v>6.4499999999999996E-5</v>
      </c>
      <c r="P72" s="3">
        <v>2.2246999999999999</v>
      </c>
      <c r="Q72">
        <f>(Table4289[[#This Row],[time]]-2)*2</f>
        <v>0.4493999999999998</v>
      </c>
      <c r="R72" s="9">
        <v>8.1199999999999995E-5</v>
      </c>
      <c r="S72" s="3">
        <v>2.2246999999999999</v>
      </c>
      <c r="T72">
        <f>(Table247296[[#This Row],[time]]-2)*2</f>
        <v>0.4493999999999998</v>
      </c>
      <c r="U72" s="9">
        <v>6.6000000000000005E-5</v>
      </c>
      <c r="V72" s="3">
        <v>2.2246999999999999</v>
      </c>
      <c r="W72">
        <f>(Table5290[[#This Row],[time]]-2)*2</f>
        <v>0.4493999999999998</v>
      </c>
      <c r="X72" s="13">
        <v>8.2100000000000003E-5</v>
      </c>
      <c r="Y72" s="3">
        <v>2.2246999999999999</v>
      </c>
      <c r="Z72">
        <f>(Table248297[[#This Row],[time]]-2)*2</f>
        <v>0.4493999999999998</v>
      </c>
      <c r="AA72" s="6">
        <v>0.127612</v>
      </c>
      <c r="AB72" s="3">
        <v>2.2246999999999999</v>
      </c>
      <c r="AC72">
        <f>(Table6291[[#This Row],[time]]-2)*2</f>
        <v>0.4493999999999998</v>
      </c>
      <c r="AD72" s="9">
        <v>8.1600000000000005E-5</v>
      </c>
      <c r="AE72" s="3">
        <v>2.2246999999999999</v>
      </c>
      <c r="AF72">
        <f>(Table249298[[#This Row],[time]]-2)*2</f>
        <v>0.4493999999999998</v>
      </c>
      <c r="AG72" s="6">
        <v>0.190604</v>
      </c>
      <c r="AH72" s="3">
        <v>2.2246999999999999</v>
      </c>
      <c r="AI72">
        <f>(Table7292[[#This Row],[time]]-2)*2</f>
        <v>0.4493999999999998</v>
      </c>
      <c r="AJ72" s="13">
        <v>8.8200000000000003E-5</v>
      </c>
      <c r="AK72" s="3">
        <v>2.2246999999999999</v>
      </c>
      <c r="AL72">
        <f>(Table250299[[#This Row],[time]]-2)*2</f>
        <v>0.4493999999999998</v>
      </c>
      <c r="AM72" s="9">
        <v>8.6600000000000004E-5</v>
      </c>
      <c r="AN72" s="3">
        <v>2.2246999999999999</v>
      </c>
      <c r="AO72">
        <f>(Table8293[[#This Row],[time]]-2)*2</f>
        <v>0.4493999999999998</v>
      </c>
      <c r="AP72" s="6">
        <v>1.2890999999999999</v>
      </c>
      <c r="AQ72" s="3">
        <v>2.2246999999999999</v>
      </c>
      <c r="AR72">
        <f>(Table252300[[#This Row],[time]]-2)*2</f>
        <v>0.4493999999999998</v>
      </c>
      <c r="AS72" s="6">
        <v>0.90992600000000001</v>
      </c>
      <c r="AT72" s="3">
        <v>2.2246999999999999</v>
      </c>
      <c r="AU72">
        <f>(Table253301[[#This Row],[time]]-2)*2</f>
        <v>0.4493999999999998</v>
      </c>
      <c r="AV72" s="11">
        <v>2.6355499999999998</v>
      </c>
    </row>
    <row r="73" spans="1:48">
      <c r="A73" s="3">
        <v>2.2668900000000001</v>
      </c>
      <c r="B73">
        <f>(Table1286[[#This Row],[time]]-2)*2</f>
        <v>0.53378000000000014</v>
      </c>
      <c r="C73" s="6">
        <v>0.35385899999999998</v>
      </c>
      <c r="D73" s="3">
        <v>2.2668900000000001</v>
      </c>
      <c r="E73">
        <f>(Table2287[[#This Row],[time]]-2)*2</f>
        <v>0.53378000000000014</v>
      </c>
      <c r="F73" s="9">
        <v>7.3300000000000006E-5</v>
      </c>
      <c r="G73" s="3">
        <v>2.2668900000000001</v>
      </c>
      <c r="H73">
        <f>(Table245294[[#This Row],[time]]-2)*2</f>
        <v>0.53378000000000014</v>
      </c>
      <c r="I73" s="6">
        <v>1.75895</v>
      </c>
      <c r="J73" s="3">
        <v>2.2668900000000001</v>
      </c>
      <c r="K73">
        <f>(Table3288[[#This Row],[time]]-2)*2</f>
        <v>0.53378000000000014</v>
      </c>
      <c r="L73" s="13">
        <v>8.1899999999999999E-5</v>
      </c>
      <c r="M73" s="3">
        <v>2.2668900000000001</v>
      </c>
      <c r="N73">
        <f>(Table246295[[#This Row],[time]]-2)*2</f>
        <v>0.53378000000000014</v>
      </c>
      <c r="O73" s="9">
        <v>6.3700000000000003E-5</v>
      </c>
      <c r="P73" s="3">
        <v>2.2668900000000001</v>
      </c>
      <c r="Q73">
        <f>(Table4289[[#This Row],[time]]-2)*2</f>
        <v>0.53378000000000014</v>
      </c>
      <c r="R73" s="9">
        <v>7.9400000000000006E-5</v>
      </c>
      <c r="S73" s="3">
        <v>2.2668900000000001</v>
      </c>
      <c r="T73">
        <f>(Table247296[[#This Row],[time]]-2)*2</f>
        <v>0.53378000000000014</v>
      </c>
      <c r="U73" s="9">
        <v>6.4999999999999994E-5</v>
      </c>
      <c r="V73" s="3">
        <v>2.2668900000000001</v>
      </c>
      <c r="W73">
        <f>(Table5290[[#This Row],[time]]-2)*2</f>
        <v>0.53378000000000014</v>
      </c>
      <c r="X73" s="13">
        <v>8.0099999999999995E-5</v>
      </c>
      <c r="Y73" s="3">
        <v>2.2668900000000001</v>
      </c>
      <c r="Z73">
        <f>(Table248297[[#This Row],[time]]-2)*2</f>
        <v>0.53378000000000014</v>
      </c>
      <c r="AA73" s="6">
        <v>5.6401399999999997E-2</v>
      </c>
      <c r="AB73" s="3">
        <v>2.2668900000000001</v>
      </c>
      <c r="AC73">
        <f>(Table6291[[#This Row],[time]]-2)*2</f>
        <v>0.53378000000000014</v>
      </c>
      <c r="AD73" s="9">
        <v>8.2200000000000006E-5</v>
      </c>
      <c r="AE73" s="3">
        <v>2.2668900000000001</v>
      </c>
      <c r="AF73">
        <f>(Table249298[[#This Row],[time]]-2)*2</f>
        <v>0.53378000000000014</v>
      </c>
      <c r="AG73" s="6">
        <v>0.111364</v>
      </c>
      <c r="AH73" s="3">
        <v>2.2668900000000001</v>
      </c>
      <c r="AI73">
        <f>(Table7292[[#This Row],[time]]-2)*2</f>
        <v>0.53378000000000014</v>
      </c>
      <c r="AJ73" s="13">
        <v>8.7899999999999995E-5</v>
      </c>
      <c r="AK73" s="3">
        <v>2.2668900000000001</v>
      </c>
      <c r="AL73">
        <f>(Table250299[[#This Row],[time]]-2)*2</f>
        <v>0.53378000000000014</v>
      </c>
      <c r="AM73" s="6">
        <v>1.4680400000000001E-3</v>
      </c>
      <c r="AN73" s="3">
        <v>2.2668900000000001</v>
      </c>
      <c r="AO73">
        <f>(Table8293[[#This Row],[time]]-2)*2</f>
        <v>0.53378000000000014</v>
      </c>
      <c r="AP73" s="6">
        <v>1.4166000000000001</v>
      </c>
      <c r="AQ73" s="3">
        <v>2.2668900000000001</v>
      </c>
      <c r="AR73">
        <f>(Table252300[[#This Row],[time]]-2)*2</f>
        <v>0.53378000000000014</v>
      </c>
      <c r="AS73" s="6">
        <v>0.94010400000000005</v>
      </c>
      <c r="AT73" s="3">
        <v>2.2668900000000001</v>
      </c>
      <c r="AU73">
        <f>(Table253301[[#This Row],[time]]-2)*2</f>
        <v>0.53378000000000014</v>
      </c>
      <c r="AV73" s="11">
        <v>2.6227399999999998</v>
      </c>
    </row>
    <row r="74" spans="1:48">
      <c r="A74" s="3">
        <v>2.3262700000000001</v>
      </c>
      <c r="B74">
        <f>(Table1286[[#This Row],[time]]-2)*2</f>
        <v>0.65254000000000012</v>
      </c>
      <c r="C74" s="6">
        <v>0.36393799999999998</v>
      </c>
      <c r="D74" s="3">
        <v>2.3262700000000001</v>
      </c>
      <c r="E74">
        <f>(Table2287[[#This Row],[time]]-2)*2</f>
        <v>0.65254000000000012</v>
      </c>
      <c r="F74" s="9">
        <v>7.1500000000000003E-5</v>
      </c>
      <c r="G74" s="3">
        <v>2.3262700000000001</v>
      </c>
      <c r="H74">
        <f>(Table245294[[#This Row],[time]]-2)*2</f>
        <v>0.65254000000000012</v>
      </c>
      <c r="I74" s="6">
        <v>1.4046000000000001</v>
      </c>
      <c r="J74" s="3">
        <v>2.3262700000000001</v>
      </c>
      <c r="K74">
        <f>(Table3288[[#This Row],[time]]-2)*2</f>
        <v>0.65254000000000012</v>
      </c>
      <c r="L74" s="13">
        <v>7.8100000000000001E-5</v>
      </c>
      <c r="M74" s="3">
        <v>2.3262700000000001</v>
      </c>
      <c r="N74">
        <f>(Table246295[[#This Row],[time]]-2)*2</f>
        <v>0.65254000000000012</v>
      </c>
      <c r="O74" s="9">
        <v>6.2600000000000004E-5</v>
      </c>
      <c r="P74" s="3">
        <v>2.3262700000000001</v>
      </c>
      <c r="Q74">
        <f>(Table4289[[#This Row],[time]]-2)*2</f>
        <v>0.65254000000000012</v>
      </c>
      <c r="R74" s="9">
        <v>7.8499999999999997E-5</v>
      </c>
      <c r="S74" s="3">
        <v>2.3262700000000001</v>
      </c>
      <c r="T74">
        <f>(Table247296[[#This Row],[time]]-2)*2</f>
        <v>0.65254000000000012</v>
      </c>
      <c r="U74" s="9">
        <v>6.3600000000000001E-5</v>
      </c>
      <c r="V74" s="3">
        <v>2.3262700000000001</v>
      </c>
      <c r="W74">
        <f>(Table5290[[#This Row],[time]]-2)*2</f>
        <v>0.65254000000000012</v>
      </c>
      <c r="X74" s="13">
        <v>7.8899999999999993E-5</v>
      </c>
      <c r="Y74" s="3">
        <v>2.3262700000000001</v>
      </c>
      <c r="Z74">
        <f>(Table248297[[#This Row],[time]]-2)*2</f>
        <v>0.65254000000000012</v>
      </c>
      <c r="AA74" s="6">
        <v>2.0729000000000001E-2</v>
      </c>
      <c r="AB74" s="3">
        <v>2.3262700000000001</v>
      </c>
      <c r="AC74">
        <f>(Table6291[[#This Row],[time]]-2)*2</f>
        <v>0.65254000000000012</v>
      </c>
      <c r="AD74" s="9">
        <v>8.25E-5</v>
      </c>
      <c r="AE74" s="3">
        <v>2.3262700000000001</v>
      </c>
      <c r="AF74">
        <f>(Table249298[[#This Row],[time]]-2)*2</f>
        <v>0.65254000000000012</v>
      </c>
      <c r="AG74" s="6">
        <v>5.7442800000000002E-2</v>
      </c>
      <c r="AH74" s="3">
        <v>2.3262700000000001</v>
      </c>
      <c r="AI74">
        <f>(Table7292[[#This Row],[time]]-2)*2</f>
        <v>0.65254000000000012</v>
      </c>
      <c r="AJ74" s="13">
        <v>8.7100000000000003E-5</v>
      </c>
      <c r="AK74" s="3">
        <v>2.3262700000000001</v>
      </c>
      <c r="AL74">
        <f>(Table250299[[#This Row],[time]]-2)*2</f>
        <v>0.65254000000000012</v>
      </c>
      <c r="AM74" s="6">
        <v>1.5820799999999999E-2</v>
      </c>
      <c r="AN74" s="3">
        <v>2.3262700000000001</v>
      </c>
      <c r="AO74">
        <f>(Table8293[[#This Row],[time]]-2)*2</f>
        <v>0.65254000000000012</v>
      </c>
      <c r="AP74" s="6">
        <v>1.5891200000000001</v>
      </c>
      <c r="AQ74" s="3">
        <v>2.3262700000000001</v>
      </c>
      <c r="AR74">
        <f>(Table252300[[#This Row],[time]]-2)*2</f>
        <v>0.65254000000000012</v>
      </c>
      <c r="AS74" s="6">
        <v>0.97761500000000001</v>
      </c>
      <c r="AT74" s="3">
        <v>2.3262700000000001</v>
      </c>
      <c r="AU74">
        <f>(Table253301[[#This Row],[time]]-2)*2</f>
        <v>0.65254000000000012</v>
      </c>
      <c r="AV74" s="11">
        <v>2.6013500000000001</v>
      </c>
    </row>
    <row r="75" spans="1:48">
      <c r="A75" s="3">
        <v>2.3684599999999998</v>
      </c>
      <c r="B75">
        <f>(Table1286[[#This Row],[time]]-2)*2</f>
        <v>0.73691999999999958</v>
      </c>
      <c r="C75" s="6">
        <v>0.39907599999999999</v>
      </c>
      <c r="D75" s="3">
        <v>2.3684599999999998</v>
      </c>
      <c r="E75">
        <f>(Table2287[[#This Row],[time]]-2)*2</f>
        <v>0.73691999999999958</v>
      </c>
      <c r="F75" s="9">
        <v>7.1299999999999998E-5</v>
      </c>
      <c r="G75" s="3">
        <v>2.3684599999999998</v>
      </c>
      <c r="H75">
        <f>(Table245294[[#This Row],[time]]-2)*2</f>
        <v>0.73691999999999958</v>
      </c>
      <c r="I75" s="6">
        <v>1.3139700000000001</v>
      </c>
      <c r="J75" s="3">
        <v>2.3684599999999998</v>
      </c>
      <c r="K75">
        <f>(Table3288[[#This Row],[time]]-2)*2</f>
        <v>0.73691999999999958</v>
      </c>
      <c r="L75" s="13">
        <v>7.6899999999999999E-5</v>
      </c>
      <c r="M75" s="3">
        <v>2.3684599999999998</v>
      </c>
      <c r="N75">
        <f>(Table246295[[#This Row],[time]]-2)*2</f>
        <v>0.73691999999999958</v>
      </c>
      <c r="O75" s="9">
        <v>6.3299999999999994E-5</v>
      </c>
      <c r="P75" s="3">
        <v>2.3684599999999998</v>
      </c>
      <c r="Q75">
        <f>(Table4289[[#This Row],[time]]-2)*2</f>
        <v>0.73691999999999958</v>
      </c>
      <c r="R75" s="9">
        <v>7.9300000000000003E-5</v>
      </c>
      <c r="S75" s="3">
        <v>2.3684599999999998</v>
      </c>
      <c r="T75">
        <f>(Table247296[[#This Row],[time]]-2)*2</f>
        <v>0.73691999999999958</v>
      </c>
      <c r="U75" s="9">
        <v>6.3999999999999997E-5</v>
      </c>
      <c r="V75" s="3">
        <v>2.3684599999999998</v>
      </c>
      <c r="W75">
        <f>(Table5290[[#This Row],[time]]-2)*2</f>
        <v>0.73691999999999958</v>
      </c>
      <c r="X75" s="13">
        <v>7.9599999999999997E-5</v>
      </c>
      <c r="Y75" s="3">
        <v>2.3684599999999998</v>
      </c>
      <c r="Z75">
        <f>(Table248297[[#This Row],[time]]-2)*2</f>
        <v>0.73691999999999958</v>
      </c>
      <c r="AA75" s="6">
        <v>2.15709E-2</v>
      </c>
      <c r="AB75" s="3">
        <v>2.3684599999999998</v>
      </c>
      <c r="AC75">
        <f>(Table6291[[#This Row],[time]]-2)*2</f>
        <v>0.73691999999999958</v>
      </c>
      <c r="AD75" s="9">
        <v>8.2700000000000004E-5</v>
      </c>
      <c r="AE75" s="3">
        <v>2.3684599999999998</v>
      </c>
      <c r="AF75">
        <f>(Table249298[[#This Row],[time]]-2)*2</f>
        <v>0.73691999999999958</v>
      </c>
      <c r="AG75" s="6">
        <v>4.8181599999999998E-2</v>
      </c>
      <c r="AH75" s="3">
        <v>2.3684599999999998</v>
      </c>
      <c r="AI75">
        <f>(Table7292[[#This Row],[time]]-2)*2</f>
        <v>0.73691999999999958</v>
      </c>
      <c r="AJ75" s="13">
        <v>8.6299999999999997E-5</v>
      </c>
      <c r="AK75" s="3">
        <v>2.3684599999999998</v>
      </c>
      <c r="AL75">
        <f>(Table250299[[#This Row],[time]]-2)*2</f>
        <v>0.73691999999999958</v>
      </c>
      <c r="AM75" s="6">
        <v>5.0433199999999997E-2</v>
      </c>
      <c r="AN75" s="3">
        <v>2.3684599999999998</v>
      </c>
      <c r="AO75">
        <f>(Table8293[[#This Row],[time]]-2)*2</f>
        <v>0.73691999999999958</v>
      </c>
      <c r="AP75" s="6">
        <v>1.7245299999999999</v>
      </c>
      <c r="AQ75" s="3">
        <v>2.3684599999999998</v>
      </c>
      <c r="AR75">
        <f>(Table252300[[#This Row],[time]]-2)*2</f>
        <v>0.73691999999999958</v>
      </c>
      <c r="AS75" s="6">
        <v>1.02284</v>
      </c>
      <c r="AT75" s="3">
        <v>2.3684599999999998</v>
      </c>
      <c r="AU75">
        <f>(Table253301[[#This Row],[time]]-2)*2</f>
        <v>0.73691999999999958</v>
      </c>
      <c r="AV75" s="11">
        <v>2.5768800000000001</v>
      </c>
    </row>
    <row r="76" spans="1:48">
      <c r="A76" s="3">
        <v>2.4278300000000002</v>
      </c>
      <c r="B76">
        <f>(Table1286[[#This Row],[time]]-2)*2</f>
        <v>0.85566000000000031</v>
      </c>
      <c r="C76" s="6">
        <v>0.467474</v>
      </c>
      <c r="D76" s="3">
        <v>2.4278300000000002</v>
      </c>
      <c r="E76">
        <f>(Table2287[[#This Row],[time]]-2)*2</f>
        <v>0.85566000000000031</v>
      </c>
      <c r="F76" s="9">
        <v>7.36E-5</v>
      </c>
      <c r="G76" s="3">
        <v>2.4278300000000002</v>
      </c>
      <c r="H76">
        <f>(Table245294[[#This Row],[time]]-2)*2</f>
        <v>0.85566000000000031</v>
      </c>
      <c r="I76" s="6">
        <v>1.30078</v>
      </c>
      <c r="J76" s="3">
        <v>2.4278300000000002</v>
      </c>
      <c r="K76">
        <f>(Table3288[[#This Row],[time]]-2)*2</f>
        <v>0.85566000000000031</v>
      </c>
      <c r="L76" s="13">
        <v>7.7899999999999996E-5</v>
      </c>
      <c r="M76" s="3">
        <v>2.4278300000000002</v>
      </c>
      <c r="N76">
        <f>(Table246295[[#This Row],[time]]-2)*2</f>
        <v>0.85566000000000031</v>
      </c>
      <c r="O76" s="9">
        <v>6.4200000000000002E-5</v>
      </c>
      <c r="P76" s="3">
        <v>2.4278300000000002</v>
      </c>
      <c r="Q76">
        <f>(Table4289[[#This Row],[time]]-2)*2</f>
        <v>0.85566000000000031</v>
      </c>
      <c r="R76" s="9">
        <v>8.0500000000000005E-5</v>
      </c>
      <c r="S76" s="3">
        <v>2.4278300000000002</v>
      </c>
      <c r="T76">
        <f>(Table247296[[#This Row],[time]]-2)*2</f>
        <v>0.85566000000000031</v>
      </c>
      <c r="U76" s="9">
        <v>6.4700000000000001E-5</v>
      </c>
      <c r="V76" s="3">
        <v>2.4278300000000002</v>
      </c>
      <c r="W76">
        <f>(Table5290[[#This Row],[time]]-2)*2</f>
        <v>0.85566000000000031</v>
      </c>
      <c r="X76" s="13">
        <v>8.0699999999999996E-5</v>
      </c>
      <c r="Y76" s="3">
        <v>2.4278300000000002</v>
      </c>
      <c r="Z76">
        <f>(Table248297[[#This Row],[time]]-2)*2</f>
        <v>0.85566000000000031</v>
      </c>
      <c r="AA76" s="6">
        <v>2.1770100000000001E-2</v>
      </c>
      <c r="AB76" s="3">
        <v>2.4278300000000002</v>
      </c>
      <c r="AC76">
        <f>(Table6291[[#This Row],[time]]-2)*2</f>
        <v>0.85566000000000031</v>
      </c>
      <c r="AD76" s="9">
        <v>8.2700000000000004E-5</v>
      </c>
      <c r="AE76" s="3">
        <v>2.4278300000000002</v>
      </c>
      <c r="AF76">
        <f>(Table249298[[#This Row],[time]]-2)*2</f>
        <v>0.85566000000000031</v>
      </c>
      <c r="AG76" s="6">
        <v>3.8078800000000003E-2</v>
      </c>
      <c r="AH76" s="3">
        <v>2.4278300000000002</v>
      </c>
      <c r="AI76">
        <f>(Table7292[[#This Row],[time]]-2)*2</f>
        <v>0.85566000000000031</v>
      </c>
      <c r="AJ76" s="13">
        <v>8.4699999999999999E-5</v>
      </c>
      <c r="AK76" s="3">
        <v>2.4278300000000002</v>
      </c>
      <c r="AL76">
        <f>(Table250299[[#This Row],[time]]-2)*2</f>
        <v>0.85566000000000031</v>
      </c>
      <c r="AM76" s="6">
        <v>0.212279</v>
      </c>
      <c r="AN76" s="3">
        <v>2.4278300000000002</v>
      </c>
      <c r="AO76">
        <f>(Table8293[[#This Row],[time]]-2)*2</f>
        <v>0.85566000000000031</v>
      </c>
      <c r="AP76" s="6">
        <v>1.8976500000000001</v>
      </c>
      <c r="AQ76" s="3">
        <v>2.4278300000000002</v>
      </c>
      <c r="AR76">
        <f>(Table252300[[#This Row],[time]]-2)*2</f>
        <v>0.85566000000000031</v>
      </c>
      <c r="AS76" s="6">
        <v>1.2036500000000001</v>
      </c>
      <c r="AT76" s="3">
        <v>2.4278300000000002</v>
      </c>
      <c r="AU76">
        <f>(Table253301[[#This Row],[time]]-2)*2</f>
        <v>0.85566000000000031</v>
      </c>
      <c r="AV76" s="11">
        <v>2.5176500000000002</v>
      </c>
    </row>
    <row r="77" spans="1:48">
      <c r="A77" s="3">
        <v>2.4542000000000002</v>
      </c>
      <c r="B77">
        <f>(Table1286[[#This Row],[time]]-2)*2</f>
        <v>0.90840000000000032</v>
      </c>
      <c r="C77" s="6">
        <v>0.48933700000000002</v>
      </c>
      <c r="D77" s="3">
        <v>2.4542000000000002</v>
      </c>
      <c r="E77">
        <f>(Table2287[[#This Row],[time]]-2)*2</f>
        <v>0.90840000000000032</v>
      </c>
      <c r="F77" s="9">
        <v>7.47E-5</v>
      </c>
      <c r="G77" s="3">
        <v>2.4542000000000002</v>
      </c>
      <c r="H77">
        <f>(Table245294[[#This Row],[time]]-2)*2</f>
        <v>0.90840000000000032</v>
      </c>
      <c r="I77" s="6">
        <v>1.2982800000000001</v>
      </c>
      <c r="J77" s="3">
        <v>2.4542000000000002</v>
      </c>
      <c r="K77">
        <f>(Table3288[[#This Row],[time]]-2)*2</f>
        <v>0.90840000000000032</v>
      </c>
      <c r="L77" s="13">
        <v>7.86E-5</v>
      </c>
      <c r="M77" s="3">
        <v>2.4542000000000002</v>
      </c>
      <c r="N77">
        <f>(Table246295[[#This Row],[time]]-2)*2</f>
        <v>0.90840000000000032</v>
      </c>
      <c r="O77" s="9">
        <v>6.4399999999999993E-5</v>
      </c>
      <c r="P77" s="3">
        <v>2.4542000000000002</v>
      </c>
      <c r="Q77">
        <f>(Table4289[[#This Row],[time]]-2)*2</f>
        <v>0.90840000000000032</v>
      </c>
      <c r="R77" s="9">
        <v>8.1000000000000004E-5</v>
      </c>
      <c r="S77" s="3">
        <v>2.4542000000000002</v>
      </c>
      <c r="T77">
        <f>(Table247296[[#This Row],[time]]-2)*2</f>
        <v>0.90840000000000032</v>
      </c>
      <c r="U77" s="9">
        <v>6.4800000000000003E-5</v>
      </c>
      <c r="V77" s="3">
        <v>2.4542000000000002</v>
      </c>
      <c r="W77">
        <f>(Table5290[[#This Row],[time]]-2)*2</f>
        <v>0.90840000000000032</v>
      </c>
      <c r="X77" s="13">
        <v>8.1100000000000006E-5</v>
      </c>
      <c r="Y77" s="3">
        <v>2.4542000000000002</v>
      </c>
      <c r="Z77">
        <f>(Table248297[[#This Row],[time]]-2)*2</f>
        <v>0.90840000000000032</v>
      </c>
      <c r="AA77" s="6">
        <v>2.1272300000000001E-2</v>
      </c>
      <c r="AB77" s="3">
        <v>2.4542000000000002</v>
      </c>
      <c r="AC77">
        <f>(Table6291[[#This Row],[time]]-2)*2</f>
        <v>0.90840000000000032</v>
      </c>
      <c r="AD77" s="9">
        <v>8.25E-5</v>
      </c>
      <c r="AE77" s="3">
        <v>2.4542000000000002</v>
      </c>
      <c r="AF77">
        <f>(Table249298[[#This Row],[time]]-2)*2</f>
        <v>0.90840000000000032</v>
      </c>
      <c r="AG77" s="6">
        <v>3.3439200000000002E-2</v>
      </c>
      <c r="AH77" s="3">
        <v>2.4542000000000002</v>
      </c>
      <c r="AI77">
        <f>(Table7292[[#This Row],[time]]-2)*2</f>
        <v>0.90840000000000032</v>
      </c>
      <c r="AJ77" s="13">
        <v>8.3900000000000006E-5</v>
      </c>
      <c r="AK77" s="3">
        <v>2.4542000000000002</v>
      </c>
      <c r="AL77">
        <f>(Table250299[[#This Row],[time]]-2)*2</f>
        <v>0.90840000000000032</v>
      </c>
      <c r="AM77" s="6">
        <v>0.30099700000000001</v>
      </c>
      <c r="AN77" s="3">
        <v>2.4542000000000002</v>
      </c>
      <c r="AO77">
        <f>(Table8293[[#This Row],[time]]-2)*2</f>
        <v>0.90840000000000032</v>
      </c>
      <c r="AP77" s="6">
        <v>1.9717100000000001</v>
      </c>
      <c r="AQ77" s="3">
        <v>2.4542000000000002</v>
      </c>
      <c r="AR77">
        <f>(Table252300[[#This Row],[time]]-2)*2</f>
        <v>0.90840000000000032</v>
      </c>
      <c r="AS77" s="6">
        <v>1.29861</v>
      </c>
      <c r="AT77" s="3">
        <v>2.4542000000000002</v>
      </c>
      <c r="AU77">
        <f>(Table253301[[#This Row],[time]]-2)*2</f>
        <v>0.90840000000000032</v>
      </c>
      <c r="AV77" s="11">
        <v>2.4934500000000002</v>
      </c>
    </row>
    <row r="78" spans="1:48">
      <c r="A78" s="3">
        <v>2.5061499999999999</v>
      </c>
      <c r="B78">
        <f>(Table1286[[#This Row],[time]]-2)*2</f>
        <v>1.0122999999999998</v>
      </c>
      <c r="C78" s="6">
        <v>0.52353300000000003</v>
      </c>
      <c r="D78" s="3">
        <v>2.5061499999999999</v>
      </c>
      <c r="E78">
        <f>(Table2287[[#This Row],[time]]-2)*2</f>
        <v>1.0122999999999998</v>
      </c>
      <c r="F78" s="9">
        <v>7.7399999999999998E-5</v>
      </c>
      <c r="G78" s="3">
        <v>2.5061499999999999</v>
      </c>
      <c r="H78">
        <f>(Table245294[[#This Row],[time]]-2)*2</f>
        <v>1.0122999999999998</v>
      </c>
      <c r="I78" s="6">
        <v>1.31216</v>
      </c>
      <c r="J78" s="3">
        <v>2.5061499999999999</v>
      </c>
      <c r="K78">
        <f>(Table3288[[#This Row],[time]]-2)*2</f>
        <v>1.0122999999999998</v>
      </c>
      <c r="L78" s="13">
        <v>8.0400000000000003E-5</v>
      </c>
      <c r="M78" s="3">
        <v>2.5061499999999999</v>
      </c>
      <c r="N78">
        <f>(Table246295[[#This Row],[time]]-2)*2</f>
        <v>1.0122999999999998</v>
      </c>
      <c r="O78" s="9">
        <v>6.4900000000000005E-5</v>
      </c>
      <c r="P78" s="3">
        <v>2.5061499999999999</v>
      </c>
      <c r="Q78">
        <f>(Table4289[[#This Row],[time]]-2)*2</f>
        <v>1.0122999999999998</v>
      </c>
      <c r="R78" s="9">
        <v>8.1500000000000002E-5</v>
      </c>
      <c r="S78" s="3">
        <v>2.5061499999999999</v>
      </c>
      <c r="T78">
        <f>(Table247296[[#This Row],[time]]-2)*2</f>
        <v>1.0122999999999998</v>
      </c>
      <c r="U78" s="9">
        <v>6.4999999999999994E-5</v>
      </c>
      <c r="V78" s="3">
        <v>2.5061499999999999</v>
      </c>
      <c r="W78">
        <f>(Table5290[[#This Row],[time]]-2)*2</f>
        <v>1.0122999999999998</v>
      </c>
      <c r="X78" s="13">
        <v>8.1799999999999996E-5</v>
      </c>
      <c r="Y78" s="3">
        <v>2.5061499999999999</v>
      </c>
      <c r="Z78">
        <f>(Table248297[[#This Row],[time]]-2)*2</f>
        <v>1.0122999999999998</v>
      </c>
      <c r="AA78" s="6">
        <v>1.7250399999999999E-2</v>
      </c>
      <c r="AB78" s="3">
        <v>2.5061499999999999</v>
      </c>
      <c r="AC78">
        <f>(Table6291[[#This Row],[time]]-2)*2</f>
        <v>1.0122999999999998</v>
      </c>
      <c r="AD78" s="9">
        <v>8.2100000000000003E-5</v>
      </c>
      <c r="AE78" s="3">
        <v>2.5061499999999999</v>
      </c>
      <c r="AF78">
        <f>(Table249298[[#This Row],[time]]-2)*2</f>
        <v>1.0122999999999998</v>
      </c>
      <c r="AG78" s="6">
        <v>2.2951300000000001E-2</v>
      </c>
      <c r="AH78" s="3">
        <v>2.5061499999999999</v>
      </c>
      <c r="AI78">
        <f>(Table7292[[#This Row],[time]]-2)*2</f>
        <v>1.0122999999999998</v>
      </c>
      <c r="AJ78" s="13">
        <v>8.25E-5</v>
      </c>
      <c r="AK78" s="3">
        <v>2.5061499999999999</v>
      </c>
      <c r="AL78">
        <f>(Table250299[[#This Row],[time]]-2)*2</f>
        <v>1.0122999999999998</v>
      </c>
      <c r="AM78" s="6">
        <v>0.48592600000000002</v>
      </c>
      <c r="AN78" s="3">
        <v>2.5061499999999999</v>
      </c>
      <c r="AO78">
        <f>(Table8293[[#This Row],[time]]-2)*2</f>
        <v>1.0122999999999998</v>
      </c>
      <c r="AP78" s="6">
        <v>2.1135100000000002</v>
      </c>
      <c r="AQ78" s="3">
        <v>2.5061499999999999</v>
      </c>
      <c r="AR78">
        <f>(Table252300[[#This Row],[time]]-2)*2</f>
        <v>1.0122999999999998</v>
      </c>
      <c r="AS78" s="6">
        <v>1.49434</v>
      </c>
      <c r="AT78" s="3">
        <v>2.5061499999999999</v>
      </c>
      <c r="AU78">
        <f>(Table253301[[#This Row],[time]]-2)*2</f>
        <v>1.0122999999999998</v>
      </c>
      <c r="AV78" s="11">
        <v>2.44164</v>
      </c>
    </row>
    <row r="79" spans="1:48">
      <c r="A79" s="3">
        <v>2.5507599999999999</v>
      </c>
      <c r="B79">
        <f>(Table1286[[#This Row],[time]]-2)*2</f>
        <v>1.1015199999999998</v>
      </c>
      <c r="C79" s="6">
        <v>0.53789500000000001</v>
      </c>
      <c r="D79" s="3">
        <v>2.5507599999999999</v>
      </c>
      <c r="E79">
        <f>(Table2287[[#This Row],[time]]-2)*2</f>
        <v>1.1015199999999998</v>
      </c>
      <c r="F79" s="9">
        <v>8.0000000000000007E-5</v>
      </c>
      <c r="G79" s="3">
        <v>2.5507599999999999</v>
      </c>
      <c r="H79">
        <f>(Table245294[[#This Row],[time]]-2)*2</f>
        <v>1.1015199999999998</v>
      </c>
      <c r="I79" s="6">
        <v>1.33646</v>
      </c>
      <c r="J79" s="3">
        <v>2.5507599999999999</v>
      </c>
      <c r="K79">
        <f>(Table3288[[#This Row],[time]]-2)*2</f>
        <v>1.1015199999999998</v>
      </c>
      <c r="L79" s="13">
        <v>8.2200000000000006E-5</v>
      </c>
      <c r="M79" s="3">
        <v>2.5507599999999999</v>
      </c>
      <c r="N79">
        <f>(Table246295[[#This Row],[time]]-2)*2</f>
        <v>1.1015199999999998</v>
      </c>
      <c r="O79" s="9">
        <v>6.4999999999999994E-5</v>
      </c>
      <c r="P79" s="3">
        <v>2.5507599999999999</v>
      </c>
      <c r="Q79">
        <f>(Table4289[[#This Row],[time]]-2)*2</f>
        <v>1.1015199999999998</v>
      </c>
      <c r="R79" s="9">
        <v>8.1799999999999996E-5</v>
      </c>
      <c r="S79" s="3">
        <v>2.5507599999999999</v>
      </c>
      <c r="T79">
        <f>(Table247296[[#This Row],[time]]-2)*2</f>
        <v>1.1015199999999998</v>
      </c>
      <c r="U79" s="9">
        <v>6.5099999999999997E-5</v>
      </c>
      <c r="V79" s="3">
        <v>2.5507599999999999</v>
      </c>
      <c r="W79">
        <f>(Table5290[[#This Row],[time]]-2)*2</f>
        <v>1.1015199999999998</v>
      </c>
      <c r="X79" s="13">
        <v>8.2299999999999995E-5</v>
      </c>
      <c r="Y79" s="3">
        <v>2.5507599999999999</v>
      </c>
      <c r="Z79">
        <f>(Table248297[[#This Row],[time]]-2)*2</f>
        <v>1.1015199999999998</v>
      </c>
      <c r="AA79" s="6">
        <v>1.07454E-2</v>
      </c>
      <c r="AB79" s="3">
        <v>2.5507599999999999</v>
      </c>
      <c r="AC79">
        <f>(Table6291[[#This Row],[time]]-2)*2</f>
        <v>1.1015199999999998</v>
      </c>
      <c r="AD79" s="9">
        <v>8.1600000000000005E-5</v>
      </c>
      <c r="AE79" s="3">
        <v>2.5507599999999999</v>
      </c>
      <c r="AF79">
        <f>(Table249298[[#This Row],[time]]-2)*2</f>
        <v>1.1015199999999998</v>
      </c>
      <c r="AG79" s="6">
        <v>1.27984E-2</v>
      </c>
      <c r="AH79" s="3">
        <v>2.5507599999999999</v>
      </c>
      <c r="AI79">
        <f>(Table7292[[#This Row],[time]]-2)*2</f>
        <v>1.1015199999999998</v>
      </c>
      <c r="AJ79" s="13">
        <v>8.1199999999999995E-5</v>
      </c>
      <c r="AK79" s="3">
        <v>2.5507599999999999</v>
      </c>
      <c r="AL79">
        <f>(Table250299[[#This Row],[time]]-2)*2</f>
        <v>1.1015199999999998</v>
      </c>
      <c r="AM79" s="6">
        <v>0.65915199999999996</v>
      </c>
      <c r="AN79" s="3">
        <v>2.5507599999999999</v>
      </c>
      <c r="AO79">
        <f>(Table8293[[#This Row],[time]]-2)*2</f>
        <v>1.1015199999999998</v>
      </c>
      <c r="AP79" s="6">
        <v>2.2054900000000002</v>
      </c>
      <c r="AQ79" s="3">
        <v>2.5507599999999999</v>
      </c>
      <c r="AR79">
        <f>(Table252300[[#This Row],[time]]-2)*2</f>
        <v>1.1015199999999998</v>
      </c>
      <c r="AS79" s="6">
        <v>1.66459</v>
      </c>
      <c r="AT79" s="3">
        <v>2.5507599999999999</v>
      </c>
      <c r="AU79">
        <f>(Table253301[[#This Row],[time]]-2)*2</f>
        <v>1.1015199999999998</v>
      </c>
      <c r="AV79" s="11">
        <v>2.3799000000000001</v>
      </c>
    </row>
    <row r="80" spans="1:48">
      <c r="A80" s="3">
        <v>2.60453</v>
      </c>
      <c r="B80">
        <f>(Table1286[[#This Row],[time]]-2)*2</f>
        <v>1.20906</v>
      </c>
      <c r="C80" s="6">
        <v>0.54442900000000005</v>
      </c>
      <c r="D80" s="3">
        <v>2.60453</v>
      </c>
      <c r="E80">
        <f>(Table2287[[#This Row],[time]]-2)*2</f>
        <v>1.20906</v>
      </c>
      <c r="F80" s="9">
        <v>8.2999999999999998E-5</v>
      </c>
      <c r="G80" s="3">
        <v>2.60453</v>
      </c>
      <c r="H80">
        <f>(Table245294[[#This Row],[time]]-2)*2</f>
        <v>1.20906</v>
      </c>
      <c r="I80" s="6">
        <v>1.3718999999999999</v>
      </c>
      <c r="J80" s="3">
        <v>2.60453</v>
      </c>
      <c r="K80">
        <f>(Table3288[[#This Row],[time]]-2)*2</f>
        <v>1.20906</v>
      </c>
      <c r="L80" s="13">
        <v>8.4499999999999994E-5</v>
      </c>
      <c r="M80" s="3">
        <v>2.60453</v>
      </c>
      <c r="N80">
        <f>(Table246295[[#This Row],[time]]-2)*2</f>
        <v>1.20906</v>
      </c>
      <c r="O80" s="9">
        <v>6.4900000000000005E-5</v>
      </c>
      <c r="P80" s="3">
        <v>2.60453</v>
      </c>
      <c r="Q80">
        <f>(Table4289[[#This Row],[time]]-2)*2</f>
        <v>1.20906</v>
      </c>
      <c r="R80" s="9">
        <v>8.1899999999999999E-5</v>
      </c>
      <c r="S80" s="3">
        <v>2.60453</v>
      </c>
      <c r="T80">
        <f>(Table247296[[#This Row],[time]]-2)*2</f>
        <v>1.20906</v>
      </c>
      <c r="U80" s="9">
        <v>6.5099999999999997E-5</v>
      </c>
      <c r="V80" s="3">
        <v>2.60453</v>
      </c>
      <c r="W80">
        <f>(Table5290[[#This Row],[time]]-2)*2</f>
        <v>1.20906</v>
      </c>
      <c r="X80" s="13">
        <v>8.2700000000000004E-5</v>
      </c>
      <c r="Y80" s="3">
        <v>2.60453</v>
      </c>
      <c r="Z80">
        <f>(Table248297[[#This Row],[time]]-2)*2</f>
        <v>1.20906</v>
      </c>
      <c r="AA80" s="6">
        <v>1.43848E-3</v>
      </c>
      <c r="AB80" s="3">
        <v>2.60453</v>
      </c>
      <c r="AC80">
        <f>(Table6291[[#This Row],[time]]-2)*2</f>
        <v>1.20906</v>
      </c>
      <c r="AD80" s="9">
        <v>8.0599999999999994E-5</v>
      </c>
      <c r="AE80" s="3">
        <v>2.60453</v>
      </c>
      <c r="AF80">
        <f>(Table249298[[#This Row],[time]]-2)*2</f>
        <v>1.20906</v>
      </c>
      <c r="AG80" s="6">
        <v>1.5195600000000001E-3</v>
      </c>
      <c r="AH80" s="3">
        <v>2.60453</v>
      </c>
      <c r="AI80">
        <f>(Table7292[[#This Row],[time]]-2)*2</f>
        <v>1.20906</v>
      </c>
      <c r="AJ80" s="13">
        <v>7.9499999999999994E-5</v>
      </c>
      <c r="AK80" s="3">
        <v>2.60453</v>
      </c>
      <c r="AL80">
        <f>(Table250299[[#This Row],[time]]-2)*2</f>
        <v>1.20906</v>
      </c>
      <c r="AM80" s="6">
        <v>0.88802899999999996</v>
      </c>
      <c r="AN80" s="3">
        <v>2.60453</v>
      </c>
      <c r="AO80">
        <f>(Table8293[[#This Row],[time]]-2)*2</f>
        <v>1.20906</v>
      </c>
      <c r="AP80" s="6">
        <v>2.3041900000000002</v>
      </c>
      <c r="AQ80" s="3">
        <v>2.60453</v>
      </c>
      <c r="AR80">
        <f>(Table252300[[#This Row],[time]]-2)*2</f>
        <v>1.20906</v>
      </c>
      <c r="AS80" s="6">
        <v>1.8778600000000001</v>
      </c>
      <c r="AT80" s="3">
        <v>2.60453</v>
      </c>
      <c r="AU80">
        <f>(Table253301[[#This Row],[time]]-2)*2</f>
        <v>1.20906</v>
      </c>
      <c r="AV80" s="11">
        <v>2.2950499999999998</v>
      </c>
    </row>
    <row r="81" spans="1:48">
      <c r="A81" s="3">
        <v>2.65273</v>
      </c>
      <c r="B81">
        <f>(Table1286[[#This Row],[time]]-2)*2</f>
        <v>1.3054600000000001</v>
      </c>
      <c r="C81" s="6">
        <v>0.60198099999999999</v>
      </c>
      <c r="D81" s="3">
        <v>2.65273</v>
      </c>
      <c r="E81">
        <f>(Table2287[[#This Row],[time]]-2)*2</f>
        <v>1.3054600000000001</v>
      </c>
      <c r="F81" s="9">
        <v>8.5400000000000002E-5</v>
      </c>
      <c r="G81" s="3">
        <v>2.65273</v>
      </c>
      <c r="H81">
        <f>(Table245294[[#This Row],[time]]-2)*2</f>
        <v>1.3054600000000001</v>
      </c>
      <c r="I81" s="6">
        <v>1.4119200000000001</v>
      </c>
      <c r="J81" s="3">
        <v>2.65273</v>
      </c>
      <c r="K81">
        <f>(Table3288[[#This Row],[time]]-2)*2</f>
        <v>1.3054600000000001</v>
      </c>
      <c r="L81" s="13">
        <v>8.6399999999999999E-5</v>
      </c>
      <c r="M81" s="3">
        <v>2.65273</v>
      </c>
      <c r="N81">
        <f>(Table246295[[#This Row],[time]]-2)*2</f>
        <v>1.3054600000000001</v>
      </c>
      <c r="O81" s="9">
        <v>6.4800000000000003E-5</v>
      </c>
      <c r="P81" s="3">
        <v>2.65273</v>
      </c>
      <c r="Q81">
        <f>(Table4289[[#This Row],[time]]-2)*2</f>
        <v>1.3054600000000001</v>
      </c>
      <c r="R81" s="9">
        <v>8.1699999999999994E-5</v>
      </c>
      <c r="S81" s="3">
        <v>2.65273</v>
      </c>
      <c r="T81">
        <f>(Table247296[[#This Row],[time]]-2)*2</f>
        <v>1.3054600000000001</v>
      </c>
      <c r="U81" s="9">
        <v>6.4999999999999994E-5</v>
      </c>
      <c r="V81" s="3">
        <v>2.65273</v>
      </c>
      <c r="W81">
        <f>(Table5290[[#This Row],[time]]-2)*2</f>
        <v>1.3054600000000001</v>
      </c>
      <c r="X81" s="13">
        <v>8.2600000000000002E-5</v>
      </c>
      <c r="Y81" s="3">
        <v>2.65273</v>
      </c>
      <c r="Z81">
        <f>(Table248297[[#This Row],[time]]-2)*2</f>
        <v>1.3054600000000001</v>
      </c>
      <c r="AA81" s="6">
        <v>1.4594400000000001E-4</v>
      </c>
      <c r="AB81" s="3">
        <v>2.65273</v>
      </c>
      <c r="AC81">
        <f>(Table6291[[#This Row],[time]]-2)*2</f>
        <v>1.3054600000000001</v>
      </c>
      <c r="AD81" s="9">
        <v>7.9800000000000002E-5</v>
      </c>
      <c r="AE81" s="3">
        <v>2.65273</v>
      </c>
      <c r="AF81">
        <f>(Table249298[[#This Row],[time]]-2)*2</f>
        <v>1.3054600000000001</v>
      </c>
      <c r="AG81" s="6">
        <v>1.47391E-4</v>
      </c>
      <c r="AH81" s="3">
        <v>2.65273</v>
      </c>
      <c r="AI81">
        <f>(Table7292[[#This Row],[time]]-2)*2</f>
        <v>1.3054600000000001</v>
      </c>
      <c r="AJ81" s="13">
        <v>7.8100000000000001E-5</v>
      </c>
      <c r="AK81" s="3">
        <v>2.65273</v>
      </c>
      <c r="AL81">
        <f>(Table250299[[#This Row],[time]]-2)*2</f>
        <v>1.3054600000000001</v>
      </c>
      <c r="AM81" s="6">
        <v>1.1085400000000001</v>
      </c>
      <c r="AN81" s="3">
        <v>2.65273</v>
      </c>
      <c r="AO81">
        <f>(Table8293[[#This Row],[time]]-2)*2</f>
        <v>1.3054600000000001</v>
      </c>
      <c r="AP81" s="6">
        <v>2.3689200000000001</v>
      </c>
      <c r="AQ81" s="3">
        <v>2.65273</v>
      </c>
      <c r="AR81">
        <f>(Table252300[[#This Row],[time]]-2)*2</f>
        <v>1.3054600000000001</v>
      </c>
      <c r="AS81" s="6">
        <v>2.0536099999999999</v>
      </c>
      <c r="AT81" s="3">
        <v>2.65273</v>
      </c>
      <c r="AU81">
        <f>(Table253301[[#This Row],[time]]-2)*2</f>
        <v>1.3054600000000001</v>
      </c>
      <c r="AV81" s="11">
        <v>2.20749</v>
      </c>
    </row>
    <row r="82" spans="1:48">
      <c r="A82" s="3">
        <v>2.7006199999999998</v>
      </c>
      <c r="B82">
        <f>(Table1286[[#This Row],[time]]-2)*2</f>
        <v>1.4012399999999996</v>
      </c>
      <c r="C82" s="6">
        <v>0.70980600000000005</v>
      </c>
      <c r="D82" s="3">
        <v>2.7006199999999998</v>
      </c>
      <c r="E82">
        <f>(Table2287[[#This Row],[time]]-2)*2</f>
        <v>1.4012399999999996</v>
      </c>
      <c r="F82" s="9">
        <v>8.7499999999999999E-5</v>
      </c>
      <c r="G82" s="3">
        <v>2.7006199999999998</v>
      </c>
      <c r="H82">
        <f>(Table245294[[#This Row],[time]]-2)*2</f>
        <v>1.4012399999999996</v>
      </c>
      <c r="I82" s="6">
        <v>1.42927</v>
      </c>
      <c r="J82" s="3">
        <v>2.7006199999999998</v>
      </c>
      <c r="K82">
        <f>(Table3288[[#This Row],[time]]-2)*2</f>
        <v>1.4012399999999996</v>
      </c>
      <c r="L82" s="13">
        <v>8.81E-5</v>
      </c>
      <c r="M82" s="3">
        <v>2.7006199999999998</v>
      </c>
      <c r="N82">
        <f>(Table246295[[#This Row],[time]]-2)*2</f>
        <v>1.4012399999999996</v>
      </c>
      <c r="O82" s="9">
        <v>6.4499999999999996E-5</v>
      </c>
      <c r="P82" s="3">
        <v>2.7006199999999998</v>
      </c>
      <c r="Q82">
        <f>(Table4289[[#This Row],[time]]-2)*2</f>
        <v>1.4012399999999996</v>
      </c>
      <c r="R82" s="9">
        <v>8.1500000000000002E-5</v>
      </c>
      <c r="S82" s="3">
        <v>2.7006199999999998</v>
      </c>
      <c r="T82">
        <f>(Table247296[[#This Row],[time]]-2)*2</f>
        <v>1.4012399999999996</v>
      </c>
      <c r="U82" s="9">
        <v>6.4900000000000005E-5</v>
      </c>
      <c r="V82" s="3">
        <v>2.7006199999999998</v>
      </c>
      <c r="W82">
        <f>(Table5290[[#This Row],[time]]-2)*2</f>
        <v>1.4012399999999996</v>
      </c>
      <c r="X82" s="13">
        <v>8.25E-5</v>
      </c>
      <c r="Y82" s="3">
        <v>2.7006199999999998</v>
      </c>
      <c r="Z82">
        <f>(Table248297[[#This Row],[time]]-2)*2</f>
        <v>1.4012399999999996</v>
      </c>
      <c r="AA82" s="9">
        <v>9.0799999999999998E-5</v>
      </c>
      <c r="AB82" s="3">
        <v>2.7006199999999998</v>
      </c>
      <c r="AC82">
        <f>(Table6291[[#This Row],[time]]-2)*2</f>
        <v>1.4012399999999996</v>
      </c>
      <c r="AD82" s="9">
        <v>7.8999999999999996E-5</v>
      </c>
      <c r="AE82" s="3">
        <v>2.7006199999999998</v>
      </c>
      <c r="AF82">
        <f>(Table249298[[#This Row],[time]]-2)*2</f>
        <v>1.4012399999999996</v>
      </c>
      <c r="AG82" s="9">
        <v>9.2899999999999995E-5</v>
      </c>
      <c r="AH82" s="3">
        <v>2.7006199999999998</v>
      </c>
      <c r="AI82">
        <f>(Table7292[[#This Row],[time]]-2)*2</f>
        <v>1.4012399999999996</v>
      </c>
      <c r="AJ82" s="13">
        <v>7.6600000000000005E-5</v>
      </c>
      <c r="AK82" s="3">
        <v>2.7006199999999998</v>
      </c>
      <c r="AL82">
        <f>(Table250299[[#This Row],[time]]-2)*2</f>
        <v>1.4012399999999996</v>
      </c>
      <c r="AM82" s="6">
        <v>1.33972</v>
      </c>
      <c r="AN82" s="3">
        <v>2.7006199999999998</v>
      </c>
      <c r="AO82">
        <f>(Table8293[[#This Row],[time]]-2)*2</f>
        <v>1.4012399999999996</v>
      </c>
      <c r="AP82" s="6">
        <v>2.37818</v>
      </c>
      <c r="AQ82" s="3">
        <v>2.7006199999999998</v>
      </c>
      <c r="AR82">
        <f>(Table252300[[#This Row],[time]]-2)*2</f>
        <v>1.4012399999999996</v>
      </c>
      <c r="AS82" s="6">
        <v>2.2098499999999999</v>
      </c>
      <c r="AT82" s="3">
        <v>2.7006199999999998</v>
      </c>
      <c r="AU82">
        <f>(Table253301[[#This Row],[time]]-2)*2</f>
        <v>1.4012399999999996</v>
      </c>
      <c r="AV82" s="11">
        <v>2.0929899999999999</v>
      </c>
    </row>
    <row r="83" spans="1:48">
      <c r="A83" s="3">
        <v>2.75176</v>
      </c>
      <c r="B83">
        <f>(Table1286[[#This Row],[time]]-2)*2</f>
        <v>1.50352</v>
      </c>
      <c r="C83" s="6">
        <v>0.82253500000000002</v>
      </c>
      <c r="D83" s="3">
        <v>2.75176</v>
      </c>
      <c r="E83">
        <f>(Table2287[[#This Row],[time]]-2)*2</f>
        <v>1.50352</v>
      </c>
      <c r="F83" s="9">
        <v>8.9400000000000005E-5</v>
      </c>
      <c r="G83" s="3">
        <v>2.75176</v>
      </c>
      <c r="H83">
        <f>(Table245294[[#This Row],[time]]-2)*2</f>
        <v>1.50352</v>
      </c>
      <c r="I83" s="6">
        <v>1.4343399999999999</v>
      </c>
      <c r="J83" s="3">
        <v>2.75176</v>
      </c>
      <c r="K83">
        <f>(Table3288[[#This Row],[time]]-2)*2</f>
        <v>1.50352</v>
      </c>
      <c r="L83" s="13">
        <v>8.9800000000000001E-5</v>
      </c>
      <c r="M83" s="3">
        <v>2.75176</v>
      </c>
      <c r="N83">
        <f>(Table246295[[#This Row],[time]]-2)*2</f>
        <v>1.50352</v>
      </c>
      <c r="O83" s="9">
        <v>6.41E-5</v>
      </c>
      <c r="P83" s="3">
        <v>2.75176</v>
      </c>
      <c r="Q83">
        <f>(Table4289[[#This Row],[time]]-2)*2</f>
        <v>1.50352</v>
      </c>
      <c r="R83" s="9">
        <v>8.1299999999999997E-5</v>
      </c>
      <c r="S83" s="3">
        <v>2.75176</v>
      </c>
      <c r="T83">
        <f>(Table247296[[#This Row],[time]]-2)*2</f>
        <v>1.50352</v>
      </c>
      <c r="U83" s="9">
        <v>6.4599999999999998E-5</v>
      </c>
      <c r="V83" s="3">
        <v>2.75176</v>
      </c>
      <c r="W83">
        <f>(Table5290[[#This Row],[time]]-2)*2</f>
        <v>1.50352</v>
      </c>
      <c r="X83" s="13">
        <v>8.2399999999999997E-5</v>
      </c>
      <c r="Y83" s="3">
        <v>2.75176</v>
      </c>
      <c r="Z83">
        <f>(Table248297[[#This Row],[time]]-2)*2</f>
        <v>1.50352</v>
      </c>
      <c r="AA83" s="9">
        <v>8.5099999999999995E-5</v>
      </c>
      <c r="AB83" s="3">
        <v>2.75176</v>
      </c>
      <c r="AC83">
        <f>(Table6291[[#This Row],[time]]-2)*2</f>
        <v>1.50352</v>
      </c>
      <c r="AD83" s="9">
        <v>7.8100000000000001E-5</v>
      </c>
      <c r="AE83" s="3">
        <v>2.75176</v>
      </c>
      <c r="AF83">
        <f>(Table249298[[#This Row],[time]]-2)*2</f>
        <v>1.50352</v>
      </c>
      <c r="AG83" s="9">
        <v>8.7200000000000005E-5</v>
      </c>
      <c r="AH83" s="3">
        <v>2.75176</v>
      </c>
      <c r="AI83">
        <f>(Table7292[[#This Row],[time]]-2)*2</f>
        <v>1.50352</v>
      </c>
      <c r="AJ83" s="13">
        <v>7.4999999999999993E-5</v>
      </c>
      <c r="AK83" s="3">
        <v>2.75176</v>
      </c>
      <c r="AL83">
        <f>(Table250299[[#This Row],[time]]-2)*2</f>
        <v>1.50352</v>
      </c>
      <c r="AM83" s="6">
        <v>1.5758799999999999</v>
      </c>
      <c r="AN83" s="3">
        <v>2.75176</v>
      </c>
      <c r="AO83">
        <f>(Table8293[[#This Row],[time]]-2)*2</f>
        <v>1.50352</v>
      </c>
      <c r="AP83" s="6">
        <v>2.35826</v>
      </c>
      <c r="AQ83" s="3">
        <v>2.75176</v>
      </c>
      <c r="AR83">
        <f>(Table252300[[#This Row],[time]]-2)*2</f>
        <v>1.50352</v>
      </c>
      <c r="AS83" s="6">
        <v>2.35236</v>
      </c>
      <c r="AT83" s="3">
        <v>2.75176</v>
      </c>
      <c r="AU83">
        <f>(Table253301[[#This Row],[time]]-2)*2</f>
        <v>1.50352</v>
      </c>
      <c r="AV83" s="11">
        <v>1.9682599999999999</v>
      </c>
    </row>
    <row r="84" spans="1:48">
      <c r="A84" s="3">
        <v>2.80444</v>
      </c>
      <c r="B84">
        <f>(Table1286[[#This Row],[time]]-2)*2</f>
        <v>1.6088800000000001</v>
      </c>
      <c r="C84" s="6">
        <v>0.91758600000000001</v>
      </c>
      <c r="D84" s="3">
        <v>2.80444</v>
      </c>
      <c r="E84">
        <f>(Table2287[[#This Row],[time]]-2)*2</f>
        <v>1.6088800000000001</v>
      </c>
      <c r="F84" s="9">
        <v>9.1199999999999994E-5</v>
      </c>
      <c r="G84" s="3">
        <v>2.80444</v>
      </c>
      <c r="H84">
        <f>(Table245294[[#This Row],[time]]-2)*2</f>
        <v>1.6088800000000001</v>
      </c>
      <c r="I84" s="6">
        <v>1.4164099999999999</v>
      </c>
      <c r="J84" s="3">
        <v>2.80444</v>
      </c>
      <c r="K84">
        <f>(Table3288[[#This Row],[time]]-2)*2</f>
        <v>1.6088800000000001</v>
      </c>
      <c r="L84" s="13">
        <v>9.1399999999999999E-5</v>
      </c>
      <c r="M84" s="3">
        <v>2.80444</v>
      </c>
      <c r="N84">
        <f>(Table246295[[#This Row],[time]]-2)*2</f>
        <v>1.6088800000000001</v>
      </c>
      <c r="O84" s="9">
        <v>6.3299999999999994E-5</v>
      </c>
      <c r="P84" s="3">
        <v>2.80444</v>
      </c>
      <c r="Q84">
        <f>(Table4289[[#This Row],[time]]-2)*2</f>
        <v>1.6088800000000001</v>
      </c>
      <c r="R84" s="9">
        <v>8.1100000000000006E-5</v>
      </c>
      <c r="S84" s="3">
        <v>2.80444</v>
      </c>
      <c r="T84">
        <f>(Table247296[[#This Row],[time]]-2)*2</f>
        <v>1.6088800000000001</v>
      </c>
      <c r="U84" s="9">
        <v>6.4200000000000002E-5</v>
      </c>
      <c r="V84" s="3">
        <v>2.80444</v>
      </c>
      <c r="W84">
        <f>(Table5290[[#This Row],[time]]-2)*2</f>
        <v>1.6088800000000001</v>
      </c>
      <c r="X84" s="13">
        <v>8.2200000000000006E-5</v>
      </c>
      <c r="Y84" s="3">
        <v>2.80444</v>
      </c>
      <c r="Z84">
        <f>(Table248297[[#This Row],[time]]-2)*2</f>
        <v>1.6088800000000001</v>
      </c>
      <c r="AA84" s="9">
        <v>8.3100000000000001E-5</v>
      </c>
      <c r="AB84" s="3">
        <v>2.80444</v>
      </c>
      <c r="AC84">
        <f>(Table6291[[#This Row],[time]]-2)*2</f>
        <v>1.6088800000000001</v>
      </c>
      <c r="AD84" s="9">
        <v>7.7200000000000006E-5</v>
      </c>
      <c r="AE84" s="3">
        <v>2.80444</v>
      </c>
      <c r="AF84">
        <f>(Table249298[[#This Row],[time]]-2)*2</f>
        <v>1.6088800000000001</v>
      </c>
      <c r="AG84" s="9">
        <v>8.3800000000000004E-5</v>
      </c>
      <c r="AH84" s="3">
        <v>2.80444</v>
      </c>
      <c r="AI84">
        <f>(Table7292[[#This Row],[time]]-2)*2</f>
        <v>1.6088800000000001</v>
      </c>
      <c r="AJ84" s="13">
        <v>7.3700000000000002E-5</v>
      </c>
      <c r="AK84" s="3">
        <v>2.80444</v>
      </c>
      <c r="AL84">
        <f>(Table250299[[#This Row],[time]]-2)*2</f>
        <v>1.6088800000000001</v>
      </c>
      <c r="AM84" s="6">
        <v>1.76589</v>
      </c>
      <c r="AN84" s="3">
        <v>2.80444</v>
      </c>
      <c r="AO84">
        <f>(Table8293[[#This Row],[time]]-2)*2</f>
        <v>1.6088800000000001</v>
      </c>
      <c r="AP84" s="6">
        <v>2.2970700000000002</v>
      </c>
      <c r="AQ84" s="3">
        <v>2.80444</v>
      </c>
      <c r="AR84">
        <f>(Table252300[[#This Row],[time]]-2)*2</f>
        <v>1.6088800000000001</v>
      </c>
      <c r="AS84" s="6">
        <v>2.45336</v>
      </c>
      <c r="AT84" s="3">
        <v>2.80444</v>
      </c>
      <c r="AU84">
        <f>(Table253301[[#This Row],[time]]-2)*2</f>
        <v>1.6088800000000001</v>
      </c>
      <c r="AV84" s="11">
        <v>1.8312299999999999</v>
      </c>
    </row>
    <row r="85" spans="1:48">
      <c r="A85" s="3">
        <v>2.8583699999999999</v>
      </c>
      <c r="B85">
        <f>(Table1286[[#This Row],[time]]-2)*2</f>
        <v>1.7167399999999997</v>
      </c>
      <c r="C85" s="6">
        <v>0.97565900000000005</v>
      </c>
      <c r="D85" s="3">
        <v>2.8583699999999999</v>
      </c>
      <c r="E85">
        <f>(Table2287[[#This Row],[time]]-2)*2</f>
        <v>1.7167399999999997</v>
      </c>
      <c r="F85" s="9">
        <v>9.2800000000000006E-5</v>
      </c>
      <c r="G85" s="3">
        <v>2.8583699999999999</v>
      </c>
      <c r="H85">
        <f>(Table245294[[#This Row],[time]]-2)*2</f>
        <v>1.7167399999999997</v>
      </c>
      <c r="I85" s="6">
        <v>1.3687400000000001</v>
      </c>
      <c r="J85" s="3">
        <v>2.8583699999999999</v>
      </c>
      <c r="K85">
        <f>(Table3288[[#This Row],[time]]-2)*2</f>
        <v>1.7167399999999997</v>
      </c>
      <c r="L85" s="13">
        <v>9.2600000000000001E-5</v>
      </c>
      <c r="M85" s="3">
        <v>2.8583699999999999</v>
      </c>
      <c r="N85">
        <f>(Table246295[[#This Row],[time]]-2)*2</f>
        <v>1.7167399999999997</v>
      </c>
      <c r="O85" s="9">
        <v>6.2299999999999996E-5</v>
      </c>
      <c r="P85" s="3">
        <v>2.8583699999999999</v>
      </c>
      <c r="Q85">
        <f>(Table4289[[#This Row],[time]]-2)*2</f>
        <v>1.7167399999999997</v>
      </c>
      <c r="R85" s="9">
        <v>8.0599999999999994E-5</v>
      </c>
      <c r="S85" s="3">
        <v>2.8583699999999999</v>
      </c>
      <c r="T85">
        <f>(Table247296[[#This Row],[time]]-2)*2</f>
        <v>1.7167399999999997</v>
      </c>
      <c r="U85" s="9">
        <v>6.3700000000000003E-5</v>
      </c>
      <c r="V85" s="3">
        <v>2.8583699999999999</v>
      </c>
      <c r="W85">
        <f>(Table5290[[#This Row],[time]]-2)*2</f>
        <v>1.7167399999999997</v>
      </c>
      <c r="X85" s="13">
        <v>8.1699999999999994E-5</v>
      </c>
      <c r="Y85" s="3">
        <v>2.8583699999999999</v>
      </c>
      <c r="Z85">
        <f>(Table248297[[#This Row],[time]]-2)*2</f>
        <v>1.7167399999999997</v>
      </c>
      <c r="AA85" s="9">
        <v>8.2600000000000002E-5</v>
      </c>
      <c r="AB85" s="3">
        <v>2.8583699999999999</v>
      </c>
      <c r="AC85">
        <f>(Table6291[[#This Row],[time]]-2)*2</f>
        <v>1.7167399999999997</v>
      </c>
      <c r="AD85" s="9">
        <v>7.6100000000000007E-5</v>
      </c>
      <c r="AE85" s="3">
        <v>2.8583699999999999</v>
      </c>
      <c r="AF85">
        <f>(Table249298[[#This Row],[time]]-2)*2</f>
        <v>1.7167399999999997</v>
      </c>
      <c r="AG85" s="9">
        <v>8.2200000000000006E-5</v>
      </c>
      <c r="AH85" s="3">
        <v>2.8583699999999999</v>
      </c>
      <c r="AI85">
        <f>(Table7292[[#This Row],[time]]-2)*2</f>
        <v>1.7167399999999997</v>
      </c>
      <c r="AJ85" s="13">
        <v>7.1699999999999995E-5</v>
      </c>
      <c r="AK85" s="3">
        <v>2.8583699999999999</v>
      </c>
      <c r="AL85">
        <f>(Table250299[[#This Row],[time]]-2)*2</f>
        <v>1.7167399999999997</v>
      </c>
      <c r="AM85" s="6">
        <v>1.9738599999999999</v>
      </c>
      <c r="AN85" s="3">
        <v>2.8583699999999999</v>
      </c>
      <c r="AO85">
        <f>(Table8293[[#This Row],[time]]-2)*2</f>
        <v>1.7167399999999997</v>
      </c>
      <c r="AP85" s="6">
        <v>2.2084199999999998</v>
      </c>
      <c r="AQ85" s="3">
        <v>2.8583699999999999</v>
      </c>
      <c r="AR85">
        <f>(Table252300[[#This Row],[time]]-2)*2</f>
        <v>1.7167399999999997</v>
      </c>
      <c r="AS85" s="6">
        <v>2.5386000000000002</v>
      </c>
      <c r="AT85" s="3">
        <v>2.8583699999999999</v>
      </c>
      <c r="AU85">
        <f>(Table253301[[#This Row],[time]]-2)*2</f>
        <v>1.7167399999999997</v>
      </c>
      <c r="AV85" s="11">
        <v>1.68703</v>
      </c>
    </row>
    <row r="86" spans="1:48">
      <c r="A86" s="3">
        <v>2.9134199999999999</v>
      </c>
      <c r="B86">
        <f>(Table1286[[#This Row],[time]]-2)*2</f>
        <v>1.8268399999999998</v>
      </c>
      <c r="C86" s="6">
        <v>1.00335</v>
      </c>
      <c r="D86" s="3">
        <v>2.9134199999999999</v>
      </c>
      <c r="E86">
        <f>(Table2287[[#This Row],[time]]-2)*2</f>
        <v>1.8268399999999998</v>
      </c>
      <c r="F86" s="6">
        <v>2.1896E-4</v>
      </c>
      <c r="G86" s="3">
        <v>2.9134199999999999</v>
      </c>
      <c r="H86">
        <f>(Table245294[[#This Row],[time]]-2)*2</f>
        <v>1.8268399999999998</v>
      </c>
      <c r="I86" s="6">
        <v>1.30165</v>
      </c>
      <c r="J86" s="3">
        <v>2.9134199999999999</v>
      </c>
      <c r="K86">
        <f>(Table3288[[#This Row],[time]]-2)*2</f>
        <v>1.8268399999999998</v>
      </c>
      <c r="L86" s="11">
        <v>2.1832700000000001E-4</v>
      </c>
      <c r="M86" s="3">
        <v>2.9134199999999999</v>
      </c>
      <c r="N86">
        <f>(Table246295[[#This Row],[time]]-2)*2</f>
        <v>1.8268399999999998</v>
      </c>
      <c r="O86" s="9">
        <v>6.1299999999999999E-5</v>
      </c>
      <c r="P86" s="3">
        <v>2.9134199999999999</v>
      </c>
      <c r="Q86">
        <f>(Table4289[[#This Row],[time]]-2)*2</f>
        <v>1.8268399999999998</v>
      </c>
      <c r="R86" s="9">
        <v>8.0000000000000007E-5</v>
      </c>
      <c r="S86" s="3">
        <v>2.9134199999999999</v>
      </c>
      <c r="T86">
        <f>(Table247296[[#This Row],[time]]-2)*2</f>
        <v>1.8268399999999998</v>
      </c>
      <c r="U86" s="9">
        <v>6.3100000000000002E-5</v>
      </c>
      <c r="V86" s="3">
        <v>2.9134199999999999</v>
      </c>
      <c r="W86">
        <f>(Table5290[[#This Row],[time]]-2)*2</f>
        <v>1.8268399999999998</v>
      </c>
      <c r="X86" s="13">
        <v>8.1100000000000006E-5</v>
      </c>
      <c r="Y86" s="3">
        <v>2.9134199999999999</v>
      </c>
      <c r="Z86">
        <f>(Table248297[[#This Row],[time]]-2)*2</f>
        <v>1.8268399999999998</v>
      </c>
      <c r="AA86" s="9">
        <v>8.1899999999999999E-5</v>
      </c>
      <c r="AB86" s="3">
        <v>2.9134199999999999</v>
      </c>
      <c r="AC86">
        <f>(Table6291[[#This Row],[time]]-2)*2</f>
        <v>1.8268399999999998</v>
      </c>
      <c r="AD86" s="9">
        <v>7.4999999999999993E-5</v>
      </c>
      <c r="AE86" s="3">
        <v>2.9134199999999999</v>
      </c>
      <c r="AF86">
        <f>(Table249298[[#This Row],[time]]-2)*2</f>
        <v>1.8268399999999998</v>
      </c>
      <c r="AG86" s="9">
        <v>8.1100000000000006E-5</v>
      </c>
      <c r="AH86" s="3">
        <v>2.9134199999999999</v>
      </c>
      <c r="AI86">
        <f>(Table7292[[#This Row],[time]]-2)*2</f>
        <v>1.8268399999999998</v>
      </c>
      <c r="AJ86" s="13">
        <v>7.0300000000000001E-5</v>
      </c>
      <c r="AK86" s="3">
        <v>2.9134199999999999</v>
      </c>
      <c r="AL86">
        <f>(Table250299[[#This Row],[time]]-2)*2</f>
        <v>1.8268399999999998</v>
      </c>
      <c r="AM86" s="6">
        <v>2.2605900000000001</v>
      </c>
      <c r="AN86" s="3">
        <v>2.9134199999999999</v>
      </c>
      <c r="AO86">
        <f>(Table8293[[#This Row],[time]]-2)*2</f>
        <v>1.8268399999999998</v>
      </c>
      <c r="AP86" s="6">
        <v>2.1028199999999999</v>
      </c>
      <c r="AQ86" s="3">
        <v>2.9134199999999999</v>
      </c>
      <c r="AR86">
        <f>(Table252300[[#This Row],[time]]-2)*2</f>
        <v>1.8268399999999998</v>
      </c>
      <c r="AS86" s="6">
        <v>2.6273399999999998</v>
      </c>
      <c r="AT86" s="3">
        <v>2.9134199999999999</v>
      </c>
      <c r="AU86">
        <f>(Table253301[[#This Row],[time]]-2)*2</f>
        <v>1.8268399999999998</v>
      </c>
      <c r="AV86" s="11">
        <v>1.5416099999999999</v>
      </c>
    </row>
    <row r="87" spans="1:48">
      <c r="A87" s="3">
        <v>2.9619599999999999</v>
      </c>
      <c r="B87">
        <f>(Table1286[[#This Row],[time]]-2)*2</f>
        <v>1.9239199999999999</v>
      </c>
      <c r="C87" s="6">
        <v>1.0091399999999999</v>
      </c>
      <c r="D87" s="3">
        <v>2.9619599999999999</v>
      </c>
      <c r="E87">
        <f>(Table2287[[#This Row],[time]]-2)*2</f>
        <v>1.9239199999999999</v>
      </c>
      <c r="F87" s="6">
        <v>3.24223E-4</v>
      </c>
      <c r="G87" s="3">
        <v>2.9619599999999999</v>
      </c>
      <c r="H87">
        <f>(Table245294[[#This Row],[time]]-2)*2</f>
        <v>1.9239199999999999</v>
      </c>
      <c r="I87" s="6">
        <v>1.2396</v>
      </c>
      <c r="J87" s="3">
        <v>2.9619599999999999</v>
      </c>
      <c r="K87">
        <f>(Table3288[[#This Row],[time]]-2)*2</f>
        <v>1.9239199999999999</v>
      </c>
      <c r="L87" s="11">
        <v>3.3654600000000001E-4</v>
      </c>
      <c r="M87" s="3">
        <v>2.9619599999999999</v>
      </c>
      <c r="N87">
        <f>(Table246295[[#This Row],[time]]-2)*2</f>
        <v>1.9239199999999999</v>
      </c>
      <c r="O87" s="9">
        <v>6.0300000000000002E-5</v>
      </c>
      <c r="P87" s="3">
        <v>2.9619599999999999</v>
      </c>
      <c r="Q87">
        <f>(Table4289[[#This Row],[time]]-2)*2</f>
        <v>1.9239199999999999</v>
      </c>
      <c r="R87" s="9">
        <v>7.9300000000000003E-5</v>
      </c>
      <c r="S87" s="3">
        <v>2.9619599999999999</v>
      </c>
      <c r="T87">
        <f>(Table247296[[#This Row],[time]]-2)*2</f>
        <v>1.9239199999999999</v>
      </c>
      <c r="U87" s="9">
        <v>6.2500000000000001E-5</v>
      </c>
      <c r="V87" s="3">
        <v>2.9619599999999999</v>
      </c>
      <c r="W87">
        <f>(Table5290[[#This Row],[time]]-2)*2</f>
        <v>1.9239199999999999</v>
      </c>
      <c r="X87" s="13">
        <v>8.0400000000000003E-5</v>
      </c>
      <c r="Y87" s="3">
        <v>2.9619599999999999</v>
      </c>
      <c r="Z87">
        <f>(Table248297[[#This Row],[time]]-2)*2</f>
        <v>1.9239199999999999</v>
      </c>
      <c r="AA87" s="9">
        <v>8.1299999999999997E-5</v>
      </c>
      <c r="AB87" s="3">
        <v>2.9619599999999999</v>
      </c>
      <c r="AC87">
        <f>(Table6291[[#This Row],[time]]-2)*2</f>
        <v>1.9239199999999999</v>
      </c>
      <c r="AD87" s="9">
        <v>7.4099999999999999E-5</v>
      </c>
      <c r="AE87" s="3">
        <v>2.9619599999999999</v>
      </c>
      <c r="AF87">
        <f>(Table249298[[#This Row],[time]]-2)*2</f>
        <v>1.9239199999999999</v>
      </c>
      <c r="AG87" s="9">
        <v>8.0199999999999998E-5</v>
      </c>
      <c r="AH87" s="3">
        <v>2.9619599999999999</v>
      </c>
      <c r="AI87">
        <f>(Table7292[[#This Row],[time]]-2)*2</f>
        <v>1.9239199999999999</v>
      </c>
      <c r="AJ87" s="13">
        <v>6.8499999999999998E-5</v>
      </c>
      <c r="AK87" s="3">
        <v>2.9619599999999999</v>
      </c>
      <c r="AL87">
        <f>(Table250299[[#This Row],[time]]-2)*2</f>
        <v>1.9239199999999999</v>
      </c>
      <c r="AM87" s="6">
        <v>2.4948299999999999</v>
      </c>
      <c r="AN87" s="3">
        <v>2.9619599999999999</v>
      </c>
      <c r="AO87">
        <f>(Table8293[[#This Row],[time]]-2)*2</f>
        <v>1.9239199999999999</v>
      </c>
      <c r="AP87" s="6">
        <v>1.9865999999999999</v>
      </c>
      <c r="AQ87" s="3">
        <v>2.9619599999999999</v>
      </c>
      <c r="AR87">
        <f>(Table252300[[#This Row],[time]]-2)*2</f>
        <v>1.9239199999999999</v>
      </c>
      <c r="AS87" s="6">
        <v>2.6824300000000001</v>
      </c>
      <c r="AT87" s="3">
        <v>2.9619599999999999</v>
      </c>
      <c r="AU87">
        <f>(Table253301[[#This Row],[time]]-2)*2</f>
        <v>1.9239199999999999</v>
      </c>
      <c r="AV87" s="11">
        <v>1.4092</v>
      </c>
    </row>
    <row r="88" spans="1:48">
      <c r="A88" s="4">
        <v>3</v>
      </c>
      <c r="B88">
        <f>(Table1286[[#This Row],[time]]-2)*2</f>
        <v>2</v>
      </c>
      <c r="C88" s="7">
        <v>1.0018100000000001</v>
      </c>
      <c r="D88" s="4">
        <v>3</v>
      </c>
      <c r="E88">
        <f>(Table2287[[#This Row],[time]]-2)*2</f>
        <v>2</v>
      </c>
      <c r="F88" s="7">
        <v>2.3700300000000001E-2</v>
      </c>
      <c r="G88" s="4">
        <v>3</v>
      </c>
      <c r="H88">
        <f>(Table245294[[#This Row],[time]]-2)*2</f>
        <v>2</v>
      </c>
      <c r="I88" s="7">
        <v>1.18587</v>
      </c>
      <c r="J88" s="4">
        <v>3</v>
      </c>
      <c r="K88">
        <f>(Table3288[[#This Row],[time]]-2)*2</f>
        <v>2</v>
      </c>
      <c r="L88" s="12">
        <v>2.63726E-2</v>
      </c>
      <c r="M88" s="4">
        <v>3</v>
      </c>
      <c r="N88">
        <f>(Table246295[[#This Row],[time]]-2)*2</f>
        <v>2</v>
      </c>
      <c r="O88" s="10">
        <v>5.94E-5</v>
      </c>
      <c r="P88" s="4">
        <v>3</v>
      </c>
      <c r="Q88">
        <f>(Table4289[[#This Row],[time]]-2)*2</f>
        <v>2</v>
      </c>
      <c r="R88" s="10">
        <v>7.8700000000000002E-5</v>
      </c>
      <c r="S88" s="4">
        <v>3</v>
      </c>
      <c r="T88">
        <f>(Table247296[[#This Row],[time]]-2)*2</f>
        <v>2</v>
      </c>
      <c r="U88" s="10">
        <v>6.2000000000000003E-5</v>
      </c>
      <c r="V88" s="4">
        <v>3</v>
      </c>
      <c r="W88">
        <f>(Table5290[[#This Row],[time]]-2)*2</f>
        <v>2</v>
      </c>
      <c r="X88" s="14">
        <v>7.9800000000000002E-5</v>
      </c>
      <c r="Y88" s="4">
        <v>3</v>
      </c>
      <c r="Z88">
        <f>(Table248297[[#This Row],[time]]-2)*2</f>
        <v>2</v>
      </c>
      <c r="AA88" s="10">
        <v>8.0799999999999999E-5</v>
      </c>
      <c r="AB88" s="4">
        <v>3</v>
      </c>
      <c r="AC88">
        <f>(Table6291[[#This Row],[time]]-2)*2</f>
        <v>2</v>
      </c>
      <c r="AD88" s="10">
        <v>7.3300000000000006E-5</v>
      </c>
      <c r="AE88" s="4">
        <v>3</v>
      </c>
      <c r="AF88">
        <f>(Table249298[[#This Row],[time]]-2)*2</f>
        <v>2</v>
      </c>
      <c r="AG88" s="10">
        <v>7.9400000000000006E-5</v>
      </c>
      <c r="AH88" s="4">
        <v>3</v>
      </c>
      <c r="AI88">
        <f>(Table7292[[#This Row],[time]]-2)*2</f>
        <v>2</v>
      </c>
      <c r="AJ88" s="14">
        <v>6.7500000000000001E-5</v>
      </c>
      <c r="AK88" s="4">
        <v>3</v>
      </c>
      <c r="AL88">
        <f>(Table250299[[#This Row],[time]]-2)*2</f>
        <v>2</v>
      </c>
      <c r="AM88" s="7">
        <v>2.6522299999999999</v>
      </c>
      <c r="AN88" s="4">
        <v>3</v>
      </c>
      <c r="AO88">
        <f>(Table8293[[#This Row],[time]]-2)*2</f>
        <v>2</v>
      </c>
      <c r="AP88" s="7">
        <v>1.88202</v>
      </c>
      <c r="AQ88" s="4">
        <v>3</v>
      </c>
      <c r="AR88">
        <f>(Table252300[[#This Row],[time]]-2)*2</f>
        <v>2</v>
      </c>
      <c r="AS88" s="7">
        <v>2.6999399999999998</v>
      </c>
      <c r="AT88" s="4">
        <v>3</v>
      </c>
      <c r="AU88">
        <f>(Table253301[[#This Row],[time]]-2)*2</f>
        <v>2</v>
      </c>
      <c r="AV88" s="12">
        <v>1.3060099999999999</v>
      </c>
    </row>
    <row r="89" spans="1:48">
      <c r="A89" t="s">
        <v>26</v>
      </c>
      <c r="C89">
        <f>AVERAGE(C68:C88)</f>
        <v>0.60825171428571445</v>
      </c>
      <c r="D89" t="s">
        <v>26</v>
      </c>
      <c r="F89">
        <f t="shared" ref="F89" si="32">AVERAGE(F68:F88)</f>
        <v>1.2222134761904761E-3</v>
      </c>
      <c r="G89" t="s">
        <v>26</v>
      </c>
      <c r="I89">
        <f t="shared" ref="I89" si="33">AVERAGE(I68:I88)</f>
        <v>1.6497190476190473</v>
      </c>
      <c r="J89" t="s">
        <v>26</v>
      </c>
      <c r="L89">
        <f t="shared" ref="L89" si="34">AVERAGE(L68:L88)</f>
        <v>1.3539368095238096E-3</v>
      </c>
      <c r="M89" t="s">
        <v>26</v>
      </c>
      <c r="O89">
        <f t="shared" ref="O89" si="35">AVERAGE(O68:O88)</f>
        <v>6.5147619047619038E-5</v>
      </c>
      <c r="P89" t="s">
        <v>26</v>
      </c>
      <c r="R89">
        <f t="shared" ref="R89" si="36">AVERAGE(R68:R88)</f>
        <v>8.1509523809523813E-5</v>
      </c>
      <c r="S89" t="s">
        <v>26</v>
      </c>
      <c r="U89">
        <f t="shared" ref="U89" si="37">AVERAGE(U68:U88)</f>
        <v>6.6461904761904746E-5</v>
      </c>
      <c r="V89" t="s">
        <v>26</v>
      </c>
      <c r="X89">
        <f t="shared" ref="X89" si="38">AVERAGE(X68:X88)</f>
        <v>8.2638095238095233E-5</v>
      </c>
      <c r="Y89" t="s">
        <v>26</v>
      </c>
      <c r="AA89">
        <f t="shared" ref="AA89" si="39">AVERAGE(AA68:AA88)</f>
        <v>0.11014854876190477</v>
      </c>
      <c r="AB89" t="s">
        <v>26</v>
      </c>
      <c r="AD89">
        <f t="shared" ref="AD89" si="40">AVERAGE(AD68:AD88)</f>
        <v>7.9214285714285717E-5</v>
      </c>
      <c r="AE89" t="s">
        <v>26</v>
      </c>
      <c r="AG89">
        <f t="shared" ref="AG89" si="41">AVERAGE(AG68:AG88)</f>
        <v>0.15937894528571431</v>
      </c>
      <c r="AH89" t="s">
        <v>26</v>
      </c>
      <c r="AJ89">
        <f t="shared" ref="AJ89" si="42">AVERAGE(AJ68:AJ88)</f>
        <v>8.102857142857141E-5</v>
      </c>
      <c r="AK89" t="s">
        <v>26</v>
      </c>
      <c r="AM89">
        <f t="shared" ref="AM89" si="43">AVERAGE(AM68:AM88)</f>
        <v>0.8469546971428572</v>
      </c>
      <c r="AN89" t="s">
        <v>26</v>
      </c>
      <c r="AP89">
        <f t="shared" ref="AP89" si="44">AVERAGE(AP68:AP88)</f>
        <v>1.7983847619047619</v>
      </c>
      <c r="AQ89" t="s">
        <v>26</v>
      </c>
      <c r="AS89">
        <f t="shared" ref="AS89" si="45">AVERAGE(AS68:AS88)</f>
        <v>1.6137738095238094</v>
      </c>
      <c r="AT89" t="s">
        <v>26</v>
      </c>
      <c r="AV89">
        <f t="shared" ref="AV89" si="46">AVERAGE(AV68:AV88)</f>
        <v>2.2491504761904757</v>
      </c>
    </row>
    <row r="90" spans="1:48">
      <c r="A90" t="s">
        <v>27</v>
      </c>
      <c r="C90">
        <f>MAX(C68:C88)</f>
        <v>1.0091399999999999</v>
      </c>
      <c r="D90" t="s">
        <v>27</v>
      </c>
      <c r="F90">
        <f t="shared" ref="F90:AV90" si="47">MAX(F68:F88)</f>
        <v>2.3700300000000001E-2</v>
      </c>
      <c r="G90" t="s">
        <v>27</v>
      </c>
      <c r="I90">
        <f t="shared" ref="I90:AV90" si="48">MAX(I68:I88)</f>
        <v>2.8687499999999999</v>
      </c>
      <c r="J90" t="s">
        <v>27</v>
      </c>
      <c r="L90">
        <f t="shared" ref="L90:AV90" si="49">MAX(L68:L88)</f>
        <v>2.63726E-2</v>
      </c>
      <c r="M90" t="s">
        <v>27</v>
      </c>
      <c r="O90">
        <f t="shared" ref="O90:AV90" si="50">MAX(O68:O88)</f>
        <v>7.4200000000000001E-5</v>
      </c>
      <c r="P90" t="s">
        <v>27</v>
      </c>
      <c r="R90">
        <f t="shared" ref="R90:AV90" si="51">MAX(R68:R88)</f>
        <v>8.7200000000000005E-5</v>
      </c>
      <c r="S90" t="s">
        <v>27</v>
      </c>
      <c r="U90">
        <f t="shared" ref="U90:AV90" si="52">MAX(U68:U88)</f>
        <v>7.7700000000000005E-5</v>
      </c>
      <c r="V90" t="s">
        <v>27</v>
      </c>
      <c r="X90">
        <f t="shared" ref="X90:AV90" si="53">MAX(X68:X88)</f>
        <v>9.09E-5</v>
      </c>
      <c r="Y90" t="s">
        <v>27</v>
      </c>
      <c r="AA90">
        <f t="shared" ref="AA90:AV90" si="54">MAX(AA68:AA88)</f>
        <v>0.69853699999999996</v>
      </c>
      <c r="AB90" t="s">
        <v>27</v>
      </c>
      <c r="AD90">
        <f t="shared" ref="AD90:AV90" si="55">MAX(AD68:AD88)</f>
        <v>8.2700000000000004E-5</v>
      </c>
      <c r="AE90" t="s">
        <v>27</v>
      </c>
      <c r="AG90">
        <f t="shared" ref="AG90:AV90" si="56">MAX(AG68:AG88)</f>
        <v>0.99968299999999999</v>
      </c>
      <c r="AH90" t="s">
        <v>27</v>
      </c>
      <c r="AJ90">
        <f t="shared" ref="AJ90:AV90" si="57">MAX(AJ68:AJ88)</f>
        <v>9.4699999999999998E-5</v>
      </c>
      <c r="AK90" t="s">
        <v>27</v>
      </c>
      <c r="AM90">
        <f t="shared" ref="AM90:AV90" si="58">MAX(AM68:AM88)</f>
        <v>2.6522299999999999</v>
      </c>
      <c r="AN90" t="s">
        <v>27</v>
      </c>
      <c r="AP90">
        <f t="shared" ref="AP90:AV90" si="59">MAX(AP68:AP88)</f>
        <v>2.37818</v>
      </c>
      <c r="AQ90" t="s">
        <v>27</v>
      </c>
      <c r="AS90">
        <f t="shared" ref="AS90:AV90" si="60">MAX(AS68:AS88)</f>
        <v>2.6999399999999998</v>
      </c>
      <c r="AT90" t="s">
        <v>27</v>
      </c>
      <c r="AV90">
        <f t="shared" ref="AV90" si="61">MAX(AV68:AV88)</f>
        <v>2.6825299999999999</v>
      </c>
    </row>
    <row r="92" spans="1:48">
      <c r="A92" t="s">
        <v>34</v>
      </c>
      <c r="D92" t="s">
        <v>2</v>
      </c>
    </row>
    <row r="93" spans="1:48">
      <c r="A93" t="s">
        <v>35</v>
      </c>
      <c r="D93" t="s">
        <v>4</v>
      </c>
      <c r="E93" t="s">
        <v>5</v>
      </c>
    </row>
    <row r="94" spans="1:48">
      <c r="D94" t="s">
        <v>30</v>
      </c>
    </row>
    <row r="96" spans="1:48">
      <c r="A96" t="s">
        <v>6</v>
      </c>
      <c r="D96" t="s">
        <v>7</v>
      </c>
      <c r="G96" t="s">
        <v>8</v>
      </c>
      <c r="J96" t="s">
        <v>9</v>
      </c>
      <c r="M96" t="s">
        <v>10</v>
      </c>
      <c r="P96" t="s">
        <v>11</v>
      </c>
      <c r="S96" t="s">
        <v>12</v>
      </c>
      <c r="V96" t="s">
        <v>13</v>
      </c>
      <c r="Y96" t="s">
        <v>14</v>
      </c>
      <c r="AB96" t="s">
        <v>15</v>
      </c>
      <c r="AE96" t="s">
        <v>16</v>
      </c>
      <c r="AH96" t="s">
        <v>17</v>
      </c>
      <c r="AK96" t="s">
        <v>18</v>
      </c>
      <c r="AN96" t="s">
        <v>19</v>
      </c>
      <c r="AQ96" t="s">
        <v>20</v>
      </c>
      <c r="AT96" t="s">
        <v>21</v>
      </c>
    </row>
    <row r="97" spans="1:48">
      <c r="A97" t="s">
        <v>22</v>
      </c>
      <c r="B97" t="s">
        <v>23</v>
      </c>
      <c r="C97" t="s">
        <v>24</v>
      </c>
      <c r="D97" t="s">
        <v>22</v>
      </c>
      <c r="E97" t="s">
        <v>23</v>
      </c>
      <c r="F97" t="s">
        <v>25</v>
      </c>
      <c r="G97" t="s">
        <v>22</v>
      </c>
      <c r="H97" t="s">
        <v>23</v>
      </c>
      <c r="I97" t="s">
        <v>24</v>
      </c>
      <c r="J97" t="s">
        <v>22</v>
      </c>
      <c r="K97" t="s">
        <v>23</v>
      </c>
      <c r="L97" t="s">
        <v>24</v>
      </c>
      <c r="M97" t="s">
        <v>22</v>
      </c>
      <c r="N97" t="s">
        <v>23</v>
      </c>
      <c r="O97" t="s">
        <v>24</v>
      </c>
      <c r="P97" t="s">
        <v>22</v>
      </c>
      <c r="Q97" t="s">
        <v>23</v>
      </c>
      <c r="R97" t="s">
        <v>24</v>
      </c>
      <c r="S97" t="s">
        <v>22</v>
      </c>
      <c r="T97" t="s">
        <v>23</v>
      </c>
      <c r="U97" t="s">
        <v>24</v>
      </c>
      <c r="V97" t="s">
        <v>22</v>
      </c>
      <c r="W97" t="s">
        <v>23</v>
      </c>
      <c r="X97" t="s">
        <v>24</v>
      </c>
      <c r="Y97" t="s">
        <v>22</v>
      </c>
      <c r="Z97" t="s">
        <v>23</v>
      </c>
      <c r="AA97" t="s">
        <v>24</v>
      </c>
      <c r="AB97" t="s">
        <v>22</v>
      </c>
      <c r="AC97" t="s">
        <v>23</v>
      </c>
      <c r="AD97" t="s">
        <v>24</v>
      </c>
      <c r="AE97" t="s">
        <v>22</v>
      </c>
      <c r="AF97" t="s">
        <v>23</v>
      </c>
      <c r="AG97" t="s">
        <v>24</v>
      </c>
      <c r="AH97" t="s">
        <v>22</v>
      </c>
      <c r="AI97" t="s">
        <v>23</v>
      </c>
      <c r="AJ97" t="s">
        <v>24</v>
      </c>
      <c r="AK97" t="s">
        <v>22</v>
      </c>
      <c r="AL97" t="s">
        <v>23</v>
      </c>
      <c r="AM97" t="s">
        <v>24</v>
      </c>
      <c r="AN97" t="s">
        <v>22</v>
      </c>
      <c r="AO97" t="s">
        <v>23</v>
      </c>
      <c r="AP97" t="s">
        <v>24</v>
      </c>
      <c r="AQ97" t="s">
        <v>22</v>
      </c>
      <c r="AR97" t="s">
        <v>23</v>
      </c>
      <c r="AS97" t="s">
        <v>24</v>
      </c>
      <c r="AT97" t="s">
        <v>22</v>
      </c>
      <c r="AU97" t="s">
        <v>23</v>
      </c>
      <c r="AV97" t="s">
        <v>24</v>
      </c>
    </row>
    <row r="98" spans="1:48">
      <c r="A98" s="3">
        <v>2</v>
      </c>
      <c r="B98">
        <f>-(Table1254302[[#This Row],[time]]-2)*2</f>
        <v>0</v>
      </c>
      <c r="C98" s="9">
        <v>2.62</v>
      </c>
      <c r="D98" s="3">
        <v>2</v>
      </c>
      <c r="E98">
        <f>-(Table2255303[[#This Row],[time]]-2)*2</f>
        <v>0</v>
      </c>
      <c r="F98" s="8">
        <v>0.45</v>
      </c>
      <c r="G98" s="3">
        <v>2</v>
      </c>
      <c r="H98">
        <f>-(Table245262310[[#This Row],[time]]-2)*2</f>
        <v>0</v>
      </c>
      <c r="I98" s="8">
        <v>1.89</v>
      </c>
      <c r="J98" s="3">
        <v>2</v>
      </c>
      <c r="K98">
        <f>-(Table3256304[[#This Row],[time]]-2)*2</f>
        <v>0</v>
      </c>
      <c r="L98" s="11">
        <v>0.59038000000000002</v>
      </c>
      <c r="M98" s="2">
        <v>2</v>
      </c>
      <c r="N98">
        <f>-(Table246263311[[#This Row],[time]]-2)*2</f>
        <v>0</v>
      </c>
      <c r="O98" s="8">
        <v>7.6100000000000007E-5</v>
      </c>
      <c r="P98" s="2">
        <v>2</v>
      </c>
      <c r="Q98">
        <f>-(Table4257305[[#This Row],[time]]-2)*2</f>
        <v>0</v>
      </c>
      <c r="R98" s="8">
        <v>8.2799999999999993E-5</v>
      </c>
      <c r="S98" s="2">
        <v>2</v>
      </c>
      <c r="T98">
        <f>-(Table247264312[[#This Row],[time]]-2)*2</f>
        <v>0</v>
      </c>
      <c r="U98" s="5">
        <v>1.9640299999999999E-3</v>
      </c>
      <c r="V98" s="2">
        <v>2</v>
      </c>
      <c r="W98">
        <f>-(Table5258306[[#This Row],[time]]-2)*2</f>
        <v>0</v>
      </c>
      <c r="X98" s="5">
        <v>0.126861</v>
      </c>
      <c r="Y98" s="2">
        <v>2</v>
      </c>
      <c r="Z98">
        <f>-(Table248265313[[#This Row],[time]]-2)*2</f>
        <v>0</v>
      </c>
      <c r="AA98" s="6">
        <v>6.99711E-3</v>
      </c>
      <c r="AB98" s="2">
        <v>2</v>
      </c>
      <c r="AC98">
        <f>-(Table6259307[[#This Row],[time]]-2)*2</f>
        <v>0</v>
      </c>
      <c r="AD98" s="6">
        <v>2.1249500000000001</v>
      </c>
      <c r="AE98" s="2">
        <v>2</v>
      </c>
      <c r="AF98">
        <f>-(Table249266314[[#This Row],[time]]-2)*2</f>
        <v>0</v>
      </c>
      <c r="AG98" s="6">
        <v>4.1851300000000001E-2</v>
      </c>
      <c r="AH98" s="2">
        <v>2</v>
      </c>
      <c r="AI98">
        <f>-(Table7260308[[#This Row],[time]]-2)*2</f>
        <v>0</v>
      </c>
      <c r="AJ98" s="11">
        <v>0.54894900000000002</v>
      </c>
      <c r="AK98" s="2">
        <v>2</v>
      </c>
      <c r="AL98">
        <f>-(Table250267315[[#This Row],[time]]-2)*2</f>
        <v>0</v>
      </c>
      <c r="AM98" s="6">
        <v>1.5099899999999999</v>
      </c>
      <c r="AN98" s="2">
        <v>2</v>
      </c>
      <c r="AO98">
        <f>-(Table8261309[[#This Row],[time]]-2)*2</f>
        <v>0</v>
      </c>
      <c r="AP98" s="6">
        <v>1.26789</v>
      </c>
      <c r="AQ98" s="2">
        <v>2</v>
      </c>
      <c r="AR98">
        <f>-(Table252268316[[#This Row],[time]]-2)*2</f>
        <v>0</v>
      </c>
      <c r="AS98" s="6">
        <v>1.5448299999999999</v>
      </c>
      <c r="AT98" s="2">
        <v>2</v>
      </c>
      <c r="AU98">
        <f>-(Table253269317[[#This Row],[time]]-2)*2</f>
        <v>0</v>
      </c>
      <c r="AV98" s="11">
        <v>2.7206600000000001</v>
      </c>
    </row>
    <row r="99" spans="1:48">
      <c r="A99" s="3">
        <v>2.0512600000000001</v>
      </c>
      <c r="B99">
        <f>-(Table1254302[[#This Row],[time]]-2)*2</f>
        <v>-0.10252000000000017</v>
      </c>
      <c r="C99" s="9">
        <v>2.97</v>
      </c>
      <c r="D99" s="3">
        <v>2.0512600000000001</v>
      </c>
      <c r="E99">
        <f>-(Table2255303[[#This Row],[time]]-2)*2</f>
        <v>-0.10252000000000017</v>
      </c>
      <c r="F99" s="9">
        <v>0.64300000000000002</v>
      </c>
      <c r="G99" s="3">
        <v>2.0512600000000001</v>
      </c>
      <c r="H99">
        <f>-(Table245262310[[#This Row],[time]]-2)*2</f>
        <v>-0.10252000000000017</v>
      </c>
      <c r="I99" s="9">
        <v>2.0499999999999998</v>
      </c>
      <c r="J99" s="3">
        <v>2.0512600000000001</v>
      </c>
      <c r="K99">
        <f>-(Table3256304[[#This Row],[time]]-2)*2</f>
        <v>-0.10252000000000017</v>
      </c>
      <c r="L99" s="11">
        <v>0.80639000000000005</v>
      </c>
      <c r="M99" s="3">
        <v>2.0512600000000001</v>
      </c>
      <c r="N99">
        <f>-(Table246263311[[#This Row],[time]]-2)*2</f>
        <v>-0.10252000000000017</v>
      </c>
      <c r="O99" s="9">
        <v>7.9300000000000003E-5</v>
      </c>
      <c r="P99" s="3">
        <v>2.0512600000000001</v>
      </c>
      <c r="Q99">
        <f>-(Table4257305[[#This Row],[time]]-2)*2</f>
        <v>-0.10252000000000017</v>
      </c>
      <c r="R99" s="9">
        <v>1.1900000000000001E-4</v>
      </c>
      <c r="S99" s="3">
        <v>2.0512600000000001</v>
      </c>
      <c r="T99">
        <f>-(Table247264312[[#This Row],[time]]-2)*2</f>
        <v>-0.10252000000000017</v>
      </c>
      <c r="U99" s="6">
        <v>5.2082299999999998E-2</v>
      </c>
      <c r="V99" s="3">
        <v>2.0512600000000001</v>
      </c>
      <c r="W99">
        <f>-(Table5258306[[#This Row],[time]]-2)*2</f>
        <v>-0.10252000000000017</v>
      </c>
      <c r="X99" s="6">
        <v>0.24387500000000001</v>
      </c>
      <c r="Y99" s="3">
        <v>2.0512600000000001</v>
      </c>
      <c r="Z99">
        <f>-(Table248265313[[#This Row],[time]]-2)*2</f>
        <v>-0.10252000000000017</v>
      </c>
      <c r="AA99" s="6">
        <v>5.8090900000000001E-2</v>
      </c>
      <c r="AB99" s="3">
        <v>2.0512600000000001</v>
      </c>
      <c r="AC99">
        <f>-(Table6259307[[#This Row],[time]]-2)*2</f>
        <v>-0.10252000000000017</v>
      </c>
      <c r="AD99" s="6">
        <v>3.18614</v>
      </c>
      <c r="AE99" s="3">
        <v>2.0512600000000001</v>
      </c>
      <c r="AF99">
        <f>-(Table249266314[[#This Row],[time]]-2)*2</f>
        <v>-0.10252000000000017</v>
      </c>
      <c r="AG99" s="6">
        <v>0.10369399999999999</v>
      </c>
      <c r="AH99" s="3">
        <v>2.0512600000000001</v>
      </c>
      <c r="AI99">
        <f>-(Table7260308[[#This Row],[time]]-2)*2</f>
        <v>-0.10252000000000017</v>
      </c>
      <c r="AJ99" s="11">
        <v>0.74080800000000002</v>
      </c>
      <c r="AK99" s="3">
        <v>2.0512600000000001</v>
      </c>
      <c r="AL99">
        <f>-(Table250267315[[#This Row],[time]]-2)*2</f>
        <v>-0.10252000000000017</v>
      </c>
      <c r="AM99" s="6">
        <v>1.7006600000000001</v>
      </c>
      <c r="AN99" s="3">
        <v>2.0512600000000001</v>
      </c>
      <c r="AO99">
        <f>-(Table8261309[[#This Row],[time]]-2)*2</f>
        <v>-0.10252000000000017</v>
      </c>
      <c r="AP99" s="6">
        <v>1.52261</v>
      </c>
      <c r="AQ99" s="3">
        <v>2.0512600000000001</v>
      </c>
      <c r="AR99">
        <f>-(Table252268316[[#This Row],[time]]-2)*2</f>
        <v>-0.10252000000000017</v>
      </c>
      <c r="AS99" s="6">
        <v>1.7174700000000001</v>
      </c>
      <c r="AT99" s="3">
        <v>2.0512600000000001</v>
      </c>
      <c r="AU99">
        <f>-(Table253269317[[#This Row],[time]]-2)*2</f>
        <v>-0.10252000000000017</v>
      </c>
      <c r="AV99" s="11">
        <v>2.9788299999999999</v>
      </c>
    </row>
    <row r="100" spans="1:48">
      <c r="A100" s="3">
        <v>2.1153300000000002</v>
      </c>
      <c r="B100">
        <f>-(Table1254302[[#This Row],[time]]-2)*2</f>
        <v>-0.23066000000000031</v>
      </c>
      <c r="C100" s="9">
        <v>3.31</v>
      </c>
      <c r="D100" s="3">
        <v>2.1153300000000002</v>
      </c>
      <c r="E100">
        <f>-(Table2255303[[#This Row],[time]]-2)*2</f>
        <v>-0.23066000000000031</v>
      </c>
      <c r="F100" s="9">
        <v>0.67</v>
      </c>
      <c r="G100" s="3">
        <v>2.1153300000000002</v>
      </c>
      <c r="H100">
        <f>-(Table245262310[[#This Row],[time]]-2)*2</f>
        <v>-0.23066000000000031</v>
      </c>
      <c r="I100" s="9">
        <v>2.2999999999999998</v>
      </c>
      <c r="J100" s="3">
        <v>2.1153300000000002</v>
      </c>
      <c r="K100">
        <f>-(Table3256304[[#This Row],[time]]-2)*2</f>
        <v>-0.23066000000000031</v>
      </c>
      <c r="L100" s="11">
        <v>0.87719100000000005</v>
      </c>
      <c r="M100" s="3">
        <v>2.1153300000000002</v>
      </c>
      <c r="N100">
        <f>-(Table246263311[[#This Row],[time]]-2)*2</f>
        <v>-0.23066000000000031</v>
      </c>
      <c r="O100" s="9">
        <v>8.2200000000000006E-5</v>
      </c>
      <c r="P100" s="3">
        <v>2.1153300000000002</v>
      </c>
      <c r="Q100">
        <f>-(Table4257305[[#This Row],[time]]-2)*2</f>
        <v>-0.23066000000000031</v>
      </c>
      <c r="R100" s="9">
        <v>1.25E-3</v>
      </c>
      <c r="S100" s="3">
        <v>2.1153300000000002</v>
      </c>
      <c r="T100">
        <f>-(Table247264312[[#This Row],[time]]-2)*2</f>
        <v>-0.23066000000000031</v>
      </c>
      <c r="U100" s="6">
        <v>0.105492</v>
      </c>
      <c r="V100" s="3">
        <v>2.1153300000000002</v>
      </c>
      <c r="W100">
        <f>-(Table5258306[[#This Row],[time]]-2)*2</f>
        <v>-0.23066000000000031</v>
      </c>
      <c r="X100" s="6">
        <v>0.45891599999999999</v>
      </c>
      <c r="Y100" s="3">
        <v>2.1153300000000002</v>
      </c>
      <c r="Z100">
        <f>-(Table248265313[[#This Row],[time]]-2)*2</f>
        <v>-0.23066000000000031</v>
      </c>
      <c r="AA100" s="6">
        <v>8.9313199999999995E-2</v>
      </c>
      <c r="AB100" s="3">
        <v>2.1153300000000002</v>
      </c>
      <c r="AC100">
        <f>-(Table6259307[[#This Row],[time]]-2)*2</f>
        <v>-0.23066000000000031</v>
      </c>
      <c r="AD100" s="6">
        <v>4.1537699999999997</v>
      </c>
      <c r="AE100" s="3">
        <v>2.1153300000000002</v>
      </c>
      <c r="AF100">
        <f>-(Table249266314[[#This Row],[time]]-2)*2</f>
        <v>-0.23066000000000031</v>
      </c>
      <c r="AG100" s="6">
        <v>0.27646599999999999</v>
      </c>
      <c r="AH100" s="3">
        <v>2.1153300000000002</v>
      </c>
      <c r="AI100">
        <f>-(Table7260308[[#This Row],[time]]-2)*2</f>
        <v>-0.23066000000000031</v>
      </c>
      <c r="AJ100" s="11">
        <v>0.919516</v>
      </c>
      <c r="AK100" s="3">
        <v>2.1153300000000002</v>
      </c>
      <c r="AL100">
        <f>-(Table250267315[[#This Row],[time]]-2)*2</f>
        <v>-0.23066000000000031</v>
      </c>
      <c r="AM100" s="6">
        <v>1.89428</v>
      </c>
      <c r="AN100" s="3">
        <v>2.1153300000000002</v>
      </c>
      <c r="AO100">
        <f>-(Table8261309[[#This Row],[time]]-2)*2</f>
        <v>-0.23066000000000031</v>
      </c>
      <c r="AP100" s="6">
        <v>1.90723</v>
      </c>
      <c r="AQ100" s="3">
        <v>2.1153300000000002</v>
      </c>
      <c r="AR100">
        <f>-(Table252268316[[#This Row],[time]]-2)*2</f>
        <v>-0.23066000000000031</v>
      </c>
      <c r="AS100" s="6">
        <v>1.8464799999999999</v>
      </c>
      <c r="AT100" s="3">
        <v>2.1153300000000002</v>
      </c>
      <c r="AU100">
        <f>-(Table253269317[[#This Row],[time]]-2)*2</f>
        <v>-0.23066000000000031</v>
      </c>
      <c r="AV100" s="11">
        <v>3.3238500000000002</v>
      </c>
    </row>
    <row r="101" spans="1:48">
      <c r="A101" s="3">
        <v>2.1747100000000001</v>
      </c>
      <c r="B101">
        <f>-(Table1254302[[#This Row],[time]]-2)*2</f>
        <v>-0.34942000000000029</v>
      </c>
      <c r="C101" s="9">
        <v>3.58</v>
      </c>
      <c r="D101" s="3">
        <v>2.1747100000000001</v>
      </c>
      <c r="E101">
        <f>-(Table2255303[[#This Row],[time]]-2)*2</f>
        <v>-0.34942000000000029</v>
      </c>
      <c r="F101" s="9">
        <v>0.63700000000000001</v>
      </c>
      <c r="G101" s="3">
        <v>2.1747100000000001</v>
      </c>
      <c r="H101">
        <f>-(Table245262310[[#This Row],[time]]-2)*2</f>
        <v>-0.34942000000000029</v>
      </c>
      <c r="I101" s="9">
        <v>2.56</v>
      </c>
      <c r="J101" s="3">
        <v>2.1747100000000001</v>
      </c>
      <c r="K101">
        <f>-(Table3256304[[#This Row],[time]]-2)*2</f>
        <v>-0.34942000000000029</v>
      </c>
      <c r="L101" s="11">
        <v>0.92105499999999996</v>
      </c>
      <c r="M101" s="3">
        <v>2.1747100000000001</v>
      </c>
      <c r="N101">
        <f>-(Table246263311[[#This Row],[time]]-2)*2</f>
        <v>-0.34942000000000029</v>
      </c>
      <c r="O101" s="6">
        <v>2.9484900000000002E-4</v>
      </c>
      <c r="P101" s="3">
        <v>2.1747100000000001</v>
      </c>
      <c r="Q101">
        <f>-(Table4257305[[#This Row],[time]]-2)*2</f>
        <v>-0.34942000000000029</v>
      </c>
      <c r="R101" s="9">
        <v>5.5700000000000003E-3</v>
      </c>
      <c r="S101" s="3">
        <v>2.1747100000000001</v>
      </c>
      <c r="T101">
        <f>-(Table247264312[[#This Row],[time]]-2)*2</f>
        <v>-0.34942000000000029</v>
      </c>
      <c r="U101" s="6">
        <v>0.20014999999999999</v>
      </c>
      <c r="V101" s="3">
        <v>2.1747100000000001</v>
      </c>
      <c r="W101">
        <f>-(Table5258306[[#This Row],[time]]-2)*2</f>
        <v>-0.34942000000000029</v>
      </c>
      <c r="X101" s="6">
        <v>0.60881200000000002</v>
      </c>
      <c r="Y101" s="3">
        <v>2.1747100000000001</v>
      </c>
      <c r="Z101">
        <f>-(Table248265313[[#This Row],[time]]-2)*2</f>
        <v>-0.34942000000000029</v>
      </c>
      <c r="AA101" s="6">
        <v>0.118034</v>
      </c>
      <c r="AB101" s="3">
        <v>2.1747100000000001</v>
      </c>
      <c r="AC101">
        <f>-(Table6259307[[#This Row],[time]]-2)*2</f>
        <v>-0.34942000000000029</v>
      </c>
      <c r="AD101" s="6">
        <v>4.5197399999999996</v>
      </c>
      <c r="AE101" s="3">
        <v>2.1747100000000001</v>
      </c>
      <c r="AF101">
        <f>-(Table249266314[[#This Row],[time]]-2)*2</f>
        <v>-0.34942000000000029</v>
      </c>
      <c r="AG101" s="6">
        <v>0.81072200000000005</v>
      </c>
      <c r="AH101" s="3">
        <v>2.1747100000000001</v>
      </c>
      <c r="AI101">
        <f>-(Table7260308[[#This Row],[time]]-2)*2</f>
        <v>-0.34942000000000029</v>
      </c>
      <c r="AJ101" s="11">
        <v>1.28728</v>
      </c>
      <c r="AK101" s="3">
        <v>2.1747100000000001</v>
      </c>
      <c r="AL101">
        <f>-(Table250267315[[#This Row],[time]]-2)*2</f>
        <v>-0.34942000000000029</v>
      </c>
      <c r="AM101" s="6">
        <v>2.1377999999999999</v>
      </c>
      <c r="AN101" s="3">
        <v>2.1747100000000001</v>
      </c>
      <c r="AO101">
        <f>-(Table8261309[[#This Row],[time]]-2)*2</f>
        <v>-0.34942000000000029</v>
      </c>
      <c r="AP101" s="6">
        <v>2.43953</v>
      </c>
      <c r="AQ101" s="3">
        <v>2.1747100000000001</v>
      </c>
      <c r="AR101">
        <f>-(Table252268316[[#This Row],[time]]-2)*2</f>
        <v>-0.34942000000000029</v>
      </c>
      <c r="AS101" s="6">
        <v>2.0615800000000002</v>
      </c>
      <c r="AT101" s="3">
        <v>2.1747100000000001</v>
      </c>
      <c r="AU101">
        <f>-(Table253269317[[#This Row],[time]]-2)*2</f>
        <v>-0.34942000000000029</v>
      </c>
      <c r="AV101" s="11">
        <v>3.8134299999999999</v>
      </c>
    </row>
    <row r="102" spans="1:48">
      <c r="A102" s="3">
        <v>2.20404</v>
      </c>
      <c r="B102">
        <f>-(Table1254302[[#This Row],[time]]-2)*2</f>
        <v>-0.40808</v>
      </c>
      <c r="C102" s="9">
        <v>3.67</v>
      </c>
      <c r="D102" s="3">
        <v>2.20404</v>
      </c>
      <c r="E102">
        <f>-(Table2255303[[#This Row],[time]]-2)*2</f>
        <v>-0.40808</v>
      </c>
      <c r="F102" s="9">
        <v>0.60199999999999998</v>
      </c>
      <c r="G102" s="3">
        <v>2.20404</v>
      </c>
      <c r="H102">
        <f>-(Table245262310[[#This Row],[time]]-2)*2</f>
        <v>-0.40808</v>
      </c>
      <c r="I102" s="9">
        <v>2.71</v>
      </c>
      <c r="J102" s="3">
        <v>2.20404</v>
      </c>
      <c r="K102">
        <f>-(Table3256304[[#This Row],[time]]-2)*2</f>
        <v>-0.40808</v>
      </c>
      <c r="L102" s="11">
        <v>0.93141399999999996</v>
      </c>
      <c r="M102" s="3">
        <v>2.20404</v>
      </c>
      <c r="N102">
        <f>-(Table246263311[[#This Row],[time]]-2)*2</f>
        <v>-0.40808</v>
      </c>
      <c r="O102" s="6">
        <v>1.0683999999999999E-3</v>
      </c>
      <c r="P102" s="3">
        <v>2.20404</v>
      </c>
      <c r="Q102">
        <f>-(Table4257305[[#This Row],[time]]-2)*2</f>
        <v>-0.40808</v>
      </c>
      <c r="R102" s="6">
        <v>9.6983E-3</v>
      </c>
      <c r="S102" s="3">
        <v>2.20404</v>
      </c>
      <c r="T102">
        <f>-(Table247264312[[#This Row],[time]]-2)*2</f>
        <v>-0.40808</v>
      </c>
      <c r="U102" s="6">
        <v>0.27824700000000002</v>
      </c>
      <c r="V102" s="3">
        <v>2.20404</v>
      </c>
      <c r="W102">
        <f>-(Table5258306[[#This Row],[time]]-2)*2</f>
        <v>-0.40808</v>
      </c>
      <c r="X102" s="6">
        <v>0.67955900000000002</v>
      </c>
      <c r="Y102" s="3">
        <v>2.20404</v>
      </c>
      <c r="Z102">
        <f>-(Table248265313[[#This Row],[time]]-2)*2</f>
        <v>-0.40808</v>
      </c>
      <c r="AA102" s="6">
        <v>0.15708900000000001</v>
      </c>
      <c r="AB102" s="3">
        <v>2.20404</v>
      </c>
      <c r="AC102">
        <f>-(Table6259307[[#This Row],[time]]-2)*2</f>
        <v>-0.40808</v>
      </c>
      <c r="AD102" s="6">
        <v>4.6923599999999999</v>
      </c>
      <c r="AE102" s="3">
        <v>2.20404</v>
      </c>
      <c r="AF102">
        <f>-(Table249266314[[#This Row],[time]]-2)*2</f>
        <v>-0.40808</v>
      </c>
      <c r="AG102" s="6">
        <v>1.08189</v>
      </c>
      <c r="AH102" s="3">
        <v>2.20404</v>
      </c>
      <c r="AI102">
        <f>-(Table7260308[[#This Row],[time]]-2)*2</f>
        <v>-0.40808</v>
      </c>
      <c r="AJ102" s="11">
        <v>1.83571</v>
      </c>
      <c r="AK102" s="3">
        <v>2.20404</v>
      </c>
      <c r="AL102">
        <f>-(Table250267315[[#This Row],[time]]-2)*2</f>
        <v>-0.40808</v>
      </c>
      <c r="AM102" s="6">
        <v>2.2803599999999999</v>
      </c>
      <c r="AN102" s="3">
        <v>2.20404</v>
      </c>
      <c r="AO102">
        <f>-(Table8261309[[#This Row],[time]]-2)*2</f>
        <v>-0.40808</v>
      </c>
      <c r="AP102" s="6">
        <v>2.7310300000000001</v>
      </c>
      <c r="AQ102" s="3">
        <v>2.20404</v>
      </c>
      <c r="AR102">
        <f>-(Table252268316[[#This Row],[time]]-2)*2</f>
        <v>-0.40808</v>
      </c>
      <c r="AS102" s="6">
        <v>2.1847699999999999</v>
      </c>
      <c r="AT102" s="3">
        <v>2.20404</v>
      </c>
      <c r="AU102">
        <f>-(Table253269317[[#This Row],[time]]-2)*2</f>
        <v>-0.40808</v>
      </c>
      <c r="AV102" s="11">
        <v>4.0801400000000001</v>
      </c>
    </row>
    <row r="103" spans="1:48">
      <c r="A103" s="3">
        <v>2.2512099999999999</v>
      </c>
      <c r="B103">
        <f>-(Table1254302[[#This Row],[time]]-2)*2</f>
        <v>-0.50241999999999987</v>
      </c>
      <c r="C103" s="9">
        <v>3.86</v>
      </c>
      <c r="D103" s="3">
        <v>2.2512099999999999</v>
      </c>
      <c r="E103">
        <f>-(Table2255303[[#This Row],[time]]-2)*2</f>
        <v>-0.50241999999999987</v>
      </c>
      <c r="F103" s="9">
        <v>0.55700000000000005</v>
      </c>
      <c r="G103" s="3">
        <v>2.2512099999999999</v>
      </c>
      <c r="H103">
        <f>-(Table245262310[[#This Row],[time]]-2)*2</f>
        <v>-0.50241999999999987</v>
      </c>
      <c r="I103" s="9">
        <v>3.02</v>
      </c>
      <c r="J103" s="3">
        <v>2.2512099999999999</v>
      </c>
      <c r="K103">
        <f>-(Table3256304[[#This Row],[time]]-2)*2</f>
        <v>-0.50241999999999987</v>
      </c>
      <c r="L103" s="11">
        <v>0.962368</v>
      </c>
      <c r="M103" s="3">
        <v>2.2512099999999999</v>
      </c>
      <c r="N103">
        <f>-(Table246263311[[#This Row],[time]]-2)*2</f>
        <v>-0.50241999999999987</v>
      </c>
      <c r="O103" s="9">
        <v>5.4799999999999996E-3</v>
      </c>
      <c r="P103" s="3">
        <v>2.2512099999999999</v>
      </c>
      <c r="Q103">
        <f>-(Table4257305[[#This Row],[time]]-2)*2</f>
        <v>-0.50241999999999987</v>
      </c>
      <c r="R103" s="6">
        <v>2.18952E-2</v>
      </c>
      <c r="S103" s="3">
        <v>2.2512099999999999</v>
      </c>
      <c r="T103">
        <f>-(Table247264312[[#This Row],[time]]-2)*2</f>
        <v>-0.50241999999999987</v>
      </c>
      <c r="U103" s="6">
        <v>0.39892699999999998</v>
      </c>
      <c r="V103" s="3">
        <v>2.2512099999999999</v>
      </c>
      <c r="W103">
        <f>-(Table5258306[[#This Row],[time]]-2)*2</f>
        <v>-0.50241999999999987</v>
      </c>
      <c r="X103" s="6">
        <v>0.80246600000000001</v>
      </c>
      <c r="Y103" s="3">
        <v>2.2512099999999999</v>
      </c>
      <c r="Z103">
        <f>-(Table248265313[[#This Row],[time]]-2)*2</f>
        <v>-0.50241999999999987</v>
      </c>
      <c r="AA103" s="6">
        <v>0.23297599999999999</v>
      </c>
      <c r="AB103" s="3">
        <v>2.2512099999999999</v>
      </c>
      <c r="AC103">
        <f>-(Table6259307[[#This Row],[time]]-2)*2</f>
        <v>-0.50241999999999987</v>
      </c>
      <c r="AD103" s="6">
        <v>5.0951700000000004</v>
      </c>
      <c r="AE103" s="3">
        <v>2.2512099999999999</v>
      </c>
      <c r="AF103">
        <f>-(Table249266314[[#This Row],[time]]-2)*2</f>
        <v>-0.50241999999999987</v>
      </c>
      <c r="AG103" s="6">
        <v>1.50352</v>
      </c>
      <c r="AH103" s="3">
        <v>2.2512099999999999</v>
      </c>
      <c r="AI103">
        <f>-(Table7260308[[#This Row],[time]]-2)*2</f>
        <v>-0.50241999999999987</v>
      </c>
      <c r="AJ103" s="11">
        <v>2.6089000000000002</v>
      </c>
      <c r="AK103" s="3">
        <v>2.2512099999999999</v>
      </c>
      <c r="AL103">
        <f>-(Table250267315[[#This Row],[time]]-2)*2</f>
        <v>-0.50241999999999987</v>
      </c>
      <c r="AM103" s="6">
        <v>2.5351599999999999</v>
      </c>
      <c r="AN103" s="3">
        <v>2.2512099999999999</v>
      </c>
      <c r="AO103">
        <f>-(Table8261309[[#This Row],[time]]-2)*2</f>
        <v>-0.50241999999999987</v>
      </c>
      <c r="AP103" s="6">
        <v>3.1930499999999999</v>
      </c>
      <c r="AQ103" s="3">
        <v>2.2512099999999999</v>
      </c>
      <c r="AR103">
        <f>-(Table252268316[[#This Row],[time]]-2)*2</f>
        <v>-0.50241999999999987</v>
      </c>
      <c r="AS103" s="6">
        <v>2.3796400000000002</v>
      </c>
      <c r="AT103" s="3">
        <v>2.2512099999999999</v>
      </c>
      <c r="AU103">
        <f>-(Table253269317[[#This Row],[time]]-2)*2</f>
        <v>-0.50241999999999987</v>
      </c>
      <c r="AV103" s="11">
        <v>4.4803100000000002</v>
      </c>
    </row>
    <row r="104" spans="1:48">
      <c r="A104" s="3">
        <v>2.3028900000000001</v>
      </c>
      <c r="B104">
        <f>-(Table1254302[[#This Row],[time]]-2)*2</f>
        <v>-0.60578000000000021</v>
      </c>
      <c r="C104" s="9">
        <v>4.13</v>
      </c>
      <c r="D104" s="3">
        <v>2.3028900000000001</v>
      </c>
      <c r="E104">
        <f>-(Table2255303[[#This Row],[time]]-2)*2</f>
        <v>-0.60578000000000021</v>
      </c>
      <c r="F104" s="9">
        <v>0.55400000000000005</v>
      </c>
      <c r="G104" s="3">
        <v>2.3028900000000001</v>
      </c>
      <c r="H104">
        <f>-(Table245262310[[#This Row],[time]]-2)*2</f>
        <v>-0.60578000000000021</v>
      </c>
      <c r="I104" s="9">
        <v>3.37</v>
      </c>
      <c r="J104" s="3">
        <v>2.3028900000000001</v>
      </c>
      <c r="K104">
        <f>-(Table3256304[[#This Row],[time]]-2)*2</f>
        <v>-0.60578000000000021</v>
      </c>
      <c r="L104" s="11">
        <v>1.02166</v>
      </c>
      <c r="M104" s="3">
        <v>2.3028900000000001</v>
      </c>
      <c r="N104">
        <f>-(Table246263311[[#This Row],[time]]-2)*2</f>
        <v>-0.60578000000000021</v>
      </c>
      <c r="O104" s="9">
        <v>1.54E-2</v>
      </c>
      <c r="P104" s="3">
        <v>2.3028900000000001</v>
      </c>
      <c r="Q104">
        <f>-(Table4257305[[#This Row],[time]]-2)*2</f>
        <v>-0.60578000000000021</v>
      </c>
      <c r="R104" s="6">
        <v>5.7194399999999999E-2</v>
      </c>
      <c r="S104" s="3">
        <v>2.3028900000000001</v>
      </c>
      <c r="T104">
        <f>-(Table247264312[[#This Row],[time]]-2)*2</f>
        <v>-0.60578000000000021</v>
      </c>
      <c r="U104" s="6">
        <v>0.52223399999999998</v>
      </c>
      <c r="V104" s="3">
        <v>2.3028900000000001</v>
      </c>
      <c r="W104">
        <f>-(Table5258306[[#This Row],[time]]-2)*2</f>
        <v>-0.60578000000000021</v>
      </c>
      <c r="X104" s="6">
        <v>0.91875099999999998</v>
      </c>
      <c r="Y104" s="3">
        <v>2.3028900000000001</v>
      </c>
      <c r="Z104">
        <f>-(Table248265313[[#This Row],[time]]-2)*2</f>
        <v>-0.60578000000000021</v>
      </c>
      <c r="AA104" s="6">
        <v>0.45901599999999998</v>
      </c>
      <c r="AB104" s="3">
        <v>2.3028900000000001</v>
      </c>
      <c r="AC104">
        <f>-(Table6259307[[#This Row],[time]]-2)*2</f>
        <v>-0.60578000000000021</v>
      </c>
      <c r="AD104" s="6">
        <v>5.5546800000000003</v>
      </c>
      <c r="AE104" s="3">
        <v>2.3028900000000001</v>
      </c>
      <c r="AF104">
        <f>-(Table249266314[[#This Row],[time]]-2)*2</f>
        <v>-0.60578000000000021</v>
      </c>
      <c r="AG104" s="6">
        <v>1.90099</v>
      </c>
      <c r="AH104" s="3">
        <v>2.3028900000000001</v>
      </c>
      <c r="AI104">
        <f>-(Table7260308[[#This Row],[time]]-2)*2</f>
        <v>-0.60578000000000021</v>
      </c>
      <c r="AJ104" s="11">
        <v>3.3879999999999999</v>
      </c>
      <c r="AK104" s="3">
        <v>2.3028900000000001</v>
      </c>
      <c r="AL104">
        <f>-(Table250267315[[#This Row],[time]]-2)*2</f>
        <v>-0.60578000000000021</v>
      </c>
      <c r="AM104" s="6">
        <v>2.8384</v>
      </c>
      <c r="AN104" s="3">
        <v>2.3028900000000001</v>
      </c>
      <c r="AO104">
        <f>-(Table8261309[[#This Row],[time]]-2)*2</f>
        <v>-0.60578000000000021</v>
      </c>
      <c r="AP104" s="6">
        <v>3.68553</v>
      </c>
      <c r="AQ104" s="3">
        <v>2.3028900000000001</v>
      </c>
      <c r="AR104">
        <f>-(Table252268316[[#This Row],[time]]-2)*2</f>
        <v>-0.60578000000000021</v>
      </c>
      <c r="AS104" s="6">
        <v>2.5922399999999999</v>
      </c>
      <c r="AT104" s="3">
        <v>2.3028900000000001</v>
      </c>
      <c r="AU104">
        <f>-(Table253269317[[#This Row],[time]]-2)*2</f>
        <v>-0.60578000000000021</v>
      </c>
      <c r="AV104" s="11">
        <v>4.8788</v>
      </c>
    </row>
    <row r="105" spans="1:48">
      <c r="A105" s="3">
        <v>2.3528600000000002</v>
      </c>
      <c r="B105">
        <f>-(Table1254302[[#This Row],[time]]-2)*2</f>
        <v>-0.70572000000000035</v>
      </c>
      <c r="C105" s="9">
        <v>4.45</v>
      </c>
      <c r="D105" s="3">
        <v>2.3528600000000002</v>
      </c>
      <c r="E105">
        <f>-(Table2255303[[#This Row],[time]]-2)*2</f>
        <v>-0.70572000000000035</v>
      </c>
      <c r="F105" s="6">
        <v>0.58328500000000005</v>
      </c>
      <c r="G105" s="3">
        <v>2.3528600000000002</v>
      </c>
      <c r="H105">
        <f>-(Table245262310[[#This Row],[time]]-2)*2</f>
        <v>-0.70572000000000035</v>
      </c>
      <c r="I105" s="6">
        <v>3.74329</v>
      </c>
      <c r="J105" s="3">
        <v>2.3528600000000002</v>
      </c>
      <c r="K105">
        <f>-(Table3256304[[#This Row],[time]]-2)*2</f>
        <v>-0.70572000000000035</v>
      </c>
      <c r="L105" s="11">
        <v>1.07395</v>
      </c>
      <c r="M105" s="3">
        <v>2.3528600000000002</v>
      </c>
      <c r="N105">
        <f>-(Table246263311[[#This Row],[time]]-2)*2</f>
        <v>-0.70572000000000035</v>
      </c>
      <c r="O105" s="9">
        <v>3.6900000000000002E-2</v>
      </c>
      <c r="P105" s="3">
        <v>2.3528600000000002</v>
      </c>
      <c r="Q105">
        <f>-(Table4257305[[#This Row],[time]]-2)*2</f>
        <v>-0.70572000000000035</v>
      </c>
      <c r="R105" s="6">
        <v>0.18051600000000001</v>
      </c>
      <c r="S105" s="3">
        <v>2.3528600000000002</v>
      </c>
      <c r="T105">
        <f>-(Table247264312[[#This Row],[time]]-2)*2</f>
        <v>-0.70572000000000035</v>
      </c>
      <c r="U105" s="6">
        <v>0.65532800000000002</v>
      </c>
      <c r="V105" s="3">
        <v>2.3528600000000002</v>
      </c>
      <c r="W105">
        <f>-(Table5258306[[#This Row],[time]]-2)*2</f>
        <v>-0.70572000000000035</v>
      </c>
      <c r="X105" s="6">
        <v>1.0213099999999999</v>
      </c>
      <c r="Y105" s="3">
        <v>2.3528600000000002</v>
      </c>
      <c r="Z105">
        <f>-(Table248265313[[#This Row],[time]]-2)*2</f>
        <v>-0.70572000000000035</v>
      </c>
      <c r="AA105" s="6">
        <v>0.75366900000000003</v>
      </c>
      <c r="AB105" s="3">
        <v>2.3528600000000002</v>
      </c>
      <c r="AC105">
        <f>-(Table6259307[[#This Row],[time]]-2)*2</f>
        <v>-0.70572000000000035</v>
      </c>
      <c r="AD105" s="6">
        <v>6.0989500000000003</v>
      </c>
      <c r="AE105" s="3">
        <v>2.3528600000000002</v>
      </c>
      <c r="AF105">
        <f>-(Table249266314[[#This Row],[time]]-2)*2</f>
        <v>-0.70572000000000035</v>
      </c>
      <c r="AG105" s="6">
        <v>2.26858</v>
      </c>
      <c r="AH105" s="3">
        <v>2.3528600000000002</v>
      </c>
      <c r="AI105">
        <f>-(Table7260308[[#This Row],[time]]-2)*2</f>
        <v>-0.70572000000000035</v>
      </c>
      <c r="AJ105" s="11">
        <v>4.2219499999999996</v>
      </c>
      <c r="AK105" s="3">
        <v>2.3528600000000002</v>
      </c>
      <c r="AL105">
        <f>-(Table250267315[[#This Row],[time]]-2)*2</f>
        <v>-0.70572000000000035</v>
      </c>
      <c r="AM105" s="6">
        <v>3.1070600000000002</v>
      </c>
      <c r="AN105" s="3">
        <v>2.3528600000000002</v>
      </c>
      <c r="AO105">
        <f>-(Table8261309[[#This Row],[time]]-2)*2</f>
        <v>-0.70572000000000035</v>
      </c>
      <c r="AP105" s="6">
        <v>4.1345299999999998</v>
      </c>
      <c r="AQ105" s="3">
        <v>2.3528600000000002</v>
      </c>
      <c r="AR105">
        <f>-(Table252268316[[#This Row],[time]]-2)*2</f>
        <v>-0.70572000000000035</v>
      </c>
      <c r="AS105" s="6">
        <v>2.8060900000000002</v>
      </c>
      <c r="AT105" s="3">
        <v>2.3528600000000002</v>
      </c>
      <c r="AU105">
        <f>-(Table253269317[[#This Row],[time]]-2)*2</f>
        <v>-0.70572000000000035</v>
      </c>
      <c r="AV105" s="11">
        <v>5.2367900000000001</v>
      </c>
    </row>
    <row r="106" spans="1:48">
      <c r="A106" s="3">
        <v>2.4111699999999998</v>
      </c>
      <c r="B106">
        <f>-(Table1254302[[#This Row],[time]]-2)*2</f>
        <v>-0.82233999999999963</v>
      </c>
      <c r="C106" s="9">
        <v>4.83</v>
      </c>
      <c r="D106" s="3">
        <v>2.4111699999999998</v>
      </c>
      <c r="E106">
        <f>-(Table2255303[[#This Row],[time]]-2)*2</f>
        <v>-0.82233999999999963</v>
      </c>
      <c r="F106" s="6">
        <v>0.63273699999999999</v>
      </c>
      <c r="G106" s="3">
        <v>2.4111699999999998</v>
      </c>
      <c r="H106">
        <f>-(Table245262310[[#This Row],[time]]-2)*2</f>
        <v>-0.82233999999999963</v>
      </c>
      <c r="I106" s="6">
        <v>4.1678600000000001</v>
      </c>
      <c r="J106" s="3">
        <v>2.4111699999999998</v>
      </c>
      <c r="K106">
        <f>-(Table3256304[[#This Row],[time]]-2)*2</f>
        <v>-0.82233999999999963</v>
      </c>
      <c r="L106" s="11">
        <v>1.14158</v>
      </c>
      <c r="M106" s="3">
        <v>2.4111699999999998</v>
      </c>
      <c r="N106">
        <f>-(Table246263311[[#This Row],[time]]-2)*2</f>
        <v>-0.82233999999999963</v>
      </c>
      <c r="O106" s="6">
        <v>0.102298</v>
      </c>
      <c r="P106" s="3">
        <v>2.4111699999999998</v>
      </c>
      <c r="Q106">
        <f>-(Table4257305[[#This Row],[time]]-2)*2</f>
        <v>-0.82233999999999963</v>
      </c>
      <c r="R106" s="6">
        <v>0.34478399999999998</v>
      </c>
      <c r="S106" s="3">
        <v>2.4111699999999998</v>
      </c>
      <c r="T106">
        <f>-(Table247264312[[#This Row],[time]]-2)*2</f>
        <v>-0.82233999999999963</v>
      </c>
      <c r="U106" s="6">
        <v>0.82782800000000001</v>
      </c>
      <c r="V106" s="3">
        <v>2.4111699999999998</v>
      </c>
      <c r="W106">
        <f>-(Table5258306[[#This Row],[time]]-2)*2</f>
        <v>-0.82233999999999963</v>
      </c>
      <c r="X106" s="6">
        <v>1.1490199999999999</v>
      </c>
      <c r="Y106" s="3">
        <v>2.4111699999999998</v>
      </c>
      <c r="Z106">
        <f>-(Table248265313[[#This Row],[time]]-2)*2</f>
        <v>-0.82233999999999963</v>
      </c>
      <c r="AA106" s="6">
        <v>1.10982</v>
      </c>
      <c r="AB106" s="3">
        <v>2.4111699999999998</v>
      </c>
      <c r="AC106">
        <f>-(Table6259307[[#This Row],[time]]-2)*2</f>
        <v>-0.82233999999999963</v>
      </c>
      <c r="AD106" s="6">
        <v>6.6034899999999999</v>
      </c>
      <c r="AE106" s="3">
        <v>2.4111699999999998</v>
      </c>
      <c r="AF106">
        <f>-(Table249266314[[#This Row],[time]]-2)*2</f>
        <v>-0.82233999999999963</v>
      </c>
      <c r="AG106" s="6">
        <v>2.7301199999999999</v>
      </c>
      <c r="AH106" s="3">
        <v>2.4111699999999998</v>
      </c>
      <c r="AI106">
        <f>-(Table7260308[[#This Row],[time]]-2)*2</f>
        <v>-0.82233999999999963</v>
      </c>
      <c r="AJ106" s="11">
        <v>5.3561699999999997</v>
      </c>
      <c r="AK106" s="3">
        <v>2.4111699999999998</v>
      </c>
      <c r="AL106">
        <f>-(Table250267315[[#This Row],[time]]-2)*2</f>
        <v>-0.82233999999999963</v>
      </c>
      <c r="AM106" s="6">
        <v>3.4094899999999999</v>
      </c>
      <c r="AN106" s="3">
        <v>2.4111699999999998</v>
      </c>
      <c r="AO106">
        <f>-(Table8261309[[#This Row],[time]]-2)*2</f>
        <v>-0.82233999999999963</v>
      </c>
      <c r="AP106" s="6">
        <v>4.6755599999999999</v>
      </c>
      <c r="AQ106" s="3">
        <v>2.4111699999999998</v>
      </c>
      <c r="AR106">
        <f>-(Table252268316[[#This Row],[time]]-2)*2</f>
        <v>-0.82233999999999963</v>
      </c>
      <c r="AS106" s="6">
        <v>3.0557699999999999</v>
      </c>
      <c r="AT106" s="3">
        <v>2.4111699999999998</v>
      </c>
      <c r="AU106">
        <f>-(Table253269317[[#This Row],[time]]-2)*2</f>
        <v>-0.82233999999999963</v>
      </c>
      <c r="AV106" s="11">
        <v>5.6549800000000001</v>
      </c>
    </row>
    <row r="107" spans="1:48">
      <c r="A107" s="3">
        <v>2.4602499999999998</v>
      </c>
      <c r="B107">
        <f>-(Table1254302[[#This Row],[time]]-2)*2</f>
        <v>-0.92049999999999965</v>
      </c>
      <c r="C107" s="9">
        <v>5.12</v>
      </c>
      <c r="D107" s="3">
        <v>2.4602499999999998</v>
      </c>
      <c r="E107">
        <f>-(Table2255303[[#This Row],[time]]-2)*2</f>
        <v>-0.92049999999999965</v>
      </c>
      <c r="F107" s="6">
        <v>0.68661799999999995</v>
      </c>
      <c r="G107" s="3">
        <v>2.4602499999999998</v>
      </c>
      <c r="H107">
        <f>-(Table245262310[[#This Row],[time]]-2)*2</f>
        <v>-0.92049999999999965</v>
      </c>
      <c r="I107" s="6">
        <v>4.4849899999999998</v>
      </c>
      <c r="J107" s="3">
        <v>2.4602499999999998</v>
      </c>
      <c r="K107">
        <f>-(Table3256304[[#This Row],[time]]-2)*2</f>
        <v>-0.92049999999999965</v>
      </c>
      <c r="L107" s="11">
        <v>1.2045600000000001</v>
      </c>
      <c r="M107" s="3">
        <v>2.4602499999999998</v>
      </c>
      <c r="N107">
        <f>-(Table246263311[[#This Row],[time]]-2)*2</f>
        <v>-0.92049999999999965</v>
      </c>
      <c r="O107" s="6">
        <v>0.248137</v>
      </c>
      <c r="P107" s="3">
        <v>2.4602499999999998</v>
      </c>
      <c r="Q107">
        <f>-(Table4257305[[#This Row],[time]]-2)*2</f>
        <v>-0.92049999999999965</v>
      </c>
      <c r="R107" s="6">
        <v>0.51719199999999999</v>
      </c>
      <c r="S107" s="3">
        <v>2.4602499999999998</v>
      </c>
      <c r="T107">
        <f>-(Table247264312[[#This Row],[time]]-2)*2</f>
        <v>-0.92049999999999965</v>
      </c>
      <c r="U107" s="6">
        <v>0.97482100000000005</v>
      </c>
      <c r="V107" s="3">
        <v>2.4602499999999998</v>
      </c>
      <c r="W107">
        <f>-(Table5258306[[#This Row],[time]]-2)*2</f>
        <v>-0.92049999999999965</v>
      </c>
      <c r="X107" s="6">
        <v>1.2569699999999999</v>
      </c>
      <c r="Y107" s="3">
        <v>2.4602499999999998</v>
      </c>
      <c r="Z107">
        <f>-(Table248265313[[#This Row],[time]]-2)*2</f>
        <v>-0.92049999999999965</v>
      </c>
      <c r="AA107" s="6">
        <v>1.3724499999999999</v>
      </c>
      <c r="AB107" s="3">
        <v>2.4602499999999998</v>
      </c>
      <c r="AC107">
        <f>-(Table6259307[[#This Row],[time]]-2)*2</f>
        <v>-0.92049999999999965</v>
      </c>
      <c r="AD107" s="6">
        <v>6.9765100000000002</v>
      </c>
      <c r="AE107" s="3">
        <v>2.4602499999999998</v>
      </c>
      <c r="AF107">
        <f>-(Table249266314[[#This Row],[time]]-2)*2</f>
        <v>-0.92049999999999965</v>
      </c>
      <c r="AG107" s="6">
        <v>3.0872000000000002</v>
      </c>
      <c r="AH107" s="3">
        <v>2.4602499999999998</v>
      </c>
      <c r="AI107">
        <f>-(Table7260308[[#This Row],[time]]-2)*2</f>
        <v>-0.92049999999999965</v>
      </c>
      <c r="AJ107" s="11">
        <v>6.2438099999999999</v>
      </c>
      <c r="AK107" s="3">
        <v>2.4602499999999998</v>
      </c>
      <c r="AL107">
        <f>-(Table250267315[[#This Row],[time]]-2)*2</f>
        <v>-0.92049999999999965</v>
      </c>
      <c r="AM107" s="6">
        <v>3.6530499999999999</v>
      </c>
      <c r="AN107" s="3">
        <v>2.4602499999999998</v>
      </c>
      <c r="AO107">
        <f>-(Table8261309[[#This Row],[time]]-2)*2</f>
        <v>-0.92049999999999965</v>
      </c>
      <c r="AP107" s="6">
        <v>5.1657900000000003</v>
      </c>
      <c r="AQ107" s="3">
        <v>2.4602499999999998</v>
      </c>
      <c r="AR107">
        <f>-(Table252268316[[#This Row],[time]]-2)*2</f>
        <v>-0.92049999999999965</v>
      </c>
      <c r="AS107" s="6">
        <v>3.27257</v>
      </c>
      <c r="AT107" s="3">
        <v>2.4602499999999998</v>
      </c>
      <c r="AU107">
        <f>-(Table253269317[[#This Row],[time]]-2)*2</f>
        <v>-0.92049999999999965</v>
      </c>
      <c r="AV107" s="11">
        <v>6.0293999999999999</v>
      </c>
    </row>
    <row r="108" spans="1:48">
      <c r="A108" s="3">
        <v>2.51267</v>
      </c>
      <c r="B108">
        <f>-(Table1254302[[#This Row],[time]]-2)*2</f>
        <v>-1.0253399999999999</v>
      </c>
      <c r="C108" s="6">
        <v>5.4350800000000001</v>
      </c>
      <c r="D108" s="3">
        <v>2.51267</v>
      </c>
      <c r="E108">
        <f>-(Table2255303[[#This Row],[time]]-2)*2</f>
        <v>-1.0253399999999999</v>
      </c>
      <c r="F108" s="6">
        <v>0.75325699999999995</v>
      </c>
      <c r="G108" s="3">
        <v>2.51267</v>
      </c>
      <c r="H108">
        <f>-(Table245262310[[#This Row],[time]]-2)*2</f>
        <v>-1.0253399999999999</v>
      </c>
      <c r="I108" s="6">
        <v>4.81968</v>
      </c>
      <c r="J108" s="3">
        <v>2.51267</v>
      </c>
      <c r="K108">
        <f>-(Table3256304[[#This Row],[time]]-2)*2</f>
        <v>-1.0253399999999999</v>
      </c>
      <c r="L108" s="11">
        <v>1.2764599999999999</v>
      </c>
      <c r="M108" s="3">
        <v>2.51267</v>
      </c>
      <c r="N108">
        <f>-(Table246263311[[#This Row],[time]]-2)*2</f>
        <v>-1.0253399999999999</v>
      </c>
      <c r="O108" s="6">
        <v>0.38822000000000001</v>
      </c>
      <c r="P108" s="3">
        <v>2.51267</v>
      </c>
      <c r="Q108">
        <f>-(Table4257305[[#This Row],[time]]-2)*2</f>
        <v>-1.0253399999999999</v>
      </c>
      <c r="R108" s="6">
        <v>0.74153400000000003</v>
      </c>
      <c r="S108" s="3">
        <v>2.51267</v>
      </c>
      <c r="T108">
        <f>-(Table247264312[[#This Row],[time]]-2)*2</f>
        <v>-1.0253399999999999</v>
      </c>
      <c r="U108" s="6">
        <v>1.1477599999999999</v>
      </c>
      <c r="V108" s="3">
        <v>2.51267</v>
      </c>
      <c r="W108">
        <f>-(Table5258306[[#This Row],[time]]-2)*2</f>
        <v>-1.0253399999999999</v>
      </c>
      <c r="X108" s="6">
        <v>1.37636</v>
      </c>
      <c r="Y108" s="3">
        <v>2.51267</v>
      </c>
      <c r="Z108">
        <f>-(Table248265313[[#This Row],[time]]-2)*2</f>
        <v>-1.0253399999999999</v>
      </c>
      <c r="AA108" s="6">
        <v>1.6769499999999999</v>
      </c>
      <c r="AB108" s="3">
        <v>2.51267</v>
      </c>
      <c r="AC108">
        <f>-(Table6259307[[#This Row],[time]]-2)*2</f>
        <v>-1.0253399999999999</v>
      </c>
      <c r="AD108" s="6">
        <v>7.4003800000000002</v>
      </c>
      <c r="AE108" s="3">
        <v>2.51267</v>
      </c>
      <c r="AF108">
        <f>-(Table249266314[[#This Row],[time]]-2)*2</f>
        <v>-1.0253399999999999</v>
      </c>
      <c r="AG108" s="6">
        <v>3.3847700000000001</v>
      </c>
      <c r="AH108" s="3">
        <v>2.51267</v>
      </c>
      <c r="AI108">
        <f>-(Table7260308[[#This Row],[time]]-2)*2</f>
        <v>-1.0253399999999999</v>
      </c>
      <c r="AJ108" s="11">
        <v>7.0768800000000001</v>
      </c>
      <c r="AK108" s="3">
        <v>2.51267</v>
      </c>
      <c r="AL108">
        <f>-(Table250267315[[#This Row],[time]]-2)*2</f>
        <v>-1.0253399999999999</v>
      </c>
      <c r="AM108" s="6">
        <v>3.92665</v>
      </c>
      <c r="AN108" s="3">
        <v>2.51267</v>
      </c>
      <c r="AO108">
        <f>-(Table8261309[[#This Row],[time]]-2)*2</f>
        <v>-1.0253399999999999</v>
      </c>
      <c r="AP108" s="6">
        <v>5.7204199999999998</v>
      </c>
      <c r="AQ108" s="3">
        <v>2.51267</v>
      </c>
      <c r="AR108">
        <f>-(Table252268316[[#This Row],[time]]-2)*2</f>
        <v>-1.0253399999999999</v>
      </c>
      <c r="AS108" s="6">
        <v>3.5112000000000001</v>
      </c>
      <c r="AT108" s="3">
        <v>2.51267</v>
      </c>
      <c r="AU108">
        <f>-(Table253269317[[#This Row],[time]]-2)*2</f>
        <v>-1.0253399999999999</v>
      </c>
      <c r="AV108" s="11">
        <v>6.4354399999999998</v>
      </c>
    </row>
    <row r="109" spans="1:48">
      <c r="A109" s="3">
        <v>2.5564</v>
      </c>
      <c r="B109">
        <f>-(Table1254302[[#This Row],[time]]-2)*2</f>
        <v>-1.1128</v>
      </c>
      <c r="C109" s="6">
        <v>5.7093499999999997</v>
      </c>
      <c r="D109" s="3">
        <v>2.5564</v>
      </c>
      <c r="E109">
        <f>-(Table2255303[[#This Row],[time]]-2)*2</f>
        <v>-1.1128</v>
      </c>
      <c r="F109" s="6">
        <v>0.81825999999999999</v>
      </c>
      <c r="G109" s="3">
        <v>2.5564</v>
      </c>
      <c r="H109">
        <f>-(Table245262310[[#This Row],[time]]-2)*2</f>
        <v>-1.1128</v>
      </c>
      <c r="I109" s="6">
        <v>5.1052600000000004</v>
      </c>
      <c r="J109" s="3">
        <v>2.5564</v>
      </c>
      <c r="K109">
        <f>-(Table3256304[[#This Row],[time]]-2)*2</f>
        <v>-1.1128</v>
      </c>
      <c r="L109" s="11">
        <v>1.3431500000000001</v>
      </c>
      <c r="M109" s="3">
        <v>2.5564</v>
      </c>
      <c r="N109">
        <f>-(Table246263311[[#This Row],[time]]-2)*2</f>
        <v>-1.1128</v>
      </c>
      <c r="O109" s="6">
        <v>0.49779699999999999</v>
      </c>
      <c r="P109" s="3">
        <v>2.5564</v>
      </c>
      <c r="Q109">
        <f>-(Table4257305[[#This Row],[time]]-2)*2</f>
        <v>-1.1128</v>
      </c>
      <c r="R109" s="6">
        <v>0.96138900000000005</v>
      </c>
      <c r="S109" s="3">
        <v>2.5564</v>
      </c>
      <c r="T109">
        <f>-(Table247264312[[#This Row],[time]]-2)*2</f>
        <v>-1.1128</v>
      </c>
      <c r="U109" s="6">
        <v>1.30782</v>
      </c>
      <c r="V109" s="3">
        <v>2.5564</v>
      </c>
      <c r="W109">
        <f>-(Table5258306[[#This Row],[time]]-2)*2</f>
        <v>-1.1128</v>
      </c>
      <c r="X109" s="6">
        <v>1.48166</v>
      </c>
      <c r="Y109" s="3">
        <v>2.5564</v>
      </c>
      <c r="Z109">
        <f>-(Table248265313[[#This Row],[time]]-2)*2</f>
        <v>-1.1128</v>
      </c>
      <c r="AA109" s="6">
        <v>1.9392</v>
      </c>
      <c r="AB109" s="3">
        <v>2.5564</v>
      </c>
      <c r="AC109">
        <f>-(Table6259307[[#This Row],[time]]-2)*2</f>
        <v>-1.1128</v>
      </c>
      <c r="AD109" s="6">
        <v>7.7443</v>
      </c>
      <c r="AE109" s="3">
        <v>2.5564</v>
      </c>
      <c r="AF109">
        <f>-(Table249266314[[#This Row],[time]]-2)*2</f>
        <v>-1.1128</v>
      </c>
      <c r="AG109" s="6">
        <v>3.6039300000000001</v>
      </c>
      <c r="AH109" s="3">
        <v>2.5564</v>
      </c>
      <c r="AI109">
        <f>-(Table7260308[[#This Row],[time]]-2)*2</f>
        <v>-1.1128</v>
      </c>
      <c r="AJ109" s="11">
        <v>7.6792699999999998</v>
      </c>
      <c r="AK109" s="3">
        <v>2.5564</v>
      </c>
      <c r="AL109">
        <f>-(Table250267315[[#This Row],[time]]-2)*2</f>
        <v>-1.1128</v>
      </c>
      <c r="AM109" s="6">
        <v>4.17326</v>
      </c>
      <c r="AN109" s="3">
        <v>2.5564</v>
      </c>
      <c r="AO109">
        <f>-(Table8261309[[#This Row],[time]]-2)*2</f>
        <v>-1.1128</v>
      </c>
      <c r="AP109" s="6">
        <v>6.1908399999999997</v>
      </c>
      <c r="AQ109" s="3">
        <v>2.5564</v>
      </c>
      <c r="AR109">
        <f>-(Table252268316[[#This Row],[time]]-2)*2</f>
        <v>-1.1128</v>
      </c>
      <c r="AS109" s="6">
        <v>3.7423999999999999</v>
      </c>
      <c r="AT109" s="3">
        <v>2.5564</v>
      </c>
      <c r="AU109">
        <f>-(Table253269317[[#This Row],[time]]-2)*2</f>
        <v>-1.1128</v>
      </c>
      <c r="AV109" s="11">
        <v>6.7684499999999996</v>
      </c>
    </row>
    <row r="110" spans="1:48">
      <c r="A110" s="3">
        <v>2.6033400000000002</v>
      </c>
      <c r="B110">
        <f>-(Table1254302[[#This Row],[time]]-2)*2</f>
        <v>-1.2066800000000004</v>
      </c>
      <c r="C110" s="6">
        <v>6.0095099999999997</v>
      </c>
      <c r="D110" s="3">
        <v>2.6033400000000002</v>
      </c>
      <c r="E110">
        <f>-(Table2255303[[#This Row],[time]]-2)*2</f>
        <v>-1.2066800000000004</v>
      </c>
      <c r="F110" s="6">
        <v>0.90019800000000005</v>
      </c>
      <c r="G110" s="3">
        <v>2.6033400000000002</v>
      </c>
      <c r="H110">
        <f>-(Table245262310[[#This Row],[time]]-2)*2</f>
        <v>-1.2066800000000004</v>
      </c>
      <c r="I110" s="6">
        <v>5.4209800000000001</v>
      </c>
      <c r="J110" s="3">
        <v>2.6033400000000002</v>
      </c>
      <c r="K110">
        <f>-(Table3256304[[#This Row],[time]]-2)*2</f>
        <v>-1.2066800000000004</v>
      </c>
      <c r="L110" s="11">
        <v>1.4248499999999999</v>
      </c>
      <c r="M110" s="3">
        <v>2.6033400000000002</v>
      </c>
      <c r="N110">
        <f>-(Table246263311[[#This Row],[time]]-2)*2</f>
        <v>-1.2066800000000004</v>
      </c>
      <c r="O110" s="6">
        <v>0.71866699999999994</v>
      </c>
      <c r="P110" s="3">
        <v>2.6033400000000002</v>
      </c>
      <c r="Q110">
        <f>-(Table4257305[[#This Row],[time]]-2)*2</f>
        <v>-1.2066800000000004</v>
      </c>
      <c r="R110" s="6">
        <v>1.21713</v>
      </c>
      <c r="S110" s="3">
        <v>2.6033400000000002</v>
      </c>
      <c r="T110">
        <f>-(Table247264312[[#This Row],[time]]-2)*2</f>
        <v>-1.2066800000000004</v>
      </c>
      <c r="U110" s="6">
        <v>1.48872</v>
      </c>
      <c r="V110" s="3">
        <v>2.6033400000000002</v>
      </c>
      <c r="W110">
        <f>-(Table5258306[[#This Row],[time]]-2)*2</f>
        <v>-1.2066800000000004</v>
      </c>
      <c r="X110" s="6">
        <v>1.6133299999999999</v>
      </c>
      <c r="Y110" s="3">
        <v>2.6033400000000002</v>
      </c>
      <c r="Z110">
        <f>-(Table248265313[[#This Row],[time]]-2)*2</f>
        <v>-1.2066800000000004</v>
      </c>
      <c r="AA110" s="6">
        <v>2.2145899999999998</v>
      </c>
      <c r="AB110" s="3">
        <v>2.6033400000000002</v>
      </c>
      <c r="AC110">
        <f>-(Table6259307[[#This Row],[time]]-2)*2</f>
        <v>-1.2066800000000004</v>
      </c>
      <c r="AD110" s="6">
        <v>8.1087600000000002</v>
      </c>
      <c r="AE110" s="3">
        <v>2.6033400000000002</v>
      </c>
      <c r="AF110">
        <f>-(Table249266314[[#This Row],[time]]-2)*2</f>
        <v>-1.2066800000000004</v>
      </c>
      <c r="AG110" s="6">
        <v>3.8491499999999998</v>
      </c>
      <c r="AH110" s="3">
        <v>2.6033400000000002</v>
      </c>
      <c r="AI110">
        <f>-(Table7260308[[#This Row],[time]]-2)*2</f>
        <v>-1.2066800000000004</v>
      </c>
      <c r="AJ110" s="11">
        <v>8.2594600000000007</v>
      </c>
      <c r="AK110" s="3">
        <v>2.6033400000000002</v>
      </c>
      <c r="AL110">
        <f>-(Table250267315[[#This Row],[time]]-2)*2</f>
        <v>-1.2066800000000004</v>
      </c>
      <c r="AM110" s="6">
        <v>4.4413600000000004</v>
      </c>
      <c r="AN110" s="3">
        <v>2.6033400000000002</v>
      </c>
      <c r="AO110">
        <f>-(Table8261309[[#This Row],[time]]-2)*2</f>
        <v>-1.2066800000000004</v>
      </c>
      <c r="AP110" s="6">
        <v>6.6830100000000003</v>
      </c>
      <c r="AQ110" s="3">
        <v>2.6033400000000002</v>
      </c>
      <c r="AR110">
        <f>-(Table252268316[[#This Row],[time]]-2)*2</f>
        <v>-1.2066800000000004</v>
      </c>
      <c r="AS110" s="6">
        <v>3.9667500000000002</v>
      </c>
      <c r="AT110" s="3">
        <v>2.6033400000000002</v>
      </c>
      <c r="AU110">
        <f>-(Table253269317[[#This Row],[time]]-2)*2</f>
        <v>-1.2066800000000004</v>
      </c>
      <c r="AV110" s="11">
        <v>7.1270199999999999</v>
      </c>
    </row>
    <row r="111" spans="1:48">
      <c r="A111" s="3">
        <v>2.6604800000000002</v>
      </c>
      <c r="B111">
        <f>-(Table1254302[[#This Row],[time]]-2)*2</f>
        <v>-1.3209600000000004</v>
      </c>
      <c r="C111" s="6">
        <v>6.3790300000000002</v>
      </c>
      <c r="D111" s="3">
        <v>2.6604800000000002</v>
      </c>
      <c r="E111">
        <f>-(Table2255303[[#This Row],[time]]-2)*2</f>
        <v>-1.3209600000000004</v>
      </c>
      <c r="F111" s="6">
        <v>1.0295300000000001</v>
      </c>
      <c r="G111" s="3">
        <v>2.6604800000000002</v>
      </c>
      <c r="H111">
        <f>-(Table245262310[[#This Row],[time]]-2)*2</f>
        <v>-1.3209600000000004</v>
      </c>
      <c r="I111" s="6">
        <v>5.8157399999999999</v>
      </c>
      <c r="J111" s="3">
        <v>2.6604800000000002</v>
      </c>
      <c r="K111">
        <f>-(Table3256304[[#This Row],[time]]-2)*2</f>
        <v>-1.3209600000000004</v>
      </c>
      <c r="L111" s="11">
        <v>1.54897</v>
      </c>
      <c r="M111" s="3">
        <v>2.6604800000000002</v>
      </c>
      <c r="N111">
        <f>-(Table246263311[[#This Row],[time]]-2)*2</f>
        <v>-1.3209600000000004</v>
      </c>
      <c r="O111" s="6">
        <v>1.1491</v>
      </c>
      <c r="P111" s="3">
        <v>2.6604800000000002</v>
      </c>
      <c r="Q111">
        <f>-(Table4257305[[#This Row],[time]]-2)*2</f>
        <v>-1.3209600000000004</v>
      </c>
      <c r="R111" s="6">
        <v>1.5339799999999999</v>
      </c>
      <c r="S111" s="3">
        <v>2.6604800000000002</v>
      </c>
      <c r="T111">
        <f>-(Table247264312[[#This Row],[time]]-2)*2</f>
        <v>-1.3209600000000004</v>
      </c>
      <c r="U111" s="6">
        <v>1.7025300000000001</v>
      </c>
      <c r="V111" s="3">
        <v>2.6604800000000002</v>
      </c>
      <c r="W111">
        <f>-(Table5258306[[#This Row],[time]]-2)*2</f>
        <v>-1.3209600000000004</v>
      </c>
      <c r="X111" s="6">
        <v>1.7867900000000001</v>
      </c>
      <c r="Y111" s="3">
        <v>2.6604800000000002</v>
      </c>
      <c r="Z111">
        <f>-(Table248265313[[#This Row],[time]]-2)*2</f>
        <v>-1.3209600000000004</v>
      </c>
      <c r="AA111" s="6">
        <v>2.6275900000000001</v>
      </c>
      <c r="AB111" s="3">
        <v>2.6604800000000002</v>
      </c>
      <c r="AC111">
        <f>-(Table6259307[[#This Row],[time]]-2)*2</f>
        <v>-1.3209600000000004</v>
      </c>
      <c r="AD111" s="6">
        <v>8.5505499999999994</v>
      </c>
      <c r="AE111" s="3">
        <v>2.6604800000000002</v>
      </c>
      <c r="AF111">
        <f>-(Table249266314[[#This Row],[time]]-2)*2</f>
        <v>-1.3209600000000004</v>
      </c>
      <c r="AG111" s="6">
        <v>4.2589499999999996</v>
      </c>
      <c r="AH111" s="3">
        <v>2.6604800000000002</v>
      </c>
      <c r="AI111">
        <f>-(Table7260308[[#This Row],[time]]-2)*2</f>
        <v>-1.3209600000000004</v>
      </c>
      <c r="AJ111" s="11">
        <v>9.0119900000000008</v>
      </c>
      <c r="AK111" s="3">
        <v>2.6604800000000002</v>
      </c>
      <c r="AL111">
        <f>-(Table250267315[[#This Row],[time]]-2)*2</f>
        <v>-1.3209600000000004</v>
      </c>
      <c r="AM111" s="6">
        <v>4.7683099999999996</v>
      </c>
      <c r="AN111" s="3">
        <v>2.6604800000000002</v>
      </c>
      <c r="AO111">
        <f>-(Table8261309[[#This Row],[time]]-2)*2</f>
        <v>-1.3209600000000004</v>
      </c>
      <c r="AP111" s="6">
        <v>7.2986300000000002</v>
      </c>
      <c r="AQ111" s="3">
        <v>2.6604800000000002</v>
      </c>
      <c r="AR111">
        <f>-(Table252268316[[#This Row],[time]]-2)*2</f>
        <v>-1.3209600000000004</v>
      </c>
      <c r="AS111" s="6">
        <v>4.2428699999999999</v>
      </c>
      <c r="AT111" s="3">
        <v>2.6604800000000002</v>
      </c>
      <c r="AU111">
        <f>-(Table253269317[[#This Row],[time]]-2)*2</f>
        <v>-1.3209600000000004</v>
      </c>
      <c r="AV111" s="11">
        <v>7.5843499999999997</v>
      </c>
    </row>
    <row r="112" spans="1:48">
      <c r="A112" s="3">
        <v>2.7082199999999998</v>
      </c>
      <c r="B112">
        <f>-(Table1254302[[#This Row],[time]]-2)*2</f>
        <v>-1.4164399999999997</v>
      </c>
      <c r="C112" s="6">
        <v>6.7128399999999999</v>
      </c>
      <c r="D112" s="3">
        <v>2.7082199999999998</v>
      </c>
      <c r="E112">
        <f>-(Table2255303[[#This Row],[time]]-2)*2</f>
        <v>-1.4164399999999997</v>
      </c>
      <c r="F112" s="6">
        <v>1.17249</v>
      </c>
      <c r="G112" s="3">
        <v>2.7082199999999998</v>
      </c>
      <c r="H112">
        <f>-(Table245262310[[#This Row],[time]]-2)*2</f>
        <v>-1.4164399999999997</v>
      </c>
      <c r="I112" s="6">
        <v>6.1694199999999997</v>
      </c>
      <c r="J112" s="3">
        <v>2.7082199999999998</v>
      </c>
      <c r="K112">
        <f>-(Table3256304[[#This Row],[time]]-2)*2</f>
        <v>-1.4164399999999997</v>
      </c>
      <c r="L112" s="11">
        <v>1.6748700000000001</v>
      </c>
      <c r="M112" s="3">
        <v>2.7082199999999998</v>
      </c>
      <c r="N112">
        <f>-(Table246263311[[#This Row],[time]]-2)*2</f>
        <v>-1.4164399999999997</v>
      </c>
      <c r="O112" s="6">
        <v>1.5825499999999999</v>
      </c>
      <c r="P112" s="3">
        <v>2.7082199999999998</v>
      </c>
      <c r="Q112">
        <f>-(Table4257305[[#This Row],[time]]-2)*2</f>
        <v>-1.4164399999999997</v>
      </c>
      <c r="R112" s="6">
        <v>1.8080799999999999</v>
      </c>
      <c r="S112" s="3">
        <v>2.7082199999999998</v>
      </c>
      <c r="T112">
        <f>-(Table247264312[[#This Row],[time]]-2)*2</f>
        <v>-1.4164399999999997</v>
      </c>
      <c r="U112" s="6">
        <v>1.88775</v>
      </c>
      <c r="V112" s="3">
        <v>2.7082199999999998</v>
      </c>
      <c r="W112">
        <f>-(Table5258306[[#This Row],[time]]-2)*2</f>
        <v>-1.4164399999999997</v>
      </c>
      <c r="X112" s="6">
        <v>1.9452400000000001</v>
      </c>
      <c r="Y112" s="3">
        <v>2.7082199999999998</v>
      </c>
      <c r="Z112">
        <f>-(Table248265313[[#This Row],[time]]-2)*2</f>
        <v>-1.4164399999999997</v>
      </c>
      <c r="AA112" s="6">
        <v>3.0931199999999999</v>
      </c>
      <c r="AB112" s="3">
        <v>2.7082199999999998</v>
      </c>
      <c r="AC112">
        <f>-(Table6259307[[#This Row],[time]]-2)*2</f>
        <v>-1.4164399999999997</v>
      </c>
      <c r="AD112" s="6">
        <v>8.9504699999999993</v>
      </c>
      <c r="AE112" s="3">
        <v>2.7082199999999998</v>
      </c>
      <c r="AF112">
        <f>-(Table249266314[[#This Row],[time]]-2)*2</f>
        <v>-1.4164399999999997</v>
      </c>
      <c r="AG112" s="6">
        <v>4.6520400000000004</v>
      </c>
      <c r="AH112" s="3">
        <v>2.7082199999999998</v>
      </c>
      <c r="AI112">
        <f>-(Table7260308[[#This Row],[time]]-2)*2</f>
        <v>-1.4164399999999997</v>
      </c>
      <c r="AJ112" s="11">
        <v>9.7489299999999997</v>
      </c>
      <c r="AK112" s="3">
        <v>2.7082199999999998</v>
      </c>
      <c r="AL112">
        <f>-(Table250267315[[#This Row],[time]]-2)*2</f>
        <v>-1.4164399999999997</v>
      </c>
      <c r="AM112" s="6">
        <v>5.0199800000000003</v>
      </c>
      <c r="AN112" s="3">
        <v>2.7082199999999998</v>
      </c>
      <c r="AO112">
        <f>-(Table8261309[[#This Row],[time]]-2)*2</f>
        <v>-1.4164399999999997</v>
      </c>
      <c r="AP112" s="6">
        <v>7.80809</v>
      </c>
      <c r="AQ112" s="3">
        <v>2.7082199999999998</v>
      </c>
      <c r="AR112">
        <f>-(Table252268316[[#This Row],[time]]-2)*2</f>
        <v>-1.4164399999999997</v>
      </c>
      <c r="AS112" s="6">
        <v>4.5171700000000001</v>
      </c>
      <c r="AT112" s="3">
        <v>2.7082199999999998</v>
      </c>
      <c r="AU112">
        <f>-(Table253269317[[#This Row],[time]]-2)*2</f>
        <v>-1.4164399999999997</v>
      </c>
      <c r="AV112" s="11">
        <v>7.9643600000000001</v>
      </c>
    </row>
    <row r="113" spans="1:48">
      <c r="A113" s="3">
        <v>2.7589999999999999</v>
      </c>
      <c r="B113">
        <f>-(Table1254302[[#This Row],[time]]-2)*2</f>
        <v>-1.5179999999999998</v>
      </c>
      <c r="C113" s="6">
        <v>7.0348300000000004</v>
      </c>
      <c r="D113" s="3">
        <v>2.7589999999999999</v>
      </c>
      <c r="E113">
        <f>-(Table2255303[[#This Row],[time]]-2)*2</f>
        <v>-1.5179999999999998</v>
      </c>
      <c r="F113" s="6">
        <v>1.35165</v>
      </c>
      <c r="G113" s="3">
        <v>2.7589999999999999</v>
      </c>
      <c r="H113">
        <f>-(Table245262310[[#This Row],[time]]-2)*2</f>
        <v>-1.5179999999999998</v>
      </c>
      <c r="I113" s="6">
        <v>6.50345</v>
      </c>
      <c r="J113" s="3">
        <v>2.7589999999999999</v>
      </c>
      <c r="K113">
        <f>-(Table3256304[[#This Row],[time]]-2)*2</f>
        <v>-1.5179999999999998</v>
      </c>
      <c r="L113" s="11">
        <v>1.81721</v>
      </c>
      <c r="M113" s="3">
        <v>2.7589999999999999</v>
      </c>
      <c r="N113">
        <f>-(Table246263311[[#This Row],[time]]-2)*2</f>
        <v>-1.5179999999999998</v>
      </c>
      <c r="O113" s="6">
        <v>2.0048599999999999</v>
      </c>
      <c r="P113" s="3">
        <v>2.7589999999999999</v>
      </c>
      <c r="Q113">
        <f>-(Table4257305[[#This Row],[time]]-2)*2</f>
        <v>-1.5179999999999998</v>
      </c>
      <c r="R113" s="6">
        <v>2.1175999999999999</v>
      </c>
      <c r="S113" s="3">
        <v>2.7589999999999999</v>
      </c>
      <c r="T113">
        <f>-(Table247264312[[#This Row],[time]]-2)*2</f>
        <v>-1.5179999999999998</v>
      </c>
      <c r="U113" s="6">
        <v>2.1488499999999999</v>
      </c>
      <c r="V113" s="3">
        <v>2.7589999999999999</v>
      </c>
      <c r="W113">
        <f>-(Table5258306[[#This Row],[time]]-2)*2</f>
        <v>-1.5179999999999998</v>
      </c>
      <c r="X113" s="6">
        <v>2.1274000000000002</v>
      </c>
      <c r="Y113" s="3">
        <v>2.7589999999999999</v>
      </c>
      <c r="Z113">
        <f>-(Table248265313[[#This Row],[time]]-2)*2</f>
        <v>-1.5179999999999998</v>
      </c>
      <c r="AA113" s="6">
        <v>3.63741</v>
      </c>
      <c r="AB113" s="3">
        <v>2.7589999999999999</v>
      </c>
      <c r="AC113">
        <f>-(Table6259307[[#This Row],[time]]-2)*2</f>
        <v>-1.5179999999999998</v>
      </c>
      <c r="AD113" s="6">
        <v>9.5090400000000006</v>
      </c>
      <c r="AE113" s="3">
        <v>2.7589999999999999</v>
      </c>
      <c r="AF113">
        <f>-(Table249266314[[#This Row],[time]]-2)*2</f>
        <v>-1.5179999999999998</v>
      </c>
      <c r="AG113" s="6">
        <v>4.98508</v>
      </c>
      <c r="AH113" s="3">
        <v>2.7589999999999999</v>
      </c>
      <c r="AI113">
        <f>-(Table7260308[[#This Row],[time]]-2)*2</f>
        <v>-1.5179999999999998</v>
      </c>
      <c r="AJ113" s="11">
        <v>10.620200000000001</v>
      </c>
      <c r="AK113" s="3">
        <v>2.7589999999999999</v>
      </c>
      <c r="AL113">
        <f>-(Table250267315[[#This Row],[time]]-2)*2</f>
        <v>-1.5179999999999998</v>
      </c>
      <c r="AM113" s="6">
        <v>5.2828400000000002</v>
      </c>
      <c r="AN113" s="3">
        <v>2.7589999999999999</v>
      </c>
      <c r="AO113">
        <f>-(Table8261309[[#This Row],[time]]-2)*2</f>
        <v>-1.5179999999999998</v>
      </c>
      <c r="AP113" s="6">
        <v>8.3360199999999995</v>
      </c>
      <c r="AQ113" s="3">
        <v>2.7589999999999999</v>
      </c>
      <c r="AR113">
        <f>-(Table252268316[[#This Row],[time]]-2)*2</f>
        <v>-1.5179999999999998</v>
      </c>
      <c r="AS113" s="6">
        <v>4.82768</v>
      </c>
      <c r="AT113" s="3">
        <v>2.7589999999999999</v>
      </c>
      <c r="AU113">
        <f>-(Table253269317[[#This Row],[time]]-2)*2</f>
        <v>-1.5179999999999998</v>
      </c>
      <c r="AV113" s="11">
        <v>8.3570200000000003</v>
      </c>
    </row>
    <row r="114" spans="1:48">
      <c r="A114" s="3">
        <v>2.8092299999999999</v>
      </c>
      <c r="B114">
        <f>-(Table1254302[[#This Row],[time]]-2)*2</f>
        <v>-1.6184599999999998</v>
      </c>
      <c r="C114" s="6">
        <v>7.2846599999999997</v>
      </c>
      <c r="D114" s="3">
        <v>2.8092299999999999</v>
      </c>
      <c r="E114">
        <f>-(Table2255303[[#This Row],[time]]-2)*2</f>
        <v>-1.6184599999999998</v>
      </c>
      <c r="F114" s="6">
        <v>1.5416700000000001</v>
      </c>
      <c r="G114" s="3">
        <v>2.8092299999999999</v>
      </c>
      <c r="H114">
        <f>-(Table245262310[[#This Row],[time]]-2)*2</f>
        <v>-1.6184599999999998</v>
      </c>
      <c r="I114" s="6">
        <v>6.77372</v>
      </c>
      <c r="J114" s="3">
        <v>2.8092299999999999</v>
      </c>
      <c r="K114">
        <f>-(Table3256304[[#This Row],[time]]-2)*2</f>
        <v>-1.6184599999999998</v>
      </c>
      <c r="L114" s="11">
        <v>1.9650000000000001</v>
      </c>
      <c r="M114" s="3">
        <v>2.8092299999999999</v>
      </c>
      <c r="N114">
        <f>-(Table246263311[[#This Row],[time]]-2)*2</f>
        <v>-1.6184599999999998</v>
      </c>
      <c r="O114" s="6">
        <v>2.3210700000000002</v>
      </c>
      <c r="P114" s="3">
        <v>2.8092299999999999</v>
      </c>
      <c r="Q114">
        <f>-(Table4257305[[#This Row],[time]]-2)*2</f>
        <v>-1.6184599999999998</v>
      </c>
      <c r="R114" s="6">
        <v>2.4087299999999998</v>
      </c>
      <c r="S114" s="3">
        <v>2.8092299999999999</v>
      </c>
      <c r="T114">
        <f>-(Table247264312[[#This Row],[time]]-2)*2</f>
        <v>-1.6184599999999998</v>
      </c>
      <c r="U114" s="6">
        <v>2.41161</v>
      </c>
      <c r="V114" s="3">
        <v>2.8092299999999999</v>
      </c>
      <c r="W114">
        <f>-(Table5258306[[#This Row],[time]]-2)*2</f>
        <v>-1.6184599999999998</v>
      </c>
      <c r="X114" s="6">
        <v>2.3056399999999999</v>
      </c>
      <c r="Y114" s="3">
        <v>2.8092299999999999</v>
      </c>
      <c r="Z114">
        <f>-(Table248265313[[#This Row],[time]]-2)*2</f>
        <v>-1.6184599999999998</v>
      </c>
      <c r="AA114" s="6">
        <v>4.1692900000000002</v>
      </c>
      <c r="AB114" s="3">
        <v>2.8092299999999999</v>
      </c>
      <c r="AC114">
        <f>-(Table6259307[[#This Row],[time]]-2)*2</f>
        <v>-1.6184599999999998</v>
      </c>
      <c r="AD114" s="6">
        <v>10.1517</v>
      </c>
      <c r="AE114" s="3">
        <v>2.8092299999999999</v>
      </c>
      <c r="AF114">
        <f>-(Table249266314[[#This Row],[time]]-2)*2</f>
        <v>-1.6184599999999998</v>
      </c>
      <c r="AG114" s="6">
        <v>5.1978799999999996</v>
      </c>
      <c r="AH114" s="3">
        <v>2.8092299999999999</v>
      </c>
      <c r="AI114">
        <f>-(Table7260308[[#This Row],[time]]-2)*2</f>
        <v>-1.6184599999999998</v>
      </c>
      <c r="AJ114" s="11">
        <v>11.3278</v>
      </c>
      <c r="AK114" s="3">
        <v>2.8092299999999999</v>
      </c>
      <c r="AL114">
        <f>-(Table250267315[[#This Row],[time]]-2)*2</f>
        <v>-1.6184599999999998</v>
      </c>
      <c r="AM114" s="6">
        <v>5.5616899999999996</v>
      </c>
      <c r="AN114" s="3">
        <v>2.8092299999999999</v>
      </c>
      <c r="AO114">
        <f>-(Table8261309[[#This Row],[time]]-2)*2</f>
        <v>-1.6184599999999998</v>
      </c>
      <c r="AP114" s="6">
        <v>8.8303399999999996</v>
      </c>
      <c r="AQ114" s="3">
        <v>2.8092299999999999</v>
      </c>
      <c r="AR114">
        <f>-(Table252268316[[#This Row],[time]]-2)*2</f>
        <v>-1.6184599999999998</v>
      </c>
      <c r="AS114" s="6">
        <v>5.1680200000000003</v>
      </c>
      <c r="AT114" s="3">
        <v>2.8092299999999999</v>
      </c>
      <c r="AU114">
        <f>-(Table253269317[[#This Row],[time]]-2)*2</f>
        <v>-1.6184599999999998</v>
      </c>
      <c r="AV114" s="11">
        <v>8.7362199999999994</v>
      </c>
    </row>
    <row r="115" spans="1:48">
      <c r="A115" s="3">
        <v>2.8506100000000001</v>
      </c>
      <c r="B115">
        <f>-(Table1254302[[#This Row],[time]]-2)*2</f>
        <v>-1.7012200000000002</v>
      </c>
      <c r="C115" s="6">
        <v>7.4137899999999997</v>
      </c>
      <c r="D115" s="3">
        <v>2.8506100000000001</v>
      </c>
      <c r="E115">
        <f>-(Table2255303[[#This Row],[time]]-2)*2</f>
        <v>-1.7012200000000002</v>
      </c>
      <c r="F115" s="6">
        <v>1.7057100000000001</v>
      </c>
      <c r="G115" s="3">
        <v>2.8506100000000001</v>
      </c>
      <c r="H115">
        <f>-(Table245262310[[#This Row],[time]]-2)*2</f>
        <v>-1.7012200000000002</v>
      </c>
      <c r="I115" s="6">
        <v>6.9036200000000001</v>
      </c>
      <c r="J115" s="3">
        <v>2.8506100000000001</v>
      </c>
      <c r="K115">
        <f>-(Table3256304[[#This Row],[time]]-2)*2</f>
        <v>-1.7012200000000002</v>
      </c>
      <c r="L115" s="11">
        <v>2.0809600000000001</v>
      </c>
      <c r="M115" s="3">
        <v>2.8506100000000001</v>
      </c>
      <c r="N115">
        <f>-(Table246263311[[#This Row],[time]]-2)*2</f>
        <v>-1.7012200000000002</v>
      </c>
      <c r="O115" s="6">
        <v>2.5322800000000001</v>
      </c>
      <c r="P115" s="3">
        <v>2.8506100000000001</v>
      </c>
      <c r="Q115">
        <f>-(Table4257305[[#This Row],[time]]-2)*2</f>
        <v>-1.7012200000000002</v>
      </c>
      <c r="R115" s="6">
        <v>2.63089</v>
      </c>
      <c r="S115" s="3">
        <v>2.8506100000000001</v>
      </c>
      <c r="T115">
        <f>-(Table247264312[[#This Row],[time]]-2)*2</f>
        <v>-1.7012200000000002</v>
      </c>
      <c r="U115" s="6">
        <v>2.6292300000000002</v>
      </c>
      <c r="V115" s="3">
        <v>2.8506100000000001</v>
      </c>
      <c r="W115">
        <f>-(Table5258306[[#This Row],[time]]-2)*2</f>
        <v>-1.7012200000000002</v>
      </c>
      <c r="X115" s="6">
        <v>2.4650300000000001</v>
      </c>
      <c r="Y115" s="3">
        <v>2.8506100000000001</v>
      </c>
      <c r="Z115">
        <f>-(Table248265313[[#This Row],[time]]-2)*2</f>
        <v>-1.7012200000000002</v>
      </c>
      <c r="AA115" s="6">
        <v>4.5785400000000003</v>
      </c>
      <c r="AB115" s="3">
        <v>2.8506100000000001</v>
      </c>
      <c r="AC115">
        <f>-(Table6259307[[#This Row],[time]]-2)*2</f>
        <v>-1.7012200000000002</v>
      </c>
      <c r="AD115" s="6">
        <v>10.7049</v>
      </c>
      <c r="AE115" s="3">
        <v>2.8506100000000001</v>
      </c>
      <c r="AF115">
        <f>-(Table249266314[[#This Row],[time]]-2)*2</f>
        <v>-1.7012200000000002</v>
      </c>
      <c r="AG115" s="6">
        <v>5.3299399999999997</v>
      </c>
      <c r="AH115" s="3">
        <v>2.8506100000000001</v>
      </c>
      <c r="AI115">
        <f>-(Table7260308[[#This Row],[time]]-2)*2</f>
        <v>-1.7012200000000002</v>
      </c>
      <c r="AJ115" s="11">
        <v>11.776</v>
      </c>
      <c r="AK115" s="3">
        <v>2.8506100000000001</v>
      </c>
      <c r="AL115">
        <f>-(Table250267315[[#This Row],[time]]-2)*2</f>
        <v>-1.7012200000000002</v>
      </c>
      <c r="AM115" s="6">
        <v>5.7994700000000003</v>
      </c>
      <c r="AN115" s="3">
        <v>2.8506100000000001</v>
      </c>
      <c r="AO115">
        <f>-(Table8261309[[#This Row],[time]]-2)*2</f>
        <v>-1.7012200000000002</v>
      </c>
      <c r="AP115" s="6">
        <v>9.2434499999999993</v>
      </c>
      <c r="AQ115" s="3">
        <v>2.8506100000000001</v>
      </c>
      <c r="AR115">
        <f>-(Table252268316[[#This Row],[time]]-2)*2</f>
        <v>-1.7012200000000002</v>
      </c>
      <c r="AS115" s="6">
        <v>5.4048299999999996</v>
      </c>
      <c r="AT115" s="3">
        <v>2.8506100000000001</v>
      </c>
      <c r="AU115">
        <f>-(Table253269317[[#This Row],[time]]-2)*2</f>
        <v>-1.7012200000000002</v>
      </c>
      <c r="AV115" s="11">
        <v>9.0467600000000008</v>
      </c>
    </row>
    <row r="116" spans="1:48">
      <c r="A116" s="3">
        <v>2.90524</v>
      </c>
      <c r="B116">
        <f>-(Table1254302[[#This Row],[time]]-2)*2</f>
        <v>-1.8104800000000001</v>
      </c>
      <c r="C116" s="6">
        <v>7.5910000000000002</v>
      </c>
      <c r="D116" s="3">
        <v>2.90524</v>
      </c>
      <c r="E116">
        <f>-(Table2255303[[#This Row],[time]]-2)*2</f>
        <v>-1.8104800000000001</v>
      </c>
      <c r="F116" s="6">
        <v>1.9481299999999999</v>
      </c>
      <c r="G116" s="3">
        <v>2.90524</v>
      </c>
      <c r="H116">
        <f>-(Table245262310[[#This Row],[time]]-2)*2</f>
        <v>-1.8104800000000001</v>
      </c>
      <c r="I116" s="6">
        <v>7.0487399999999996</v>
      </c>
      <c r="J116" s="3">
        <v>2.90524</v>
      </c>
      <c r="K116">
        <f>-(Table3256304[[#This Row],[time]]-2)*2</f>
        <v>-1.8104800000000001</v>
      </c>
      <c r="L116" s="11">
        <v>2.26512</v>
      </c>
      <c r="M116" s="3">
        <v>2.90524</v>
      </c>
      <c r="N116">
        <f>-(Table246263311[[#This Row],[time]]-2)*2</f>
        <v>-1.8104800000000001</v>
      </c>
      <c r="O116" s="6">
        <v>2.7827700000000002</v>
      </c>
      <c r="P116" s="3">
        <v>2.90524</v>
      </c>
      <c r="Q116">
        <f>-(Table4257305[[#This Row],[time]]-2)*2</f>
        <v>-1.8104800000000001</v>
      </c>
      <c r="R116" s="6">
        <v>2.9285100000000002</v>
      </c>
      <c r="S116" s="3">
        <v>2.90524</v>
      </c>
      <c r="T116">
        <f>-(Table247264312[[#This Row],[time]]-2)*2</f>
        <v>-1.8104800000000001</v>
      </c>
      <c r="U116" s="6">
        <v>2.9216500000000001</v>
      </c>
      <c r="V116" s="3">
        <v>2.90524</v>
      </c>
      <c r="W116">
        <f>-(Table5258306[[#This Row],[time]]-2)*2</f>
        <v>-1.8104800000000001</v>
      </c>
      <c r="X116" s="6">
        <v>2.6926800000000002</v>
      </c>
      <c r="Y116" s="3">
        <v>2.90524</v>
      </c>
      <c r="Z116">
        <f>-(Table248265313[[#This Row],[time]]-2)*2</f>
        <v>-1.8104800000000001</v>
      </c>
      <c r="AA116" s="6">
        <v>5.2178199999999997</v>
      </c>
      <c r="AB116" s="3">
        <v>2.90524</v>
      </c>
      <c r="AC116">
        <f>-(Table6259307[[#This Row],[time]]-2)*2</f>
        <v>-1.8104800000000001</v>
      </c>
      <c r="AD116" s="6">
        <v>11.2079</v>
      </c>
      <c r="AE116" s="3">
        <v>2.90524</v>
      </c>
      <c r="AF116">
        <f>-(Table249266314[[#This Row],[time]]-2)*2</f>
        <v>-1.8104800000000001</v>
      </c>
      <c r="AG116" s="6">
        <v>5.6131500000000001</v>
      </c>
      <c r="AH116" s="3">
        <v>2.90524</v>
      </c>
      <c r="AI116">
        <f>-(Table7260308[[#This Row],[time]]-2)*2</f>
        <v>-1.8104800000000001</v>
      </c>
      <c r="AJ116" s="11">
        <v>12.215400000000001</v>
      </c>
      <c r="AK116" s="3">
        <v>2.90524</v>
      </c>
      <c r="AL116">
        <f>-(Table250267315[[#This Row],[time]]-2)*2</f>
        <v>-1.8104800000000001</v>
      </c>
      <c r="AM116" s="6">
        <v>6.1383900000000002</v>
      </c>
      <c r="AN116" s="3">
        <v>2.90524</v>
      </c>
      <c r="AO116">
        <f>-(Table8261309[[#This Row],[time]]-2)*2</f>
        <v>-1.8104800000000001</v>
      </c>
      <c r="AP116" s="6">
        <v>9.7480700000000002</v>
      </c>
      <c r="AQ116" s="3">
        <v>2.90524</v>
      </c>
      <c r="AR116">
        <f>-(Table252268316[[#This Row],[time]]-2)*2</f>
        <v>-1.8104800000000001</v>
      </c>
      <c r="AS116" s="6">
        <v>5.7151300000000003</v>
      </c>
      <c r="AT116" s="3">
        <v>2.90524</v>
      </c>
      <c r="AU116">
        <f>-(Table253269317[[#This Row],[time]]-2)*2</f>
        <v>-1.8104800000000001</v>
      </c>
      <c r="AV116" s="11">
        <v>9.4356100000000005</v>
      </c>
    </row>
    <row r="117" spans="1:48">
      <c r="A117" s="3">
        <v>2.9500299999999999</v>
      </c>
      <c r="B117">
        <f>-(Table1254302[[#This Row],[time]]-2)*2</f>
        <v>-1.9000599999999999</v>
      </c>
      <c r="C117" s="6">
        <v>7.5580499999999997</v>
      </c>
      <c r="D117" s="3">
        <v>2.9500299999999999</v>
      </c>
      <c r="E117">
        <f>-(Table2255303[[#This Row],[time]]-2)*2</f>
        <v>-1.9000599999999999</v>
      </c>
      <c r="F117" s="6">
        <v>2.1621000000000001</v>
      </c>
      <c r="G117" s="3">
        <v>2.9500299999999999</v>
      </c>
      <c r="H117">
        <f>-(Table245262310[[#This Row],[time]]-2)*2</f>
        <v>-1.9000599999999999</v>
      </c>
      <c r="I117" s="6">
        <v>7.15001</v>
      </c>
      <c r="J117" s="3">
        <v>2.9500299999999999</v>
      </c>
      <c r="K117">
        <f>-(Table3256304[[#This Row],[time]]-2)*2</f>
        <v>-1.9000599999999999</v>
      </c>
      <c r="L117" s="11">
        <v>2.4285999999999999</v>
      </c>
      <c r="M117" s="3">
        <v>2.9500299999999999</v>
      </c>
      <c r="N117">
        <f>-(Table246263311[[#This Row],[time]]-2)*2</f>
        <v>-1.9000599999999999</v>
      </c>
      <c r="O117" s="6">
        <v>3.04888</v>
      </c>
      <c r="P117" s="3">
        <v>2.9500299999999999</v>
      </c>
      <c r="Q117">
        <f>-(Table4257305[[#This Row],[time]]-2)*2</f>
        <v>-1.9000599999999999</v>
      </c>
      <c r="R117" s="6">
        <v>3.15204</v>
      </c>
      <c r="S117" s="3">
        <v>2.9500299999999999</v>
      </c>
      <c r="T117">
        <f>-(Table247264312[[#This Row],[time]]-2)*2</f>
        <v>-1.9000599999999999</v>
      </c>
      <c r="U117" s="6">
        <v>3.2017500000000001</v>
      </c>
      <c r="V117" s="3">
        <v>2.9500299999999999</v>
      </c>
      <c r="W117">
        <f>-(Table5258306[[#This Row],[time]]-2)*2</f>
        <v>-1.9000599999999999</v>
      </c>
      <c r="X117" s="6">
        <v>2.8878900000000001</v>
      </c>
      <c r="Y117" s="3">
        <v>2.9500299999999999</v>
      </c>
      <c r="Z117">
        <f>-(Table248265313[[#This Row],[time]]-2)*2</f>
        <v>-1.9000599999999999</v>
      </c>
      <c r="AA117" s="6">
        <v>5.6509799999999997</v>
      </c>
      <c r="AB117" s="3">
        <v>2.9500299999999999</v>
      </c>
      <c r="AC117">
        <f>-(Table6259307[[#This Row],[time]]-2)*2</f>
        <v>-1.9000599999999999</v>
      </c>
      <c r="AD117" s="6">
        <v>11.4414</v>
      </c>
      <c r="AE117" s="3">
        <v>2.9500299999999999</v>
      </c>
      <c r="AF117">
        <f>-(Table249266314[[#This Row],[time]]-2)*2</f>
        <v>-1.9000599999999999</v>
      </c>
      <c r="AG117" s="6">
        <v>5.8645399999999999</v>
      </c>
      <c r="AH117" s="3">
        <v>2.9500299999999999</v>
      </c>
      <c r="AI117">
        <f>-(Table7260308[[#This Row],[time]]-2)*2</f>
        <v>-1.9000599999999999</v>
      </c>
      <c r="AJ117" s="11">
        <v>12.521599999999999</v>
      </c>
      <c r="AK117" s="3">
        <v>2.9500299999999999</v>
      </c>
      <c r="AL117">
        <f>-(Table250267315[[#This Row],[time]]-2)*2</f>
        <v>-1.9000599999999999</v>
      </c>
      <c r="AM117" s="6">
        <v>6.4743000000000004</v>
      </c>
      <c r="AN117" s="3">
        <v>2.9500299999999999</v>
      </c>
      <c r="AO117">
        <f>-(Table8261309[[#This Row],[time]]-2)*2</f>
        <v>-1.9000599999999999</v>
      </c>
      <c r="AP117" s="6">
        <v>10.1051</v>
      </c>
      <c r="AQ117" s="3">
        <v>2.9500299999999999</v>
      </c>
      <c r="AR117">
        <f>-(Table252268316[[#This Row],[time]]-2)*2</f>
        <v>-1.9000599999999999</v>
      </c>
      <c r="AS117" s="6">
        <v>6.0143899999999997</v>
      </c>
      <c r="AT117" s="3">
        <v>2.9500299999999999</v>
      </c>
      <c r="AU117">
        <f>-(Table253269317[[#This Row],[time]]-2)*2</f>
        <v>-1.9000599999999999</v>
      </c>
      <c r="AV117" s="11">
        <v>9.7214500000000008</v>
      </c>
    </row>
    <row r="118" spans="1:48">
      <c r="A118" s="4">
        <v>3</v>
      </c>
      <c r="B118">
        <f>-(Table1254302[[#This Row],[time]]-2)*2</f>
        <v>-2</v>
      </c>
      <c r="C118" s="7">
        <v>7.3877699999999997</v>
      </c>
      <c r="D118" s="4">
        <v>3</v>
      </c>
      <c r="E118">
        <f>-(Table2255303[[#This Row],[time]]-2)*2</f>
        <v>-2</v>
      </c>
      <c r="F118" s="7">
        <v>2.4562599999999999</v>
      </c>
      <c r="G118" s="4">
        <v>3</v>
      </c>
      <c r="H118">
        <f>-(Table245262310[[#This Row],[time]]-2)*2</f>
        <v>-2</v>
      </c>
      <c r="I118" s="7">
        <v>7.2525899999999996</v>
      </c>
      <c r="J118" s="4">
        <v>3</v>
      </c>
      <c r="K118">
        <f>-(Table3256304[[#This Row],[time]]-2)*2</f>
        <v>-2</v>
      </c>
      <c r="L118" s="12">
        <v>2.65916</v>
      </c>
      <c r="M118" s="4">
        <v>3</v>
      </c>
      <c r="N118">
        <f>-(Table246263311[[#This Row],[time]]-2)*2</f>
        <v>-2</v>
      </c>
      <c r="O118" s="7">
        <v>3.4103400000000001</v>
      </c>
      <c r="P118" s="4">
        <v>3</v>
      </c>
      <c r="Q118">
        <f>-(Table4257305[[#This Row],[time]]-2)*2</f>
        <v>-2</v>
      </c>
      <c r="R118" s="7">
        <v>3.41466</v>
      </c>
      <c r="S118" s="4">
        <v>3</v>
      </c>
      <c r="T118">
        <f>-(Table247264312[[#This Row],[time]]-2)*2</f>
        <v>-2</v>
      </c>
      <c r="U118" s="7">
        <v>3.54033</v>
      </c>
      <c r="V118" s="4">
        <v>3</v>
      </c>
      <c r="W118">
        <f>-(Table5258306[[#This Row],[time]]-2)*2</f>
        <v>-2</v>
      </c>
      <c r="X118" s="7">
        <v>3.1071499999999999</v>
      </c>
      <c r="Y118" s="4">
        <v>3</v>
      </c>
      <c r="Z118">
        <f>-(Table248265313[[#This Row],[time]]-2)*2</f>
        <v>-2</v>
      </c>
      <c r="AA118" s="7">
        <v>6.1315200000000001</v>
      </c>
      <c r="AB118" s="4">
        <v>3</v>
      </c>
      <c r="AC118">
        <f>-(Table6259307[[#This Row],[time]]-2)*2</f>
        <v>-2</v>
      </c>
      <c r="AD118" s="7">
        <v>11.5114</v>
      </c>
      <c r="AE118" s="4">
        <v>3</v>
      </c>
      <c r="AF118">
        <f>-(Table249266314[[#This Row],[time]]-2)*2</f>
        <v>-2</v>
      </c>
      <c r="AG118" s="7">
        <v>6.3037200000000002</v>
      </c>
      <c r="AH118" s="4">
        <v>3</v>
      </c>
      <c r="AI118">
        <f>-(Table7260308[[#This Row],[time]]-2)*2</f>
        <v>-2</v>
      </c>
      <c r="AJ118" s="12">
        <v>12.802899999999999</v>
      </c>
      <c r="AK118" s="4">
        <v>3</v>
      </c>
      <c r="AL118">
        <f>-(Table250267315[[#This Row],[time]]-2)*2</f>
        <v>-2</v>
      </c>
      <c r="AM118" s="7">
        <v>6.8531500000000003</v>
      </c>
      <c r="AN118" s="4">
        <v>3</v>
      </c>
      <c r="AO118">
        <f>-(Table8261309[[#This Row],[time]]-2)*2</f>
        <v>-2</v>
      </c>
      <c r="AP118" s="7">
        <v>10.436400000000001</v>
      </c>
      <c r="AQ118" s="4">
        <v>3</v>
      </c>
      <c r="AR118">
        <f>-(Table252268316[[#This Row],[time]]-2)*2</f>
        <v>-2</v>
      </c>
      <c r="AS118" s="7">
        <v>6.3329500000000003</v>
      </c>
      <c r="AT118" s="4">
        <v>3</v>
      </c>
      <c r="AU118">
        <f>-(Table253269317[[#This Row],[time]]-2)*2</f>
        <v>-2</v>
      </c>
      <c r="AV118" s="12">
        <v>9.9970400000000001</v>
      </c>
    </row>
    <row r="119" spans="1:48">
      <c r="A119" t="s">
        <v>26</v>
      </c>
      <c r="C119">
        <f>AVERAGE(C98:C118)</f>
        <v>5.3836147619047621</v>
      </c>
      <c r="D119" t="s">
        <v>26</v>
      </c>
      <c r="F119">
        <f t="shared" ref="F119" si="62">AVERAGE(F98:F118)</f>
        <v>1.0407092857142854</v>
      </c>
      <c r="G119" t="s">
        <v>26</v>
      </c>
      <c r="I119">
        <f t="shared" ref="I119" si="63">AVERAGE(I98:I118)</f>
        <v>4.7266357142857132</v>
      </c>
      <c r="J119" t="s">
        <v>26</v>
      </c>
      <c r="L119">
        <f t="shared" ref="L119" si="64">AVERAGE(L98:L118)</f>
        <v>1.429280857142857</v>
      </c>
      <c r="M119" t="s">
        <v>26</v>
      </c>
      <c r="O119">
        <f t="shared" ref="O119" si="65">AVERAGE(O98:O118)</f>
        <v>0.99268332614285726</v>
      </c>
      <c r="P119" t="s">
        <v>26</v>
      </c>
      <c r="R119">
        <f t="shared" ref="R119" si="66">AVERAGE(R98:R118)</f>
        <v>1.1453735571428572</v>
      </c>
      <c r="S119" t="s">
        <v>26</v>
      </c>
      <c r="U119">
        <f t="shared" ref="U119" si="67">AVERAGE(U98:U118)</f>
        <v>1.3526225395238096</v>
      </c>
      <c r="V119" t="s">
        <v>26</v>
      </c>
      <c r="X119">
        <f t="shared" ref="X119" si="68">AVERAGE(X98:X118)</f>
        <v>1.4788433333333333</v>
      </c>
      <c r="Y119" t="s">
        <v>26</v>
      </c>
      <c r="AA119">
        <f t="shared" ref="AA119" si="69">AVERAGE(AA98:AA118)</f>
        <v>2.1568792957142855</v>
      </c>
      <c r="AB119" t="s">
        <v>26</v>
      </c>
      <c r="AD119">
        <f t="shared" ref="AD119" si="70">AVERAGE(AD98:AD118)</f>
        <v>7.3469790476190484</v>
      </c>
      <c r="AE119" t="s">
        <v>26</v>
      </c>
      <c r="AG119">
        <f t="shared" ref="AG119" si="71">AVERAGE(AG98:AG118)</f>
        <v>3.1832468238095237</v>
      </c>
      <c r="AH119" t="s">
        <v>26</v>
      </c>
      <c r="AJ119">
        <f t="shared" ref="AJ119" si="72">AVERAGE(AJ98:AJ118)</f>
        <v>6.6757868095238093</v>
      </c>
      <c r="AK119" t="s">
        <v>26</v>
      </c>
      <c r="AM119">
        <f t="shared" ref="AM119" si="73">AVERAGE(AM98:AM118)</f>
        <v>3.9764595238095239</v>
      </c>
      <c r="AN119" t="s">
        <v>26</v>
      </c>
      <c r="AP119">
        <f t="shared" ref="AP119" si="74">AVERAGE(AP98:AP118)</f>
        <v>5.7677676190476195</v>
      </c>
      <c r="AQ119" t="s">
        <v>26</v>
      </c>
      <c r="AS119">
        <f t="shared" ref="AS119" si="75">AVERAGE(AS98:AS118)</f>
        <v>3.6621347619047615</v>
      </c>
      <c r="AT119" t="s">
        <v>26</v>
      </c>
      <c r="AV119">
        <f t="shared" ref="AV119" si="76">AVERAGE(AV98:AV118)</f>
        <v>6.3986147619047635</v>
      </c>
    </row>
    <row r="120" spans="1:48">
      <c r="A120" t="s">
        <v>27</v>
      </c>
      <c r="C120">
        <f>MAX(C98:C118)</f>
        <v>7.5910000000000002</v>
      </c>
      <c r="D120" t="s">
        <v>27</v>
      </c>
      <c r="F120">
        <f t="shared" ref="F120:AV120" si="77">MAX(F98:F118)</f>
        <v>2.4562599999999999</v>
      </c>
      <c r="G120" t="s">
        <v>27</v>
      </c>
      <c r="I120">
        <f t="shared" ref="I120:AV120" si="78">MAX(I98:I118)</f>
        <v>7.2525899999999996</v>
      </c>
      <c r="J120" t="s">
        <v>27</v>
      </c>
      <c r="L120">
        <f t="shared" ref="L120:AV120" si="79">MAX(L98:L118)</f>
        <v>2.65916</v>
      </c>
      <c r="M120" t="s">
        <v>27</v>
      </c>
      <c r="O120">
        <f t="shared" ref="O120:AV120" si="80">MAX(O98:O118)</f>
        <v>3.4103400000000001</v>
      </c>
      <c r="P120" t="s">
        <v>27</v>
      </c>
      <c r="R120">
        <f t="shared" ref="R120:AV120" si="81">MAX(R98:R118)</f>
        <v>3.41466</v>
      </c>
      <c r="S120" t="s">
        <v>27</v>
      </c>
      <c r="U120">
        <f t="shared" ref="U120:AV120" si="82">MAX(U98:U118)</f>
        <v>3.54033</v>
      </c>
      <c r="V120" t="s">
        <v>27</v>
      </c>
      <c r="X120">
        <f t="shared" ref="X120:AV120" si="83">MAX(X98:X118)</f>
        <v>3.1071499999999999</v>
      </c>
      <c r="Y120" t="s">
        <v>27</v>
      </c>
      <c r="AA120">
        <f t="shared" ref="AA120:AV120" si="84">MAX(AA98:AA118)</f>
        <v>6.1315200000000001</v>
      </c>
      <c r="AB120" t="s">
        <v>27</v>
      </c>
      <c r="AD120">
        <f t="shared" ref="AD120:AV120" si="85">MAX(AD98:AD118)</f>
        <v>11.5114</v>
      </c>
      <c r="AE120" t="s">
        <v>27</v>
      </c>
      <c r="AG120">
        <f t="shared" ref="AG120:AV120" si="86">MAX(AG98:AG118)</f>
        <v>6.3037200000000002</v>
      </c>
      <c r="AH120" t="s">
        <v>27</v>
      </c>
      <c r="AJ120">
        <f t="shared" ref="AJ120:AV120" si="87">MAX(AJ98:AJ118)</f>
        <v>12.802899999999999</v>
      </c>
      <c r="AK120" t="s">
        <v>27</v>
      </c>
      <c r="AM120">
        <f t="shared" ref="AM120:AV120" si="88">MAX(AM98:AM118)</f>
        <v>6.8531500000000003</v>
      </c>
      <c r="AN120" t="s">
        <v>27</v>
      </c>
      <c r="AP120">
        <f t="shared" ref="AP120:AV120" si="89">MAX(AP98:AP118)</f>
        <v>10.436400000000001</v>
      </c>
      <c r="AQ120" t="s">
        <v>27</v>
      </c>
      <c r="AS120">
        <f t="shared" ref="AS120:AV120" si="90">MAX(AS98:AS118)</f>
        <v>6.3329500000000003</v>
      </c>
      <c r="AT120" t="s">
        <v>27</v>
      </c>
      <c r="AV120">
        <f t="shared" ref="AV120" si="91">MAX(AV98:AV118)</f>
        <v>9.9970400000000001</v>
      </c>
    </row>
    <row r="123" spans="1:48">
      <c r="A123" s="1" t="s">
        <v>36</v>
      </c>
    </row>
    <row r="124" spans="1:48">
      <c r="A124" t="s">
        <v>37</v>
      </c>
      <c r="D124" t="s">
        <v>2</v>
      </c>
    </row>
    <row r="125" spans="1:48">
      <c r="A125" t="s">
        <v>38</v>
      </c>
      <c r="D125" t="s">
        <v>4</v>
      </c>
      <c r="E125" t="s">
        <v>5</v>
      </c>
    </row>
    <row r="127" spans="1:48">
      <c r="A127" t="s">
        <v>6</v>
      </c>
      <c r="D127" t="s">
        <v>7</v>
      </c>
      <c r="G127" t="s">
        <v>8</v>
      </c>
      <c r="J127" t="s">
        <v>9</v>
      </c>
      <c r="M127" t="s">
        <v>10</v>
      </c>
      <c r="P127" t="s">
        <v>11</v>
      </c>
      <c r="S127" t="s">
        <v>12</v>
      </c>
      <c r="V127" t="s">
        <v>13</v>
      </c>
      <c r="Y127" t="s">
        <v>14</v>
      </c>
      <c r="AB127" t="s">
        <v>15</v>
      </c>
      <c r="AE127" t="s">
        <v>16</v>
      </c>
      <c r="AH127" t="s">
        <v>17</v>
      </c>
      <c r="AK127" t="s">
        <v>18</v>
      </c>
      <c r="AN127" t="s">
        <v>19</v>
      </c>
      <c r="AQ127" t="s">
        <v>20</v>
      </c>
      <c r="AT127" t="s">
        <v>21</v>
      </c>
    </row>
    <row r="128" spans="1:48">
      <c r="A128" t="s">
        <v>22</v>
      </c>
      <c r="B128" t="s">
        <v>23</v>
      </c>
      <c r="C128" t="s">
        <v>24</v>
      </c>
      <c r="D128" t="s">
        <v>22</v>
      </c>
      <c r="E128" t="s">
        <v>23</v>
      </c>
      <c r="F128" t="s">
        <v>25</v>
      </c>
      <c r="G128" t="s">
        <v>22</v>
      </c>
      <c r="H128" t="s">
        <v>23</v>
      </c>
      <c r="I128" t="s">
        <v>24</v>
      </c>
      <c r="J128" t="s">
        <v>22</v>
      </c>
      <c r="K128" t="s">
        <v>23</v>
      </c>
      <c r="L128" t="s">
        <v>24</v>
      </c>
      <c r="M128" t="s">
        <v>22</v>
      </c>
      <c r="N128" t="s">
        <v>23</v>
      </c>
      <c r="O128" t="s">
        <v>24</v>
      </c>
      <c r="P128" t="s">
        <v>22</v>
      </c>
      <c r="Q128" t="s">
        <v>23</v>
      </c>
      <c r="R128" t="s">
        <v>24</v>
      </c>
      <c r="S128" t="s">
        <v>22</v>
      </c>
      <c r="T128" t="s">
        <v>23</v>
      </c>
      <c r="U128" t="s">
        <v>24</v>
      </c>
      <c r="V128" t="s">
        <v>22</v>
      </c>
      <c r="W128" t="s">
        <v>23</v>
      </c>
      <c r="X128" t="s">
        <v>24</v>
      </c>
      <c r="Y128" t="s">
        <v>22</v>
      </c>
      <c r="Z128" t="s">
        <v>23</v>
      </c>
      <c r="AA128" t="s">
        <v>24</v>
      </c>
      <c r="AB128" t="s">
        <v>22</v>
      </c>
      <c r="AC128" t="s">
        <v>23</v>
      </c>
      <c r="AD128" t="s">
        <v>24</v>
      </c>
      <c r="AE128" t="s">
        <v>22</v>
      </c>
      <c r="AF128" t="s">
        <v>23</v>
      </c>
      <c r="AG128" t="s">
        <v>24</v>
      </c>
      <c r="AH128" t="s">
        <v>22</v>
      </c>
      <c r="AI128" t="s">
        <v>23</v>
      </c>
      <c r="AJ128" t="s">
        <v>24</v>
      </c>
      <c r="AK128" t="s">
        <v>22</v>
      </c>
      <c r="AL128" t="s">
        <v>23</v>
      </c>
      <c r="AM128" t="s">
        <v>24</v>
      </c>
      <c r="AN128" t="s">
        <v>22</v>
      </c>
      <c r="AO128" t="s">
        <v>23</v>
      </c>
      <c r="AP128" t="s">
        <v>24</v>
      </c>
      <c r="AQ128" t="s">
        <v>22</v>
      </c>
      <c r="AR128" t="s">
        <v>23</v>
      </c>
      <c r="AS128" t="s">
        <v>24</v>
      </c>
      <c r="AT128" t="s">
        <v>22</v>
      </c>
      <c r="AU128" t="s">
        <v>23</v>
      </c>
      <c r="AV128" t="s">
        <v>24</v>
      </c>
    </row>
    <row r="129" spans="1:48">
      <c r="A129" s="2">
        <v>2</v>
      </c>
      <c r="B129">
        <f>(Table1286318[[#This Row],[time]]-2)*2</f>
        <v>0</v>
      </c>
      <c r="C129" s="11">
        <v>1.75217</v>
      </c>
      <c r="D129" s="2">
        <v>2</v>
      </c>
      <c r="E129">
        <f>(Table2287319[[#This Row],[time]]-2)*2</f>
        <v>0</v>
      </c>
      <c r="F129" s="5">
        <v>0.52220500000000003</v>
      </c>
      <c r="G129" s="2">
        <v>2</v>
      </c>
      <c r="H129">
        <f>(Table245294326[[#This Row],[time]]-2)*2</f>
        <v>0</v>
      </c>
      <c r="I129" s="5">
        <v>2.9210600000000002</v>
      </c>
      <c r="J129" s="2">
        <v>2</v>
      </c>
      <c r="K129">
        <f>(Table3288320[[#This Row],[time]]-2)*2</f>
        <v>0</v>
      </c>
      <c r="L129" s="5">
        <v>0.562608</v>
      </c>
      <c r="M129" s="2">
        <v>2</v>
      </c>
      <c r="N129">
        <f>(Table246295327[[#This Row],[time]]-2)*2</f>
        <v>0</v>
      </c>
      <c r="O129" s="5">
        <v>0.131525</v>
      </c>
      <c r="P129" s="2">
        <v>2</v>
      </c>
      <c r="Q129">
        <f>(Table4289321[[#This Row],[time]]-2)*2</f>
        <v>0</v>
      </c>
      <c r="R129" s="5">
        <v>1.25861</v>
      </c>
      <c r="S129" s="2">
        <v>2</v>
      </c>
      <c r="T129">
        <f>(Table247296328[[#This Row],[time]]-2)*2</f>
        <v>0</v>
      </c>
      <c r="U129" s="5">
        <v>0.485512</v>
      </c>
      <c r="V129" s="2">
        <v>2</v>
      </c>
      <c r="W129">
        <f>(Table5290322[[#This Row],[time]]-2)*2</f>
        <v>0</v>
      </c>
      <c r="X129" s="5">
        <v>1.6450899999999999</v>
      </c>
      <c r="Y129" s="2">
        <v>2</v>
      </c>
      <c r="Z129">
        <f>(Table248297329[[#This Row],[time]]-2)*2</f>
        <v>0</v>
      </c>
      <c r="AA129" s="5">
        <v>0.65895499999999996</v>
      </c>
      <c r="AB129" s="2">
        <v>2</v>
      </c>
      <c r="AC129">
        <f>(Table6291323[[#This Row],[time]]-2)*2</f>
        <v>0</v>
      </c>
      <c r="AD129" s="5">
        <v>1.2292700000000001</v>
      </c>
      <c r="AE129" s="2">
        <v>2</v>
      </c>
      <c r="AF129">
        <f>(Table249298330[[#This Row],[time]]-2)*2</f>
        <v>0</v>
      </c>
      <c r="AG129" s="5">
        <v>1.1288</v>
      </c>
      <c r="AH129" s="2">
        <v>2</v>
      </c>
      <c r="AI129">
        <f>(Table7292324[[#This Row],[time]]-2)*2</f>
        <v>0</v>
      </c>
      <c r="AJ129" s="5">
        <v>1.17456</v>
      </c>
      <c r="AK129" s="2">
        <v>2</v>
      </c>
      <c r="AL129">
        <f>(Table250299331[[#This Row],[time]]-2)*2</f>
        <v>0</v>
      </c>
      <c r="AM129" s="5">
        <v>8.1231800000000007E-2</v>
      </c>
      <c r="AN129" s="2">
        <v>2</v>
      </c>
      <c r="AO129">
        <f>(Table8293325[[#This Row],[time]]-2)*2</f>
        <v>0</v>
      </c>
      <c r="AP129" s="5">
        <v>0.78012099999999995</v>
      </c>
      <c r="AQ129" s="2">
        <v>2</v>
      </c>
      <c r="AR129">
        <f>(Table252300332[[#This Row],[time]]-2)*2</f>
        <v>0</v>
      </c>
      <c r="AS129" s="5">
        <v>0.64058700000000002</v>
      </c>
      <c r="AT129" s="2">
        <v>2</v>
      </c>
      <c r="AU129">
        <f>(Table253301333[[#This Row],[time]]-2)*2</f>
        <v>0</v>
      </c>
      <c r="AV129" s="5">
        <v>2.7155100000000001</v>
      </c>
    </row>
    <row r="130" spans="1:48">
      <c r="A130" s="3">
        <v>2.0512600000000001</v>
      </c>
      <c r="B130">
        <f>(Table1286318[[#This Row],[time]]-2)*2</f>
        <v>0.10252000000000017</v>
      </c>
      <c r="C130" s="11">
        <v>1.7117100000000001</v>
      </c>
      <c r="D130" s="3">
        <v>2.0512600000000001</v>
      </c>
      <c r="E130">
        <f>(Table2287319[[#This Row],[time]]-2)*2</f>
        <v>0.10252000000000017</v>
      </c>
      <c r="F130" s="6">
        <v>0.52666599999999997</v>
      </c>
      <c r="G130" s="3">
        <v>2.0512600000000001</v>
      </c>
      <c r="H130">
        <f>(Table245294326[[#This Row],[time]]-2)*2</f>
        <v>0.10252000000000017</v>
      </c>
      <c r="I130" s="6">
        <v>2.8849</v>
      </c>
      <c r="J130" s="3">
        <v>2.0512600000000001</v>
      </c>
      <c r="K130">
        <f>(Table3288320[[#This Row],[time]]-2)*2</f>
        <v>0.10252000000000017</v>
      </c>
      <c r="L130" s="6">
        <v>0.56245400000000001</v>
      </c>
      <c r="M130" s="3">
        <v>2.0512600000000001</v>
      </c>
      <c r="N130">
        <f>(Table246295327[[#This Row],[time]]-2)*2</f>
        <v>0.10252000000000017</v>
      </c>
      <c r="O130" s="6">
        <v>0.115912</v>
      </c>
      <c r="P130" s="3">
        <v>2.0512600000000001</v>
      </c>
      <c r="Q130">
        <f>(Table4289321[[#This Row],[time]]-2)*2</f>
        <v>0.10252000000000017</v>
      </c>
      <c r="R130" s="6">
        <v>1.2193499999999999</v>
      </c>
      <c r="S130" s="3">
        <v>2.0512600000000001</v>
      </c>
      <c r="T130">
        <f>(Table247296328[[#This Row],[time]]-2)*2</f>
        <v>0.10252000000000017</v>
      </c>
      <c r="U130" s="6">
        <v>0.43862699999999999</v>
      </c>
      <c r="V130" s="3">
        <v>2.0512600000000001</v>
      </c>
      <c r="W130">
        <f>(Table5290322[[#This Row],[time]]-2)*2</f>
        <v>0.10252000000000017</v>
      </c>
      <c r="X130" s="6">
        <v>1.6194999999999999</v>
      </c>
      <c r="Y130" s="3">
        <v>2.0512600000000001</v>
      </c>
      <c r="Z130">
        <f>(Table248297329[[#This Row],[time]]-2)*2</f>
        <v>0.10252000000000017</v>
      </c>
      <c r="AA130" s="6">
        <v>0.62148899999999996</v>
      </c>
      <c r="AB130" s="3">
        <v>2.0512600000000001</v>
      </c>
      <c r="AC130">
        <f>(Table6291323[[#This Row],[time]]-2)*2</f>
        <v>0.10252000000000017</v>
      </c>
      <c r="AD130" s="6">
        <v>1.1540699999999999</v>
      </c>
      <c r="AE130" s="3">
        <v>2.0512600000000001</v>
      </c>
      <c r="AF130">
        <f>(Table249298330[[#This Row],[time]]-2)*2</f>
        <v>0.10252000000000017</v>
      </c>
      <c r="AG130" s="6">
        <v>1.0724</v>
      </c>
      <c r="AH130" s="3">
        <v>2.0512600000000001</v>
      </c>
      <c r="AI130">
        <f>(Table7292324[[#This Row],[time]]-2)*2</f>
        <v>0.10252000000000017</v>
      </c>
      <c r="AJ130" s="6">
        <v>1.17279</v>
      </c>
      <c r="AK130" s="3">
        <v>2.0512600000000001</v>
      </c>
      <c r="AL130">
        <f>(Table250299331[[#This Row],[time]]-2)*2</f>
        <v>0.10252000000000017</v>
      </c>
      <c r="AM130" s="6">
        <v>0.101539</v>
      </c>
      <c r="AN130" s="3">
        <v>2.0512600000000001</v>
      </c>
      <c r="AO130">
        <f>(Table8293325[[#This Row],[time]]-2)*2</f>
        <v>0.10252000000000017</v>
      </c>
      <c r="AP130" s="6">
        <v>0.83223199999999997</v>
      </c>
      <c r="AQ130" s="3">
        <v>2.0512600000000001</v>
      </c>
      <c r="AR130">
        <f>(Table252300332[[#This Row],[time]]-2)*2</f>
        <v>0.10252000000000017</v>
      </c>
      <c r="AS130" s="6">
        <v>0.65651499999999996</v>
      </c>
      <c r="AT130" s="3">
        <v>2.0512600000000001</v>
      </c>
      <c r="AU130">
        <f>(Table253301333[[#This Row],[time]]-2)*2</f>
        <v>0.10252000000000017</v>
      </c>
      <c r="AV130" s="6">
        <v>2.66919</v>
      </c>
    </row>
    <row r="131" spans="1:48">
      <c r="A131" s="3">
        <v>2.1153300000000002</v>
      </c>
      <c r="B131">
        <f>(Table1286318[[#This Row],[time]]-2)*2</f>
        <v>0.23066000000000031</v>
      </c>
      <c r="C131" s="11">
        <v>1.5068299999999999</v>
      </c>
      <c r="D131" s="3">
        <v>2.1153300000000002</v>
      </c>
      <c r="E131">
        <f>(Table2287319[[#This Row],[time]]-2)*2</f>
        <v>0.23066000000000031</v>
      </c>
      <c r="F131" s="6">
        <v>0.51211200000000001</v>
      </c>
      <c r="G131" s="3">
        <v>2.1153300000000002</v>
      </c>
      <c r="H131">
        <f>(Table245294326[[#This Row],[time]]-2)*2</f>
        <v>0.23066000000000031</v>
      </c>
      <c r="I131" s="6">
        <v>2.7578999999999998</v>
      </c>
      <c r="J131" s="3">
        <v>2.1153300000000002</v>
      </c>
      <c r="K131">
        <f>(Table3288320[[#This Row],[time]]-2)*2</f>
        <v>0.23066000000000031</v>
      </c>
      <c r="L131" s="6">
        <v>0.54462600000000005</v>
      </c>
      <c r="M131" s="3">
        <v>2.1153300000000002</v>
      </c>
      <c r="N131">
        <f>(Table246295327[[#This Row],[time]]-2)*2</f>
        <v>0.23066000000000031</v>
      </c>
      <c r="O131" s="6">
        <v>8.4241899999999995E-2</v>
      </c>
      <c r="P131" s="3">
        <v>2.1153300000000002</v>
      </c>
      <c r="Q131">
        <f>(Table4289321[[#This Row],[time]]-2)*2</f>
        <v>0.23066000000000031</v>
      </c>
      <c r="R131" s="6">
        <v>1.13605</v>
      </c>
      <c r="S131" s="3">
        <v>2.1153300000000002</v>
      </c>
      <c r="T131">
        <f>(Table247296328[[#This Row],[time]]-2)*2</f>
        <v>0.23066000000000031</v>
      </c>
      <c r="U131" s="6">
        <v>0.32068600000000003</v>
      </c>
      <c r="V131" s="3">
        <v>2.1153300000000002</v>
      </c>
      <c r="W131">
        <f>(Table5290322[[#This Row],[time]]-2)*2</f>
        <v>0.23066000000000031</v>
      </c>
      <c r="X131" s="6">
        <v>1.5028699999999999</v>
      </c>
      <c r="Y131" s="3">
        <v>2.1153300000000002</v>
      </c>
      <c r="Z131">
        <f>(Table248297329[[#This Row],[time]]-2)*2</f>
        <v>0.23066000000000031</v>
      </c>
      <c r="AA131" s="6">
        <v>0.59614900000000004</v>
      </c>
      <c r="AB131" s="3">
        <v>2.1153300000000002</v>
      </c>
      <c r="AC131">
        <f>(Table6291323[[#This Row],[time]]-2)*2</f>
        <v>0.23066000000000031</v>
      </c>
      <c r="AD131" s="6">
        <v>0.94330599999999998</v>
      </c>
      <c r="AE131" s="3">
        <v>2.1153300000000002</v>
      </c>
      <c r="AF131">
        <f>(Table249298330[[#This Row],[time]]-2)*2</f>
        <v>0.23066000000000031</v>
      </c>
      <c r="AG131" s="6">
        <v>0.91893100000000005</v>
      </c>
      <c r="AH131" s="3">
        <v>2.1153300000000002</v>
      </c>
      <c r="AI131">
        <f>(Table7292324[[#This Row],[time]]-2)*2</f>
        <v>0.23066000000000031</v>
      </c>
      <c r="AJ131" s="6">
        <v>1.1860299999999999</v>
      </c>
      <c r="AK131" s="3">
        <v>2.1153300000000002</v>
      </c>
      <c r="AL131">
        <f>(Table250299331[[#This Row],[time]]-2)*2</f>
        <v>0.23066000000000031</v>
      </c>
      <c r="AM131" s="6">
        <v>0.15351200000000001</v>
      </c>
      <c r="AN131" s="3">
        <v>2.1153300000000002</v>
      </c>
      <c r="AO131">
        <f>(Table8293325[[#This Row],[time]]-2)*2</f>
        <v>0.23066000000000031</v>
      </c>
      <c r="AP131" s="6">
        <v>0.93389900000000003</v>
      </c>
      <c r="AQ131" s="3">
        <v>2.1153300000000002</v>
      </c>
      <c r="AR131">
        <f>(Table252300332[[#This Row],[time]]-2)*2</f>
        <v>0.23066000000000031</v>
      </c>
      <c r="AS131" s="6">
        <v>0.70501800000000003</v>
      </c>
      <c r="AT131" s="3">
        <v>2.1153300000000002</v>
      </c>
      <c r="AU131">
        <f>(Table253301333[[#This Row],[time]]-2)*2</f>
        <v>0.23066000000000031</v>
      </c>
      <c r="AV131" s="6">
        <v>2.6334900000000001</v>
      </c>
    </row>
    <row r="132" spans="1:48">
      <c r="A132" s="3">
        <v>2.16533</v>
      </c>
      <c r="B132">
        <f>(Table1286318[[#This Row],[time]]-2)*2</f>
        <v>0.33065999999999995</v>
      </c>
      <c r="C132" s="11">
        <v>1.30057</v>
      </c>
      <c r="D132" s="3">
        <v>2.16533</v>
      </c>
      <c r="E132">
        <f>(Table2287319[[#This Row],[time]]-2)*2</f>
        <v>0.33065999999999995</v>
      </c>
      <c r="F132" s="6">
        <v>0.49002000000000001</v>
      </c>
      <c r="G132" s="3">
        <v>2.16533</v>
      </c>
      <c r="H132">
        <f>(Table245294326[[#This Row],[time]]-2)*2</f>
        <v>0.33065999999999995</v>
      </c>
      <c r="I132" s="6">
        <v>2.62845</v>
      </c>
      <c r="J132" s="3">
        <v>2.16533</v>
      </c>
      <c r="K132">
        <f>(Table3288320[[#This Row],[time]]-2)*2</f>
        <v>0.33065999999999995</v>
      </c>
      <c r="L132" s="6">
        <v>0.51551599999999997</v>
      </c>
      <c r="M132" s="3">
        <v>2.16533</v>
      </c>
      <c r="N132">
        <f>(Table246295327[[#This Row],[time]]-2)*2</f>
        <v>0.33065999999999995</v>
      </c>
      <c r="O132" s="6">
        <v>3.9380199999999997E-2</v>
      </c>
      <c r="P132" s="3">
        <v>2.16533</v>
      </c>
      <c r="Q132">
        <f>(Table4289321[[#This Row],[time]]-2)*2</f>
        <v>0.33065999999999995</v>
      </c>
      <c r="R132" s="6">
        <v>1.0313300000000001</v>
      </c>
      <c r="S132" s="3">
        <v>2.16533</v>
      </c>
      <c r="T132">
        <f>(Table247296328[[#This Row],[time]]-2)*2</f>
        <v>0.33065999999999995</v>
      </c>
      <c r="U132" s="6">
        <v>0.14710200000000001</v>
      </c>
      <c r="V132" s="3">
        <v>2.16533</v>
      </c>
      <c r="W132">
        <f>(Table5290322[[#This Row],[time]]-2)*2</f>
        <v>0.33065999999999995</v>
      </c>
      <c r="X132" s="6">
        <v>1.3446</v>
      </c>
      <c r="Y132" s="3">
        <v>2.16533</v>
      </c>
      <c r="Z132">
        <f>(Table248297329[[#This Row],[time]]-2)*2</f>
        <v>0.33065999999999995</v>
      </c>
      <c r="AA132" s="6">
        <v>0.40205600000000002</v>
      </c>
      <c r="AB132" s="3">
        <v>2.16533</v>
      </c>
      <c r="AC132">
        <f>(Table6291323[[#This Row],[time]]-2)*2</f>
        <v>0.33065999999999995</v>
      </c>
      <c r="AD132" s="6">
        <v>0.64764999999999995</v>
      </c>
      <c r="AE132" s="3">
        <v>2.16533</v>
      </c>
      <c r="AF132">
        <f>(Table249298330[[#This Row],[time]]-2)*2</f>
        <v>0.33065999999999995</v>
      </c>
      <c r="AG132" s="6">
        <v>0.66179600000000005</v>
      </c>
      <c r="AH132" s="3">
        <v>2.16533</v>
      </c>
      <c r="AI132">
        <f>(Table7292324[[#This Row],[time]]-2)*2</f>
        <v>0.33065999999999995</v>
      </c>
      <c r="AJ132" s="6">
        <v>1.0353000000000001</v>
      </c>
      <c r="AK132" s="3">
        <v>2.16533</v>
      </c>
      <c r="AL132">
        <f>(Table250299331[[#This Row],[time]]-2)*2</f>
        <v>0.33065999999999995</v>
      </c>
      <c r="AM132" s="6">
        <v>0.21962599999999999</v>
      </c>
      <c r="AN132" s="3">
        <v>2.16533</v>
      </c>
      <c r="AO132">
        <f>(Table8293325[[#This Row],[time]]-2)*2</f>
        <v>0.33065999999999995</v>
      </c>
      <c r="AP132" s="6">
        <v>1.0095099999999999</v>
      </c>
      <c r="AQ132" s="3">
        <v>2.16533</v>
      </c>
      <c r="AR132">
        <f>(Table252300332[[#This Row],[time]]-2)*2</f>
        <v>0.33065999999999995</v>
      </c>
      <c r="AS132" s="6">
        <v>0.76120399999999999</v>
      </c>
      <c r="AT132" s="3">
        <v>2.16533</v>
      </c>
      <c r="AU132">
        <f>(Table253301333[[#This Row],[time]]-2)*2</f>
        <v>0.33065999999999995</v>
      </c>
      <c r="AV132" s="6">
        <v>2.5933000000000002</v>
      </c>
    </row>
    <row r="133" spans="1:48">
      <c r="A133" s="3">
        <v>2.2246999999999999</v>
      </c>
      <c r="B133">
        <f>(Table1286318[[#This Row],[time]]-2)*2</f>
        <v>0.4493999999999998</v>
      </c>
      <c r="C133" s="11">
        <v>1.0056099999999999</v>
      </c>
      <c r="D133" s="3">
        <v>2.2246999999999999</v>
      </c>
      <c r="E133">
        <f>(Table2287319[[#This Row],[time]]-2)*2</f>
        <v>0.4493999999999998</v>
      </c>
      <c r="F133" s="6">
        <v>0.441243</v>
      </c>
      <c r="G133" s="3">
        <v>2.2246999999999999</v>
      </c>
      <c r="H133">
        <f>(Table245294326[[#This Row],[time]]-2)*2</f>
        <v>0.4493999999999998</v>
      </c>
      <c r="I133" s="6">
        <v>2.3761899999999998</v>
      </c>
      <c r="J133" s="3">
        <v>2.2246999999999999</v>
      </c>
      <c r="K133">
        <f>(Table3288320[[#This Row],[time]]-2)*2</f>
        <v>0.4493999999999998</v>
      </c>
      <c r="L133" s="6">
        <v>0.43731599999999998</v>
      </c>
      <c r="M133" s="3">
        <v>2.2246999999999999</v>
      </c>
      <c r="N133">
        <f>(Table246295327[[#This Row],[time]]-2)*2</f>
        <v>0.4493999999999998</v>
      </c>
      <c r="O133" s="9">
        <v>8.1899999999999999E-5</v>
      </c>
      <c r="P133" s="3">
        <v>2.2246999999999999</v>
      </c>
      <c r="Q133">
        <f>(Table4289321[[#This Row],[time]]-2)*2</f>
        <v>0.4493999999999998</v>
      </c>
      <c r="R133" s="6">
        <v>0.68365900000000002</v>
      </c>
      <c r="S133" s="3">
        <v>2.2246999999999999</v>
      </c>
      <c r="T133">
        <f>(Table247296328[[#This Row],[time]]-2)*2</f>
        <v>0.4493999999999998</v>
      </c>
      <c r="U133" s="9">
        <v>9.4199999999999999E-5</v>
      </c>
      <c r="V133" s="3">
        <v>2.2246999999999999</v>
      </c>
      <c r="W133">
        <f>(Table5290322[[#This Row],[time]]-2)*2</f>
        <v>0.4493999999999998</v>
      </c>
      <c r="X133" s="6">
        <v>0.80811900000000003</v>
      </c>
      <c r="Y133" s="3">
        <v>2.2246999999999999</v>
      </c>
      <c r="Z133">
        <f>(Table248297329[[#This Row],[time]]-2)*2</f>
        <v>0.4493999999999998</v>
      </c>
      <c r="AA133" s="6">
        <v>0.205511</v>
      </c>
      <c r="AB133" s="3">
        <v>2.2246999999999999</v>
      </c>
      <c r="AC133">
        <f>(Table6291323[[#This Row],[time]]-2)*2</f>
        <v>0.4493999999999998</v>
      </c>
      <c r="AD133" s="6">
        <v>0.40354299999999999</v>
      </c>
      <c r="AE133" s="3">
        <v>2.2246999999999999</v>
      </c>
      <c r="AF133">
        <f>(Table249298330[[#This Row],[time]]-2)*2</f>
        <v>0.4493999999999998</v>
      </c>
      <c r="AG133" s="6">
        <v>0.47068700000000002</v>
      </c>
      <c r="AH133" s="3">
        <v>2.2246999999999999</v>
      </c>
      <c r="AI133">
        <f>(Table7292324[[#This Row],[time]]-2)*2</f>
        <v>0.4493999999999998</v>
      </c>
      <c r="AJ133" s="6">
        <v>0.84827799999999998</v>
      </c>
      <c r="AK133" s="3">
        <v>2.2246999999999999</v>
      </c>
      <c r="AL133">
        <f>(Table250299331[[#This Row],[time]]-2)*2</f>
        <v>0.4493999999999998</v>
      </c>
      <c r="AM133" s="6">
        <v>0.348472</v>
      </c>
      <c r="AN133" s="3">
        <v>2.2246999999999999</v>
      </c>
      <c r="AO133">
        <f>(Table8293325[[#This Row],[time]]-2)*2</f>
        <v>0.4493999999999998</v>
      </c>
      <c r="AP133" s="6">
        <v>1.13622</v>
      </c>
      <c r="AQ133" s="3">
        <v>2.2246999999999999</v>
      </c>
      <c r="AR133">
        <f>(Table252300332[[#This Row],[time]]-2)*2</f>
        <v>0.4493999999999998</v>
      </c>
      <c r="AS133" s="6">
        <v>0.83808099999999996</v>
      </c>
      <c r="AT133" s="3">
        <v>2.2246999999999999</v>
      </c>
      <c r="AU133">
        <f>(Table253301333[[#This Row],[time]]-2)*2</f>
        <v>0.4493999999999998</v>
      </c>
      <c r="AV133" s="6">
        <v>2.55958</v>
      </c>
    </row>
    <row r="134" spans="1:48">
      <c r="A134" s="3">
        <v>2.2668900000000001</v>
      </c>
      <c r="B134">
        <f>(Table1286318[[#This Row],[time]]-2)*2</f>
        <v>0.53378000000000014</v>
      </c>
      <c r="C134" s="11">
        <v>0.83126100000000003</v>
      </c>
      <c r="D134" s="3">
        <v>2.2668900000000001</v>
      </c>
      <c r="E134">
        <f>(Table2287319[[#This Row],[time]]-2)*2</f>
        <v>0.53378000000000014</v>
      </c>
      <c r="F134" s="6">
        <v>0.38231100000000001</v>
      </c>
      <c r="G134" s="3">
        <v>2.2668900000000001</v>
      </c>
      <c r="H134">
        <f>(Table245294326[[#This Row],[time]]-2)*2</f>
        <v>0.53378000000000014</v>
      </c>
      <c r="I134" s="6">
        <v>2.1915399999999998</v>
      </c>
      <c r="J134" s="3">
        <v>2.2668900000000001</v>
      </c>
      <c r="K134">
        <f>(Table3288320[[#This Row],[time]]-2)*2</f>
        <v>0.53378000000000014</v>
      </c>
      <c r="L134" s="6">
        <v>0.33919700000000003</v>
      </c>
      <c r="M134" s="3">
        <v>2.2668900000000001</v>
      </c>
      <c r="N134">
        <f>(Table246295327[[#This Row],[time]]-2)*2</f>
        <v>0.53378000000000014</v>
      </c>
      <c r="O134" s="9">
        <v>7.7399999999999998E-5</v>
      </c>
      <c r="P134" s="3">
        <v>2.2668900000000001</v>
      </c>
      <c r="Q134">
        <f>(Table4289321[[#This Row],[time]]-2)*2</f>
        <v>0.53378000000000014</v>
      </c>
      <c r="R134" s="6">
        <v>0.230129</v>
      </c>
      <c r="S134" s="3">
        <v>2.2668900000000001</v>
      </c>
      <c r="T134">
        <f>(Table247296328[[#This Row],[time]]-2)*2</f>
        <v>0.53378000000000014</v>
      </c>
      <c r="U134" s="9">
        <v>8.81E-5</v>
      </c>
      <c r="V134" s="3">
        <v>2.2668900000000001</v>
      </c>
      <c r="W134">
        <f>(Table5290322[[#This Row],[time]]-2)*2</f>
        <v>0.53378000000000014</v>
      </c>
      <c r="X134" s="6">
        <v>0.26728400000000002</v>
      </c>
      <c r="Y134" s="3">
        <v>2.2668900000000001</v>
      </c>
      <c r="Z134">
        <f>(Table248297329[[#This Row],[time]]-2)*2</f>
        <v>0.53378000000000014</v>
      </c>
      <c r="AA134" s="6">
        <v>0.12444</v>
      </c>
      <c r="AB134" s="3">
        <v>2.2668900000000001</v>
      </c>
      <c r="AC134">
        <f>(Table6291323[[#This Row],[time]]-2)*2</f>
        <v>0.53378000000000014</v>
      </c>
      <c r="AD134" s="6">
        <v>0.32273499999999999</v>
      </c>
      <c r="AE134" s="3">
        <v>2.2668900000000001</v>
      </c>
      <c r="AF134">
        <f>(Table249298330[[#This Row],[time]]-2)*2</f>
        <v>0.53378000000000014</v>
      </c>
      <c r="AG134" s="6">
        <v>0.40878300000000001</v>
      </c>
      <c r="AH134" s="3">
        <v>2.2668900000000001</v>
      </c>
      <c r="AI134">
        <f>(Table7292324[[#This Row],[time]]-2)*2</f>
        <v>0.53378000000000014</v>
      </c>
      <c r="AJ134" s="6">
        <v>0.74156500000000003</v>
      </c>
      <c r="AK134" s="3">
        <v>2.2668900000000001</v>
      </c>
      <c r="AL134">
        <f>(Table250299331[[#This Row],[time]]-2)*2</f>
        <v>0.53378000000000014</v>
      </c>
      <c r="AM134" s="6">
        <v>0.44761899999999999</v>
      </c>
      <c r="AN134" s="3">
        <v>2.2668900000000001</v>
      </c>
      <c r="AO134">
        <f>(Table8293325[[#This Row],[time]]-2)*2</f>
        <v>0.53378000000000014</v>
      </c>
      <c r="AP134" s="6">
        <v>1.2195800000000001</v>
      </c>
      <c r="AQ134" s="3">
        <v>2.2668900000000001</v>
      </c>
      <c r="AR134">
        <f>(Table252300332[[#This Row],[time]]-2)*2</f>
        <v>0.53378000000000014</v>
      </c>
      <c r="AS134" s="6">
        <v>0.87778</v>
      </c>
      <c r="AT134" s="3">
        <v>2.2668900000000001</v>
      </c>
      <c r="AU134">
        <f>(Table253301333[[#This Row],[time]]-2)*2</f>
        <v>0.53378000000000014</v>
      </c>
      <c r="AV134" s="6">
        <v>2.52325</v>
      </c>
    </row>
    <row r="135" spans="1:48">
      <c r="A135" s="3">
        <v>2.3168899999999999</v>
      </c>
      <c r="B135">
        <f>(Table1286318[[#This Row],[time]]-2)*2</f>
        <v>0.63377999999999979</v>
      </c>
      <c r="C135" s="11">
        <v>0.65830900000000003</v>
      </c>
      <c r="D135" s="3">
        <v>2.3168899999999999</v>
      </c>
      <c r="E135">
        <f>(Table2287319[[#This Row],[time]]-2)*2</f>
        <v>0.63377999999999979</v>
      </c>
      <c r="F135" s="6">
        <v>0.31584299999999998</v>
      </c>
      <c r="G135" s="3">
        <v>2.3168899999999999</v>
      </c>
      <c r="H135">
        <f>(Table245294326[[#This Row],[time]]-2)*2</f>
        <v>0.63377999999999979</v>
      </c>
      <c r="I135" s="6">
        <v>1.96478</v>
      </c>
      <c r="J135" s="3">
        <v>2.3168899999999999</v>
      </c>
      <c r="K135">
        <f>(Table3288320[[#This Row],[time]]-2)*2</f>
        <v>0.63377999999999979</v>
      </c>
      <c r="L135" s="6">
        <v>0.21989</v>
      </c>
      <c r="M135" s="3">
        <v>2.3168899999999999</v>
      </c>
      <c r="N135">
        <f>(Table246295327[[#This Row],[time]]-2)*2</f>
        <v>0.63377999999999979</v>
      </c>
      <c r="O135" s="9">
        <v>6.7500000000000001E-5</v>
      </c>
      <c r="P135" s="3">
        <v>2.3168899999999999</v>
      </c>
      <c r="Q135">
        <f>(Table4289321[[#This Row],[time]]-2)*2</f>
        <v>0.63377999999999979</v>
      </c>
      <c r="R135" s="9">
        <v>9.1000000000000003E-5</v>
      </c>
      <c r="S135" s="3">
        <v>2.3168899999999999</v>
      </c>
      <c r="T135">
        <f>(Table247296328[[#This Row],[time]]-2)*2</f>
        <v>0.63377999999999979</v>
      </c>
      <c r="U135" s="9">
        <v>8.0400000000000003E-5</v>
      </c>
      <c r="V135" s="3">
        <v>2.3168899999999999</v>
      </c>
      <c r="W135">
        <f>(Table5290322[[#This Row],[time]]-2)*2</f>
        <v>0.63377999999999979</v>
      </c>
      <c r="X135" s="9">
        <v>9.0199999999999997E-5</v>
      </c>
      <c r="Y135" s="3">
        <v>2.3168899999999999</v>
      </c>
      <c r="Z135">
        <f>(Table248297329[[#This Row],[time]]-2)*2</f>
        <v>0.63377999999999979</v>
      </c>
      <c r="AA135" s="6">
        <v>3.0243699999999998E-2</v>
      </c>
      <c r="AB135" s="3">
        <v>2.3168899999999999</v>
      </c>
      <c r="AC135">
        <f>(Table6291323[[#This Row],[time]]-2)*2</f>
        <v>0.63377999999999979</v>
      </c>
      <c r="AD135" s="6">
        <v>0.27011000000000002</v>
      </c>
      <c r="AE135" s="3">
        <v>2.3168899999999999</v>
      </c>
      <c r="AF135">
        <f>(Table249298330[[#This Row],[time]]-2)*2</f>
        <v>0.63377999999999979</v>
      </c>
      <c r="AG135" s="6">
        <v>0.33574599999999999</v>
      </c>
      <c r="AH135" s="3">
        <v>2.3168899999999999</v>
      </c>
      <c r="AI135">
        <f>(Table7292324[[#This Row],[time]]-2)*2</f>
        <v>0.63377999999999979</v>
      </c>
      <c r="AJ135" s="6">
        <v>0.61951100000000003</v>
      </c>
      <c r="AK135" s="3">
        <v>2.3168899999999999</v>
      </c>
      <c r="AL135">
        <f>(Table250299331[[#This Row],[time]]-2)*2</f>
        <v>0.63377999999999979</v>
      </c>
      <c r="AM135" s="6">
        <v>0.57256700000000005</v>
      </c>
      <c r="AN135" s="3">
        <v>2.3168899999999999</v>
      </c>
      <c r="AO135">
        <f>(Table8293325[[#This Row],[time]]-2)*2</f>
        <v>0.63377999999999979</v>
      </c>
      <c r="AP135" s="6">
        <v>1.3420300000000001</v>
      </c>
      <c r="AQ135" s="3">
        <v>2.3168899999999999</v>
      </c>
      <c r="AR135">
        <f>(Table252300332[[#This Row],[time]]-2)*2</f>
        <v>0.63377999999999979</v>
      </c>
      <c r="AS135" s="6">
        <v>0.90637900000000005</v>
      </c>
      <c r="AT135" s="3">
        <v>2.3168899999999999</v>
      </c>
      <c r="AU135">
        <f>(Table253301333[[#This Row],[time]]-2)*2</f>
        <v>0.63377999999999979</v>
      </c>
      <c r="AV135" s="6">
        <v>2.4893800000000001</v>
      </c>
    </row>
    <row r="136" spans="1:48">
      <c r="A136" s="3">
        <v>2.3668900000000002</v>
      </c>
      <c r="B136">
        <f>(Table1286318[[#This Row],[time]]-2)*2</f>
        <v>0.73378000000000032</v>
      </c>
      <c r="C136" s="11">
        <v>0.51786600000000005</v>
      </c>
      <c r="D136" s="3">
        <v>2.3668900000000002</v>
      </c>
      <c r="E136">
        <f>(Table2287319[[#This Row],[time]]-2)*2</f>
        <v>0.73378000000000032</v>
      </c>
      <c r="F136" s="6">
        <v>0.208458</v>
      </c>
      <c r="G136" s="3">
        <v>2.3668900000000002</v>
      </c>
      <c r="H136">
        <f>(Table245294326[[#This Row],[time]]-2)*2</f>
        <v>0.73378000000000032</v>
      </c>
      <c r="I136" s="6">
        <v>1.6729099999999999</v>
      </c>
      <c r="J136" s="3">
        <v>2.3668900000000002</v>
      </c>
      <c r="K136">
        <f>(Table3288320[[#This Row],[time]]-2)*2</f>
        <v>0.73378000000000032</v>
      </c>
      <c r="L136" s="6">
        <v>4.6074299999999999E-2</v>
      </c>
      <c r="M136" s="3">
        <v>2.3668900000000002</v>
      </c>
      <c r="N136">
        <f>(Table246295327[[#This Row],[time]]-2)*2</f>
        <v>0.73378000000000032</v>
      </c>
      <c r="O136" s="9">
        <v>6.5599999999999995E-5</v>
      </c>
      <c r="P136" s="3">
        <v>2.3668900000000002</v>
      </c>
      <c r="Q136">
        <f>(Table4289321[[#This Row],[time]]-2)*2</f>
        <v>0.73378000000000032</v>
      </c>
      <c r="R136" s="9">
        <v>8.6399999999999999E-5</v>
      </c>
      <c r="S136" s="3">
        <v>2.3668900000000002</v>
      </c>
      <c r="T136">
        <f>(Table247296328[[#This Row],[time]]-2)*2</f>
        <v>0.73378000000000032</v>
      </c>
      <c r="U136" s="9">
        <v>7.6899999999999999E-5</v>
      </c>
      <c r="V136" s="3">
        <v>2.3668900000000002</v>
      </c>
      <c r="W136">
        <f>(Table5290322[[#This Row],[time]]-2)*2</f>
        <v>0.73378000000000032</v>
      </c>
      <c r="X136" s="9">
        <v>8.5699999999999996E-5</v>
      </c>
      <c r="Y136" s="3">
        <v>2.3668900000000002</v>
      </c>
      <c r="Z136">
        <f>(Table248297329[[#This Row],[time]]-2)*2</f>
        <v>0.73378000000000032</v>
      </c>
      <c r="AA136" s="6">
        <v>1.33983E-2</v>
      </c>
      <c r="AB136" s="3">
        <v>2.3668900000000002</v>
      </c>
      <c r="AC136">
        <f>(Table6291323[[#This Row],[time]]-2)*2</f>
        <v>0.73378000000000032</v>
      </c>
      <c r="AD136" s="6">
        <v>0.20135400000000001</v>
      </c>
      <c r="AE136" s="3">
        <v>2.3668900000000002</v>
      </c>
      <c r="AF136">
        <f>(Table249298330[[#This Row],[time]]-2)*2</f>
        <v>0.73378000000000032</v>
      </c>
      <c r="AG136" s="6">
        <v>0.26135000000000003</v>
      </c>
      <c r="AH136" s="3">
        <v>2.3668900000000002</v>
      </c>
      <c r="AI136">
        <f>(Table7292324[[#This Row],[time]]-2)*2</f>
        <v>0.73378000000000032</v>
      </c>
      <c r="AJ136" s="6">
        <v>0.44479800000000003</v>
      </c>
      <c r="AK136" s="3">
        <v>2.3668900000000002</v>
      </c>
      <c r="AL136">
        <f>(Table250299331[[#This Row],[time]]-2)*2</f>
        <v>0.73378000000000032</v>
      </c>
      <c r="AM136" s="6">
        <v>0.69974599999999998</v>
      </c>
      <c r="AN136" s="3">
        <v>2.3668900000000002</v>
      </c>
      <c r="AO136">
        <f>(Table8293325[[#This Row],[time]]-2)*2</f>
        <v>0.73378000000000032</v>
      </c>
      <c r="AP136" s="6">
        <v>1.4769600000000001</v>
      </c>
      <c r="AQ136" s="3">
        <v>2.3668900000000002</v>
      </c>
      <c r="AR136">
        <f>(Table252300332[[#This Row],[time]]-2)*2</f>
        <v>0.73378000000000032</v>
      </c>
      <c r="AS136" s="6">
        <v>0.92410199999999998</v>
      </c>
      <c r="AT136" s="3">
        <v>2.3668900000000002</v>
      </c>
      <c r="AU136">
        <f>(Table253301333[[#This Row],[time]]-2)*2</f>
        <v>0.73378000000000032</v>
      </c>
      <c r="AV136" s="6">
        <v>2.4635699999999998</v>
      </c>
    </row>
    <row r="137" spans="1:48">
      <c r="A137" s="3">
        <v>2.4262700000000001</v>
      </c>
      <c r="B137">
        <f>(Table1286318[[#This Row],[time]]-2)*2</f>
        <v>0.8525400000000003</v>
      </c>
      <c r="C137" s="11">
        <v>0.341725</v>
      </c>
      <c r="D137" s="3">
        <v>2.4262700000000001</v>
      </c>
      <c r="E137">
        <f>(Table2287319[[#This Row],[time]]-2)*2</f>
        <v>0.8525400000000003</v>
      </c>
      <c r="F137" s="6">
        <v>7.13115E-2</v>
      </c>
      <c r="G137" s="3">
        <v>2.4262700000000001</v>
      </c>
      <c r="H137">
        <f>(Table245294326[[#This Row],[time]]-2)*2</f>
        <v>0.8525400000000003</v>
      </c>
      <c r="I137" s="6">
        <v>1.2918700000000001</v>
      </c>
      <c r="J137" s="3">
        <v>2.4262700000000001</v>
      </c>
      <c r="K137">
        <f>(Table3288320[[#This Row],[time]]-2)*2</f>
        <v>0.8525400000000003</v>
      </c>
      <c r="L137" s="6">
        <v>5.0476999999999996E-3</v>
      </c>
      <c r="M137" s="3">
        <v>2.4262700000000001</v>
      </c>
      <c r="N137">
        <f>(Table246295327[[#This Row],[time]]-2)*2</f>
        <v>0.8525400000000003</v>
      </c>
      <c r="O137" s="9">
        <v>6.3700000000000003E-5</v>
      </c>
      <c r="P137" s="3">
        <v>2.4262700000000001</v>
      </c>
      <c r="Q137">
        <f>(Table4289321[[#This Row],[time]]-2)*2</f>
        <v>0.8525400000000003</v>
      </c>
      <c r="R137" s="9">
        <v>8.2000000000000001E-5</v>
      </c>
      <c r="S137" s="3">
        <v>2.4262700000000001</v>
      </c>
      <c r="T137">
        <f>(Table247296328[[#This Row],[time]]-2)*2</f>
        <v>0.8525400000000003</v>
      </c>
      <c r="U137" s="9">
        <v>7.3399999999999995E-5</v>
      </c>
      <c r="V137" s="3">
        <v>2.4262700000000001</v>
      </c>
      <c r="W137">
        <f>(Table5290322[[#This Row],[time]]-2)*2</f>
        <v>0.8525400000000003</v>
      </c>
      <c r="X137" s="9">
        <v>8.1199999999999995E-5</v>
      </c>
      <c r="Y137" s="3">
        <v>2.4262700000000001</v>
      </c>
      <c r="Z137">
        <f>(Table248297329[[#This Row],[time]]-2)*2</f>
        <v>0.8525400000000003</v>
      </c>
      <c r="AA137" s="6">
        <v>1.33898E-2</v>
      </c>
      <c r="AB137" s="3">
        <v>2.4262700000000001</v>
      </c>
      <c r="AC137">
        <f>(Table6291323[[#This Row],[time]]-2)*2</f>
        <v>0.8525400000000003</v>
      </c>
      <c r="AD137" s="6">
        <v>0.111002</v>
      </c>
      <c r="AE137" s="3">
        <v>2.4262700000000001</v>
      </c>
      <c r="AF137">
        <f>(Table249298330[[#This Row],[time]]-2)*2</f>
        <v>0.8525400000000003</v>
      </c>
      <c r="AG137" s="6">
        <v>0.18674199999999999</v>
      </c>
      <c r="AH137" s="3">
        <v>2.4262700000000001</v>
      </c>
      <c r="AI137">
        <f>(Table7292324[[#This Row],[time]]-2)*2</f>
        <v>0.8525400000000003</v>
      </c>
      <c r="AJ137" s="6">
        <v>0.20937500000000001</v>
      </c>
      <c r="AK137" s="3">
        <v>2.4262700000000001</v>
      </c>
      <c r="AL137">
        <f>(Table250299331[[#This Row],[time]]-2)*2</f>
        <v>0.8525400000000003</v>
      </c>
      <c r="AM137" s="6">
        <v>0.83335599999999999</v>
      </c>
      <c r="AN137" s="3">
        <v>2.4262700000000001</v>
      </c>
      <c r="AO137">
        <f>(Table8293325[[#This Row],[time]]-2)*2</f>
        <v>0.8525400000000003</v>
      </c>
      <c r="AP137" s="6">
        <v>1.61161</v>
      </c>
      <c r="AQ137" s="3">
        <v>2.4262700000000001</v>
      </c>
      <c r="AR137">
        <f>(Table252300332[[#This Row],[time]]-2)*2</f>
        <v>0.8525400000000003</v>
      </c>
      <c r="AS137" s="6">
        <v>0.96396000000000004</v>
      </c>
      <c r="AT137" s="3">
        <v>2.4262700000000001</v>
      </c>
      <c r="AU137">
        <f>(Table253301333[[#This Row],[time]]-2)*2</f>
        <v>0.8525400000000003</v>
      </c>
      <c r="AV137" s="6">
        <v>2.3971900000000002</v>
      </c>
    </row>
    <row r="138" spans="1:48">
      <c r="A138" s="3">
        <v>2.4526300000000001</v>
      </c>
      <c r="B138">
        <f>(Table1286318[[#This Row],[time]]-2)*2</f>
        <v>0.90526000000000018</v>
      </c>
      <c r="C138" s="11">
        <v>0.247723</v>
      </c>
      <c r="D138" s="3">
        <v>2.4526300000000001</v>
      </c>
      <c r="E138">
        <f>(Table2287319[[#This Row],[time]]-2)*2</f>
        <v>0.90526000000000018</v>
      </c>
      <c r="F138" s="6">
        <v>3.8694400000000001E-4</v>
      </c>
      <c r="G138" s="3">
        <v>2.4526300000000001</v>
      </c>
      <c r="H138">
        <f>(Table245294326[[#This Row],[time]]-2)*2</f>
        <v>0.90526000000000018</v>
      </c>
      <c r="I138" s="6">
        <v>1.10415</v>
      </c>
      <c r="J138" s="3">
        <v>2.4526300000000001</v>
      </c>
      <c r="K138">
        <f>(Table3288320[[#This Row],[time]]-2)*2</f>
        <v>0.90526000000000018</v>
      </c>
      <c r="L138" s="6">
        <v>1.14443E-4</v>
      </c>
      <c r="M138" s="3">
        <v>2.4526300000000001</v>
      </c>
      <c r="N138">
        <f>(Table246295327[[#This Row],[time]]-2)*2</f>
        <v>0.90526000000000018</v>
      </c>
      <c r="O138" s="9">
        <v>6.3E-5</v>
      </c>
      <c r="P138" s="3">
        <v>2.4526300000000001</v>
      </c>
      <c r="Q138">
        <f>(Table4289321[[#This Row],[time]]-2)*2</f>
        <v>0.90526000000000018</v>
      </c>
      <c r="R138" s="9">
        <v>8.0500000000000005E-5</v>
      </c>
      <c r="S138" s="3">
        <v>2.4526300000000001</v>
      </c>
      <c r="T138">
        <f>(Table247296328[[#This Row],[time]]-2)*2</f>
        <v>0.90526000000000018</v>
      </c>
      <c r="U138" s="9">
        <v>7.2100000000000004E-5</v>
      </c>
      <c r="V138" s="3">
        <v>2.4526300000000001</v>
      </c>
      <c r="W138">
        <f>(Table5290322[[#This Row],[time]]-2)*2</f>
        <v>0.90526000000000018</v>
      </c>
      <c r="X138" s="9">
        <v>7.9699999999999999E-5</v>
      </c>
      <c r="Y138" s="3">
        <v>2.4526300000000001</v>
      </c>
      <c r="Z138">
        <f>(Table248297329[[#This Row],[time]]-2)*2</f>
        <v>0.90526000000000018</v>
      </c>
      <c r="AA138" s="6">
        <v>1.29832E-2</v>
      </c>
      <c r="AB138" s="3">
        <v>2.4526300000000001</v>
      </c>
      <c r="AC138">
        <f>(Table6291323[[#This Row],[time]]-2)*2</f>
        <v>0.90526000000000018</v>
      </c>
      <c r="AD138" s="6">
        <v>7.0084400000000005E-2</v>
      </c>
      <c r="AE138" s="3">
        <v>2.4526300000000001</v>
      </c>
      <c r="AF138">
        <f>(Table249298330[[#This Row],[time]]-2)*2</f>
        <v>0.90526000000000018</v>
      </c>
      <c r="AG138" s="6">
        <v>0.16269400000000001</v>
      </c>
      <c r="AH138" s="3">
        <v>2.4526300000000001</v>
      </c>
      <c r="AI138">
        <f>(Table7292324[[#This Row],[time]]-2)*2</f>
        <v>0.90526000000000018</v>
      </c>
      <c r="AJ138" s="6">
        <v>9.3159500000000006E-2</v>
      </c>
      <c r="AK138" s="3">
        <v>2.4526300000000001</v>
      </c>
      <c r="AL138">
        <f>(Table250299331[[#This Row],[time]]-2)*2</f>
        <v>0.90526000000000018</v>
      </c>
      <c r="AM138" s="6">
        <v>0.87555700000000003</v>
      </c>
      <c r="AN138" s="3">
        <v>2.4526300000000001</v>
      </c>
      <c r="AO138">
        <f>(Table8293325[[#This Row],[time]]-2)*2</f>
        <v>0.90526000000000018</v>
      </c>
      <c r="AP138" s="6">
        <v>1.6626799999999999</v>
      </c>
      <c r="AQ138" s="3">
        <v>2.4526300000000001</v>
      </c>
      <c r="AR138">
        <f>(Table252300332[[#This Row],[time]]-2)*2</f>
        <v>0.90526000000000018</v>
      </c>
      <c r="AS138" s="6">
        <v>0.99401200000000001</v>
      </c>
      <c r="AT138" s="3">
        <v>2.4526300000000001</v>
      </c>
      <c r="AU138">
        <f>(Table253301333[[#This Row],[time]]-2)*2</f>
        <v>0.90526000000000018</v>
      </c>
      <c r="AV138" s="6">
        <v>2.3565999999999998</v>
      </c>
    </row>
    <row r="139" spans="1:48">
      <c r="A139" s="3">
        <v>2.5119600000000002</v>
      </c>
      <c r="B139">
        <f>(Table1286318[[#This Row],[time]]-2)*2</f>
        <v>1.0239200000000004</v>
      </c>
      <c r="C139" s="11">
        <v>9.8710900000000004E-2</v>
      </c>
      <c r="D139" s="3">
        <v>2.5119600000000002</v>
      </c>
      <c r="E139">
        <f>(Table2287319[[#This Row],[time]]-2)*2</f>
        <v>1.0239200000000004</v>
      </c>
      <c r="F139" s="9">
        <v>8.7899999999999995E-5</v>
      </c>
      <c r="G139" s="3">
        <v>2.5119600000000002</v>
      </c>
      <c r="H139">
        <f>(Table245294326[[#This Row],[time]]-2)*2</f>
        <v>1.0239200000000004</v>
      </c>
      <c r="I139" s="6">
        <v>0.66438399999999997</v>
      </c>
      <c r="J139" s="3">
        <v>2.5119600000000002</v>
      </c>
      <c r="K139">
        <f>(Table3288320[[#This Row],[time]]-2)*2</f>
        <v>1.0239200000000004</v>
      </c>
      <c r="L139" s="9">
        <v>8.8800000000000004E-5</v>
      </c>
      <c r="M139" s="3">
        <v>2.5119600000000002</v>
      </c>
      <c r="N139">
        <f>(Table246295327[[#This Row],[time]]-2)*2</f>
        <v>1.0239200000000004</v>
      </c>
      <c r="O139" s="9">
        <v>6.0000000000000002E-5</v>
      </c>
      <c r="P139" s="3">
        <v>2.5119600000000002</v>
      </c>
      <c r="Q139">
        <f>(Table4289321[[#This Row],[time]]-2)*2</f>
        <v>1.0239200000000004</v>
      </c>
      <c r="R139" s="9">
        <v>7.7899999999999996E-5</v>
      </c>
      <c r="S139" s="3">
        <v>2.5119600000000002</v>
      </c>
      <c r="T139">
        <f>(Table247296328[[#This Row],[time]]-2)*2</f>
        <v>1.0239200000000004</v>
      </c>
      <c r="U139" s="9">
        <v>6.9099999999999999E-5</v>
      </c>
      <c r="V139" s="3">
        <v>2.5119600000000002</v>
      </c>
      <c r="W139">
        <f>(Table5290322[[#This Row],[time]]-2)*2</f>
        <v>1.0239200000000004</v>
      </c>
      <c r="X139" s="9">
        <v>7.7100000000000004E-5</v>
      </c>
      <c r="Y139" s="3">
        <v>2.5119600000000002</v>
      </c>
      <c r="Z139">
        <f>(Table248297329[[#This Row],[time]]-2)*2</f>
        <v>1.0239200000000004</v>
      </c>
      <c r="AA139" s="6">
        <v>9.9415700000000003E-3</v>
      </c>
      <c r="AB139" s="3">
        <v>2.5119600000000002</v>
      </c>
      <c r="AC139">
        <f>(Table6291323[[#This Row],[time]]-2)*2</f>
        <v>1.0239200000000004</v>
      </c>
      <c r="AD139" s="6">
        <v>2.7043299999999999E-4</v>
      </c>
      <c r="AE139" s="3">
        <v>2.5119600000000002</v>
      </c>
      <c r="AF139">
        <f>(Table249298330[[#This Row],[time]]-2)*2</f>
        <v>1.0239200000000004</v>
      </c>
      <c r="AG139" s="6">
        <v>0.10392</v>
      </c>
      <c r="AH139" s="3">
        <v>2.5119600000000002</v>
      </c>
      <c r="AI139">
        <f>(Table7292324[[#This Row],[time]]-2)*2</f>
        <v>1.0239200000000004</v>
      </c>
      <c r="AJ139" s="6">
        <v>1.6406E-4</v>
      </c>
      <c r="AK139" s="3">
        <v>2.5119600000000002</v>
      </c>
      <c r="AL139">
        <f>(Table250299331[[#This Row],[time]]-2)*2</f>
        <v>1.0239200000000004</v>
      </c>
      <c r="AM139" s="6">
        <v>0.96553299999999997</v>
      </c>
      <c r="AN139" s="3">
        <v>2.5119600000000002</v>
      </c>
      <c r="AO139">
        <f>(Table8293325[[#This Row],[time]]-2)*2</f>
        <v>1.0239200000000004</v>
      </c>
      <c r="AP139" s="6">
        <v>1.7671600000000001</v>
      </c>
      <c r="AQ139" s="3">
        <v>2.5119600000000002</v>
      </c>
      <c r="AR139">
        <f>(Table252300332[[#This Row],[time]]-2)*2</f>
        <v>1.0239200000000004</v>
      </c>
      <c r="AS139" s="6">
        <v>1.12185</v>
      </c>
      <c r="AT139" s="3">
        <v>2.5119600000000002</v>
      </c>
      <c r="AU139">
        <f>(Table253301333[[#This Row],[time]]-2)*2</f>
        <v>1.0239200000000004</v>
      </c>
      <c r="AV139" s="6">
        <v>2.2717100000000001</v>
      </c>
    </row>
    <row r="140" spans="1:48">
      <c r="A140" s="3">
        <v>2.5713400000000002</v>
      </c>
      <c r="B140">
        <f>(Table1286318[[#This Row],[time]]-2)*2</f>
        <v>1.1426800000000004</v>
      </c>
      <c r="C140" s="11">
        <v>5.4697700000000002E-2</v>
      </c>
      <c r="D140" s="3">
        <v>2.5713400000000002</v>
      </c>
      <c r="E140">
        <f>(Table2287319[[#This Row],[time]]-2)*2</f>
        <v>1.1426800000000004</v>
      </c>
      <c r="F140" s="9">
        <v>8.1699999999999994E-5</v>
      </c>
      <c r="G140" s="3">
        <v>2.5713400000000002</v>
      </c>
      <c r="H140">
        <f>(Table245294326[[#This Row],[time]]-2)*2</f>
        <v>1.1426800000000004</v>
      </c>
      <c r="I140" s="6">
        <v>0.277092</v>
      </c>
      <c r="J140" s="3">
        <v>2.5713400000000002</v>
      </c>
      <c r="K140">
        <f>(Table3288320[[#This Row],[time]]-2)*2</f>
        <v>1.1426800000000004</v>
      </c>
      <c r="L140" s="9">
        <v>8.2200000000000006E-5</v>
      </c>
      <c r="M140" s="3">
        <v>2.5713400000000002</v>
      </c>
      <c r="N140">
        <f>(Table246295327[[#This Row],[time]]-2)*2</f>
        <v>1.1426800000000004</v>
      </c>
      <c r="O140" s="9">
        <v>5.8199999999999998E-5</v>
      </c>
      <c r="P140" s="3">
        <v>2.5713400000000002</v>
      </c>
      <c r="Q140">
        <f>(Table4289321[[#This Row],[time]]-2)*2</f>
        <v>1.1426800000000004</v>
      </c>
      <c r="R140" s="9">
        <v>7.5500000000000006E-5</v>
      </c>
      <c r="S140" s="3">
        <v>2.5713400000000002</v>
      </c>
      <c r="T140">
        <f>(Table247296328[[#This Row],[time]]-2)*2</f>
        <v>1.1426800000000004</v>
      </c>
      <c r="U140" s="9">
        <v>6.6299999999999999E-5</v>
      </c>
      <c r="V140" s="3">
        <v>2.5713400000000002</v>
      </c>
      <c r="W140">
        <f>(Table5290322[[#This Row],[time]]-2)*2</f>
        <v>1.1426800000000004</v>
      </c>
      <c r="X140" s="9">
        <v>7.4200000000000001E-5</v>
      </c>
      <c r="Y140" s="3">
        <v>2.5713400000000002</v>
      </c>
      <c r="Z140">
        <f>(Table248297329[[#This Row],[time]]-2)*2</f>
        <v>1.1426800000000004</v>
      </c>
      <c r="AA140" s="6">
        <v>4.4844999999999998E-3</v>
      </c>
      <c r="AB140" s="3">
        <v>2.5713400000000002</v>
      </c>
      <c r="AC140">
        <f>(Table6291323[[#This Row],[time]]-2)*2</f>
        <v>1.1426800000000004</v>
      </c>
      <c r="AD140" s="9">
        <v>9.31E-5</v>
      </c>
      <c r="AE140" s="3">
        <v>2.5713400000000002</v>
      </c>
      <c r="AF140">
        <f>(Table249298330[[#This Row],[time]]-2)*2</f>
        <v>1.1426800000000004</v>
      </c>
      <c r="AG140" s="6">
        <v>3.8767000000000003E-2</v>
      </c>
      <c r="AH140" s="3">
        <v>2.5713400000000002</v>
      </c>
      <c r="AI140">
        <f>(Table7292324[[#This Row],[time]]-2)*2</f>
        <v>1.1426800000000004</v>
      </c>
      <c r="AJ140" s="9">
        <v>9.2299999999999994E-5</v>
      </c>
      <c r="AK140" s="3">
        <v>2.5713400000000002</v>
      </c>
      <c r="AL140">
        <f>(Table250299331[[#This Row],[time]]-2)*2</f>
        <v>1.1426800000000004</v>
      </c>
      <c r="AM140" s="6">
        <v>1.07182</v>
      </c>
      <c r="AN140" s="3">
        <v>2.5713400000000002</v>
      </c>
      <c r="AO140">
        <f>(Table8293325[[#This Row],[time]]-2)*2</f>
        <v>1.1426800000000004</v>
      </c>
      <c r="AP140" s="6">
        <v>1.86121</v>
      </c>
      <c r="AQ140" s="3">
        <v>2.5713400000000002</v>
      </c>
      <c r="AR140">
        <f>(Table252300332[[#This Row],[time]]-2)*2</f>
        <v>1.1426800000000004</v>
      </c>
      <c r="AS140" s="6">
        <v>1.26966</v>
      </c>
      <c r="AT140" s="3">
        <v>2.5713400000000002</v>
      </c>
      <c r="AU140">
        <f>(Table253301333[[#This Row],[time]]-2)*2</f>
        <v>1.1426800000000004</v>
      </c>
      <c r="AV140" s="6">
        <v>2.1895199999999999</v>
      </c>
    </row>
    <row r="141" spans="1:48">
      <c r="A141" s="3">
        <v>2.6214300000000001</v>
      </c>
      <c r="B141">
        <f>(Table1286318[[#This Row],[time]]-2)*2</f>
        <v>1.2428600000000003</v>
      </c>
      <c r="C141" s="11">
        <v>2.0015399999999999E-4</v>
      </c>
      <c r="D141" s="3">
        <v>2.6214300000000001</v>
      </c>
      <c r="E141">
        <f>(Table2287319[[#This Row],[time]]-2)*2</f>
        <v>1.2428600000000003</v>
      </c>
      <c r="F141" s="9">
        <v>7.5900000000000002E-5</v>
      </c>
      <c r="G141" s="3">
        <v>2.6214300000000001</v>
      </c>
      <c r="H141">
        <f>(Table245294326[[#This Row],[time]]-2)*2</f>
        <v>1.2428600000000003</v>
      </c>
      <c r="I141" s="6">
        <v>5.3212099999999998E-4</v>
      </c>
      <c r="J141" s="3">
        <v>2.6214300000000001</v>
      </c>
      <c r="K141">
        <f>(Table3288320[[#This Row],[time]]-2)*2</f>
        <v>1.2428600000000003</v>
      </c>
      <c r="L141" s="9">
        <v>7.6100000000000007E-5</v>
      </c>
      <c r="M141" s="3">
        <v>2.6214300000000001</v>
      </c>
      <c r="N141">
        <f>(Table246295327[[#This Row],[time]]-2)*2</f>
        <v>1.2428600000000003</v>
      </c>
      <c r="O141" s="9">
        <v>5.5399999999999998E-5</v>
      </c>
      <c r="P141" s="3">
        <v>2.6214300000000001</v>
      </c>
      <c r="Q141">
        <f>(Table4289321[[#This Row],[time]]-2)*2</f>
        <v>1.2428600000000003</v>
      </c>
      <c r="R141" s="9">
        <v>7.3399999999999995E-5</v>
      </c>
      <c r="S141" s="3">
        <v>2.6214300000000001</v>
      </c>
      <c r="T141">
        <f>(Table247296328[[#This Row],[time]]-2)*2</f>
        <v>1.2428600000000003</v>
      </c>
      <c r="U141" s="9">
        <v>6.1199999999999997E-5</v>
      </c>
      <c r="V141" s="3">
        <v>2.6214300000000001</v>
      </c>
      <c r="W141">
        <f>(Table5290322[[#This Row],[time]]-2)*2</f>
        <v>1.2428600000000003</v>
      </c>
      <c r="X141" s="9">
        <v>7.3100000000000001E-5</v>
      </c>
      <c r="Y141" s="3">
        <v>2.6214300000000001</v>
      </c>
      <c r="Z141">
        <f>(Table248297329[[#This Row],[time]]-2)*2</f>
        <v>1.2428600000000003</v>
      </c>
      <c r="AA141" s="6">
        <v>1.4201900000000001E-4</v>
      </c>
      <c r="AB141" s="3">
        <v>2.6214300000000001</v>
      </c>
      <c r="AC141">
        <f>(Table6291323[[#This Row],[time]]-2)*2</f>
        <v>1.2428600000000003</v>
      </c>
      <c r="AD141" s="9">
        <v>9.09E-5</v>
      </c>
      <c r="AE141" s="3">
        <v>2.6214300000000001</v>
      </c>
      <c r="AF141">
        <f>(Table249298330[[#This Row],[time]]-2)*2</f>
        <v>1.2428600000000003</v>
      </c>
      <c r="AG141" s="6">
        <v>5.2141799999999995E-4</v>
      </c>
      <c r="AH141" s="3">
        <v>2.6214300000000001</v>
      </c>
      <c r="AI141">
        <f>(Table7292324[[#This Row],[time]]-2)*2</f>
        <v>1.2428600000000003</v>
      </c>
      <c r="AJ141" s="9">
        <v>8.8399999999999994E-5</v>
      </c>
      <c r="AK141" s="3">
        <v>2.6214300000000001</v>
      </c>
      <c r="AL141">
        <f>(Table250299331[[#This Row],[time]]-2)*2</f>
        <v>1.2428600000000003</v>
      </c>
      <c r="AM141" s="6">
        <v>1.17012</v>
      </c>
      <c r="AN141" s="3">
        <v>2.6214300000000001</v>
      </c>
      <c r="AO141">
        <f>(Table8293325[[#This Row],[time]]-2)*2</f>
        <v>1.2428600000000003</v>
      </c>
      <c r="AP141" s="6">
        <v>1.9231499999999999</v>
      </c>
      <c r="AQ141" s="3">
        <v>2.6214300000000001</v>
      </c>
      <c r="AR141">
        <f>(Table252300332[[#This Row],[time]]-2)*2</f>
        <v>1.2428600000000003</v>
      </c>
      <c r="AS141" s="6">
        <v>1.3995200000000001</v>
      </c>
      <c r="AT141" s="3">
        <v>2.6214300000000001</v>
      </c>
      <c r="AU141">
        <f>(Table253301333[[#This Row],[time]]-2)*2</f>
        <v>1.2428600000000003</v>
      </c>
      <c r="AV141" s="6">
        <v>2.1152099999999998</v>
      </c>
    </row>
    <row r="142" spans="1:48">
      <c r="A142" s="3">
        <v>2.6574499999999999</v>
      </c>
      <c r="B142">
        <f>(Table1286318[[#This Row],[time]]-2)*2</f>
        <v>1.3148999999999997</v>
      </c>
      <c r="C142" s="13">
        <v>8.9499999999999994E-5</v>
      </c>
      <c r="D142" s="3">
        <v>2.6574499999999999</v>
      </c>
      <c r="E142">
        <f>(Table2287319[[#This Row],[time]]-2)*2</f>
        <v>1.3148999999999997</v>
      </c>
      <c r="F142" s="9">
        <v>7.1600000000000006E-5</v>
      </c>
      <c r="G142" s="3">
        <v>2.6574499999999999</v>
      </c>
      <c r="H142">
        <f>(Table245294326[[#This Row],[time]]-2)*2</f>
        <v>1.3148999999999997</v>
      </c>
      <c r="I142" s="9">
        <v>9.6199999999999994E-5</v>
      </c>
      <c r="J142" s="3">
        <v>2.6574499999999999</v>
      </c>
      <c r="K142">
        <f>(Table3288320[[#This Row],[time]]-2)*2</f>
        <v>1.3148999999999997</v>
      </c>
      <c r="L142" s="9">
        <v>7.1600000000000006E-5</v>
      </c>
      <c r="M142" s="3">
        <v>2.6574499999999999</v>
      </c>
      <c r="N142">
        <f>(Table246295327[[#This Row],[time]]-2)*2</f>
        <v>1.3148999999999997</v>
      </c>
      <c r="O142" s="9">
        <v>5.49E-5</v>
      </c>
      <c r="P142" s="3">
        <v>2.6574499999999999</v>
      </c>
      <c r="Q142">
        <f>(Table4289321[[#This Row],[time]]-2)*2</f>
        <v>1.3148999999999997</v>
      </c>
      <c r="R142" s="9">
        <v>7.1899999999999999E-5</v>
      </c>
      <c r="S142" s="3">
        <v>2.6574499999999999</v>
      </c>
      <c r="T142">
        <f>(Table247296328[[#This Row],[time]]-2)*2</f>
        <v>1.3148999999999997</v>
      </c>
      <c r="U142" s="9">
        <v>5.9799999999999997E-5</v>
      </c>
      <c r="V142" s="3">
        <v>2.6574499999999999</v>
      </c>
      <c r="W142">
        <f>(Table5290322[[#This Row],[time]]-2)*2</f>
        <v>1.3148999999999997</v>
      </c>
      <c r="X142" s="9">
        <v>7.1600000000000006E-5</v>
      </c>
      <c r="Y142" s="3">
        <v>2.6574499999999999</v>
      </c>
      <c r="Z142">
        <f>(Table248297329[[#This Row],[time]]-2)*2</f>
        <v>1.3148999999999997</v>
      </c>
      <c r="AA142" s="6">
        <v>1.2208799999999999E-4</v>
      </c>
      <c r="AB142" s="3">
        <v>2.6574499999999999</v>
      </c>
      <c r="AC142">
        <f>(Table6291323[[#This Row],[time]]-2)*2</f>
        <v>1.3148999999999997</v>
      </c>
      <c r="AD142" s="9">
        <v>8.9300000000000002E-5</v>
      </c>
      <c r="AE142" s="3">
        <v>2.6574499999999999</v>
      </c>
      <c r="AF142">
        <f>(Table249298330[[#This Row],[time]]-2)*2</f>
        <v>1.3148999999999997</v>
      </c>
      <c r="AG142" s="6">
        <v>3.4978299999999999E-4</v>
      </c>
      <c r="AH142" s="3">
        <v>2.6574499999999999</v>
      </c>
      <c r="AI142">
        <f>(Table7292324[[#This Row],[time]]-2)*2</f>
        <v>1.3148999999999997</v>
      </c>
      <c r="AJ142" s="9">
        <v>8.3100000000000001E-5</v>
      </c>
      <c r="AK142" s="3">
        <v>2.6574499999999999</v>
      </c>
      <c r="AL142">
        <f>(Table250299331[[#This Row],[time]]-2)*2</f>
        <v>1.3148999999999997</v>
      </c>
      <c r="AM142" s="6">
        <v>1.2403900000000001</v>
      </c>
      <c r="AN142" s="3">
        <v>2.6574499999999999</v>
      </c>
      <c r="AO142">
        <f>(Table8293325[[#This Row],[time]]-2)*2</f>
        <v>1.3148999999999997</v>
      </c>
      <c r="AP142" s="6">
        <v>1.9460500000000001</v>
      </c>
      <c r="AQ142" s="3">
        <v>2.6574499999999999</v>
      </c>
      <c r="AR142">
        <f>(Table252300332[[#This Row],[time]]-2)*2</f>
        <v>1.3148999999999997</v>
      </c>
      <c r="AS142" s="6">
        <v>1.4932300000000001</v>
      </c>
      <c r="AT142" s="3">
        <v>2.6574499999999999</v>
      </c>
      <c r="AU142">
        <f>(Table253301333[[#This Row],[time]]-2)*2</f>
        <v>1.3148999999999997</v>
      </c>
      <c r="AV142" s="6">
        <v>2.0476399999999999</v>
      </c>
    </row>
    <row r="143" spans="1:48">
      <c r="A143" s="3">
        <v>2.7044299999999999</v>
      </c>
      <c r="B143">
        <f>(Table1286318[[#This Row],[time]]-2)*2</f>
        <v>1.4088599999999998</v>
      </c>
      <c r="C143" s="13">
        <v>8.7600000000000002E-5</v>
      </c>
      <c r="D143" s="3">
        <v>2.7044299999999999</v>
      </c>
      <c r="E143">
        <f>(Table2287319[[#This Row],[time]]-2)*2</f>
        <v>1.4088599999999998</v>
      </c>
      <c r="F143" s="9">
        <v>6.7999999999999999E-5</v>
      </c>
      <c r="G143" s="3">
        <v>2.7044299999999999</v>
      </c>
      <c r="H143">
        <f>(Table245294326[[#This Row],[time]]-2)*2</f>
        <v>1.4088599999999998</v>
      </c>
      <c r="I143" s="9">
        <v>9.3700000000000001E-5</v>
      </c>
      <c r="J143" s="3">
        <v>2.7044299999999999</v>
      </c>
      <c r="K143">
        <f>(Table3288320[[#This Row],[time]]-2)*2</f>
        <v>1.4088599999999998</v>
      </c>
      <c r="L143" s="9">
        <v>6.7700000000000006E-5</v>
      </c>
      <c r="M143" s="3">
        <v>2.7044299999999999</v>
      </c>
      <c r="N143">
        <f>(Table246295327[[#This Row],[time]]-2)*2</f>
        <v>1.4088599999999998</v>
      </c>
      <c r="O143" s="9">
        <v>5.4200000000000003E-5</v>
      </c>
      <c r="P143" s="3">
        <v>2.7044299999999999</v>
      </c>
      <c r="Q143">
        <f>(Table4289321[[#This Row],[time]]-2)*2</f>
        <v>1.4088599999999998</v>
      </c>
      <c r="R143" s="9">
        <v>6.9800000000000003E-5</v>
      </c>
      <c r="S143" s="3">
        <v>2.7044299999999999</v>
      </c>
      <c r="T143">
        <f>(Table247296328[[#This Row],[time]]-2)*2</f>
        <v>1.4088599999999998</v>
      </c>
      <c r="U143" s="9">
        <v>5.8E-5</v>
      </c>
      <c r="V143" s="3">
        <v>2.7044299999999999</v>
      </c>
      <c r="W143">
        <f>(Table5290322[[#This Row],[time]]-2)*2</f>
        <v>1.4088599999999998</v>
      </c>
      <c r="X143" s="9">
        <v>6.9599999999999998E-5</v>
      </c>
      <c r="Y143" s="3">
        <v>2.7044299999999999</v>
      </c>
      <c r="Z143">
        <f>(Table248297329[[#This Row],[time]]-2)*2</f>
        <v>1.4088599999999998</v>
      </c>
      <c r="AA143" s="6">
        <v>1.02086E-4</v>
      </c>
      <c r="AB143" s="3">
        <v>2.7044299999999999</v>
      </c>
      <c r="AC143">
        <f>(Table6291323[[#This Row],[time]]-2)*2</f>
        <v>1.4088599999999998</v>
      </c>
      <c r="AD143" s="9">
        <v>8.7100000000000003E-5</v>
      </c>
      <c r="AE143" s="3">
        <v>2.7044299999999999</v>
      </c>
      <c r="AF143">
        <f>(Table249298330[[#This Row],[time]]-2)*2</f>
        <v>1.4088599999999998</v>
      </c>
      <c r="AG143" s="6">
        <v>1.98612E-4</v>
      </c>
      <c r="AH143" s="3">
        <v>2.7044299999999999</v>
      </c>
      <c r="AI143">
        <f>(Table7292324[[#This Row],[time]]-2)*2</f>
        <v>1.4088599999999998</v>
      </c>
      <c r="AJ143" s="9">
        <v>7.6899999999999999E-5</v>
      </c>
      <c r="AK143" s="3">
        <v>2.7044299999999999</v>
      </c>
      <c r="AL143">
        <f>(Table250299331[[#This Row],[time]]-2)*2</f>
        <v>1.4088599999999998</v>
      </c>
      <c r="AM143" s="6">
        <v>1.3461799999999999</v>
      </c>
      <c r="AN143" s="3">
        <v>2.7044299999999999</v>
      </c>
      <c r="AO143">
        <f>(Table8293325[[#This Row],[time]]-2)*2</f>
        <v>1.4088599999999998</v>
      </c>
      <c r="AP143" s="6">
        <v>1.93302</v>
      </c>
      <c r="AQ143" s="3">
        <v>2.7044299999999999</v>
      </c>
      <c r="AR143">
        <f>(Table252300332[[#This Row],[time]]-2)*2</f>
        <v>1.4088599999999998</v>
      </c>
      <c r="AS143" s="6">
        <v>1.62263</v>
      </c>
      <c r="AT143" s="3">
        <v>2.7044299999999999</v>
      </c>
      <c r="AU143">
        <f>(Table253301333[[#This Row],[time]]-2)*2</f>
        <v>1.4088599999999998</v>
      </c>
      <c r="AV143" s="6">
        <v>1.9264399999999999</v>
      </c>
    </row>
    <row r="144" spans="1:48">
      <c r="A144" s="3">
        <v>2.7639</v>
      </c>
      <c r="B144">
        <f>(Table1286318[[#This Row],[time]]-2)*2</f>
        <v>1.5278</v>
      </c>
      <c r="C144" s="13">
        <v>8.6299999999999997E-5</v>
      </c>
      <c r="D144" s="3">
        <v>2.7639</v>
      </c>
      <c r="E144">
        <f>(Table2287319[[#This Row],[time]]-2)*2</f>
        <v>1.5278</v>
      </c>
      <c r="F144" s="9">
        <v>6.5699999999999998E-5</v>
      </c>
      <c r="G144" s="3">
        <v>2.7639</v>
      </c>
      <c r="H144">
        <f>(Table245294326[[#This Row],[time]]-2)*2</f>
        <v>1.5278</v>
      </c>
      <c r="I144" s="9">
        <v>9.1700000000000006E-5</v>
      </c>
      <c r="J144" s="3">
        <v>2.7639</v>
      </c>
      <c r="K144">
        <f>(Table3288320[[#This Row],[time]]-2)*2</f>
        <v>1.5278</v>
      </c>
      <c r="L144" s="9">
        <v>6.5099999999999997E-5</v>
      </c>
      <c r="M144" s="3">
        <v>2.7639</v>
      </c>
      <c r="N144">
        <f>(Table246295327[[#This Row],[time]]-2)*2</f>
        <v>1.5278</v>
      </c>
      <c r="O144" s="9">
        <v>5.5099999999999998E-5</v>
      </c>
      <c r="P144" s="3">
        <v>2.7639</v>
      </c>
      <c r="Q144">
        <f>(Table4289321[[#This Row],[time]]-2)*2</f>
        <v>1.5278</v>
      </c>
      <c r="R144" s="9">
        <v>6.7399999999999998E-5</v>
      </c>
      <c r="S144" s="3">
        <v>2.7639</v>
      </c>
      <c r="T144">
        <f>(Table247296328[[#This Row],[time]]-2)*2</f>
        <v>1.5278</v>
      </c>
      <c r="U144" s="9">
        <v>5.8799999999999999E-5</v>
      </c>
      <c r="V144" s="3">
        <v>2.7639</v>
      </c>
      <c r="W144">
        <f>(Table5290322[[#This Row],[time]]-2)*2</f>
        <v>1.5278</v>
      </c>
      <c r="X144" s="9">
        <v>6.7399999999999998E-5</v>
      </c>
      <c r="Y144" s="3">
        <v>2.7639</v>
      </c>
      <c r="Z144">
        <f>(Table248297329[[#This Row],[time]]-2)*2</f>
        <v>1.5278</v>
      </c>
      <c r="AA144" s="9">
        <v>8.5400000000000002E-5</v>
      </c>
      <c r="AB144" s="3">
        <v>2.7639</v>
      </c>
      <c r="AC144">
        <f>(Table6291323[[#This Row],[time]]-2)*2</f>
        <v>1.5278</v>
      </c>
      <c r="AD144" s="9">
        <v>8.4300000000000003E-5</v>
      </c>
      <c r="AE144" s="3">
        <v>2.7639</v>
      </c>
      <c r="AF144">
        <f>(Table249298330[[#This Row],[time]]-2)*2</f>
        <v>1.5278</v>
      </c>
      <c r="AG144" s="9">
        <v>9.4099999999999997E-5</v>
      </c>
      <c r="AH144" s="3">
        <v>2.7639</v>
      </c>
      <c r="AI144">
        <f>(Table7292324[[#This Row],[time]]-2)*2</f>
        <v>1.5278</v>
      </c>
      <c r="AJ144" s="9">
        <v>6.7799999999999995E-5</v>
      </c>
      <c r="AK144" s="3">
        <v>2.7639</v>
      </c>
      <c r="AL144">
        <f>(Table250299331[[#This Row],[time]]-2)*2</f>
        <v>1.5278</v>
      </c>
      <c r="AM144" s="6">
        <v>1.4757499999999999</v>
      </c>
      <c r="AN144" s="3">
        <v>2.7639</v>
      </c>
      <c r="AO144">
        <f>(Table8293325[[#This Row],[time]]-2)*2</f>
        <v>1.5278</v>
      </c>
      <c r="AP144" s="6">
        <v>1.88178</v>
      </c>
      <c r="AQ144" s="3">
        <v>2.7639</v>
      </c>
      <c r="AR144">
        <f>(Table252300332[[#This Row],[time]]-2)*2</f>
        <v>1.5278</v>
      </c>
      <c r="AS144" s="6">
        <v>1.77186</v>
      </c>
      <c r="AT144" s="3">
        <v>2.7639</v>
      </c>
      <c r="AU144">
        <f>(Table253301333[[#This Row],[time]]-2)*2</f>
        <v>1.5278</v>
      </c>
      <c r="AV144" s="6">
        <v>1.75501</v>
      </c>
    </row>
    <row r="145" spans="1:48">
      <c r="A145" s="3">
        <v>2.80111</v>
      </c>
      <c r="B145">
        <f>(Table1286318[[#This Row],[time]]-2)*2</f>
        <v>1.60222</v>
      </c>
      <c r="C145" s="13">
        <v>8.5900000000000001E-5</v>
      </c>
      <c r="D145" s="3">
        <v>2.80111</v>
      </c>
      <c r="E145">
        <f>(Table2287319[[#This Row],[time]]-2)*2</f>
        <v>1.60222</v>
      </c>
      <c r="F145" s="9">
        <v>6.4900000000000005E-5</v>
      </c>
      <c r="G145" s="3">
        <v>2.80111</v>
      </c>
      <c r="H145">
        <f>(Table245294326[[#This Row],[time]]-2)*2</f>
        <v>1.60222</v>
      </c>
      <c r="I145" s="9">
        <v>9.09E-5</v>
      </c>
      <c r="J145" s="3">
        <v>2.80111</v>
      </c>
      <c r="K145">
        <f>(Table3288320[[#This Row],[time]]-2)*2</f>
        <v>1.60222</v>
      </c>
      <c r="L145" s="9">
        <v>6.4300000000000004E-5</v>
      </c>
      <c r="M145" s="3">
        <v>2.80111</v>
      </c>
      <c r="N145">
        <f>(Table246295327[[#This Row],[time]]-2)*2</f>
        <v>1.60222</v>
      </c>
      <c r="O145" s="9">
        <v>5.52E-5</v>
      </c>
      <c r="P145" s="3">
        <v>2.80111</v>
      </c>
      <c r="Q145">
        <f>(Table4289321[[#This Row],[time]]-2)*2</f>
        <v>1.60222</v>
      </c>
      <c r="R145" s="9">
        <v>6.6299999999999999E-5</v>
      </c>
      <c r="S145" s="3">
        <v>2.80111</v>
      </c>
      <c r="T145">
        <f>(Table247296328[[#This Row],[time]]-2)*2</f>
        <v>1.60222</v>
      </c>
      <c r="U145" s="9">
        <v>5.8100000000000003E-5</v>
      </c>
      <c r="V145" s="3">
        <v>2.80111</v>
      </c>
      <c r="W145">
        <f>(Table5290322[[#This Row],[time]]-2)*2</f>
        <v>1.60222</v>
      </c>
      <c r="X145" s="9">
        <v>6.5900000000000003E-5</v>
      </c>
      <c r="Y145" s="3">
        <v>2.80111</v>
      </c>
      <c r="Z145">
        <f>(Table248297329[[#This Row],[time]]-2)*2</f>
        <v>1.60222</v>
      </c>
      <c r="AA145" s="9">
        <v>8.3800000000000004E-5</v>
      </c>
      <c r="AB145" s="3">
        <v>2.80111</v>
      </c>
      <c r="AC145">
        <f>(Table6291323[[#This Row],[time]]-2)*2</f>
        <v>1.60222</v>
      </c>
      <c r="AD145" s="9">
        <v>8.2700000000000004E-5</v>
      </c>
      <c r="AE145" s="3">
        <v>2.80111</v>
      </c>
      <c r="AF145">
        <f>(Table249298330[[#This Row],[time]]-2)*2</f>
        <v>1.60222</v>
      </c>
      <c r="AG145" s="9">
        <v>9.3499999999999996E-5</v>
      </c>
      <c r="AH145" s="3">
        <v>2.80111</v>
      </c>
      <c r="AI145">
        <f>(Table7292324[[#This Row],[time]]-2)*2</f>
        <v>1.60222</v>
      </c>
      <c r="AJ145" s="9">
        <v>6.2600000000000004E-5</v>
      </c>
      <c r="AK145" s="3">
        <v>2.80111</v>
      </c>
      <c r="AL145">
        <f>(Table250299331[[#This Row],[time]]-2)*2</f>
        <v>1.60222</v>
      </c>
      <c r="AM145" s="6">
        <v>1.5446</v>
      </c>
      <c r="AN145" s="3">
        <v>2.80111</v>
      </c>
      <c r="AO145">
        <f>(Table8293325[[#This Row],[time]]-2)*2</f>
        <v>1.60222</v>
      </c>
      <c r="AP145" s="6">
        <v>1.8389800000000001</v>
      </c>
      <c r="AQ145" s="3">
        <v>2.80111</v>
      </c>
      <c r="AR145">
        <f>(Table252300332[[#This Row],[time]]-2)*2</f>
        <v>1.60222</v>
      </c>
      <c r="AS145" s="6">
        <v>1.85808</v>
      </c>
      <c r="AT145" s="3">
        <v>2.80111</v>
      </c>
      <c r="AU145">
        <f>(Table253301333[[#This Row],[time]]-2)*2</f>
        <v>1.60222</v>
      </c>
      <c r="AV145" s="6">
        <v>1.64944</v>
      </c>
    </row>
    <row r="146" spans="1:48">
      <c r="A146" s="3">
        <v>2.85094</v>
      </c>
      <c r="B146">
        <f>(Table1286318[[#This Row],[time]]-2)*2</f>
        <v>1.7018800000000001</v>
      </c>
      <c r="C146" s="13">
        <v>8.5400000000000002E-5</v>
      </c>
      <c r="D146" s="3">
        <v>2.85094</v>
      </c>
      <c r="E146">
        <f>(Table2287319[[#This Row],[time]]-2)*2</f>
        <v>1.7018800000000001</v>
      </c>
      <c r="F146" s="9">
        <v>6.3999999999999997E-5</v>
      </c>
      <c r="G146" s="3">
        <v>2.85094</v>
      </c>
      <c r="H146">
        <f>(Table245294326[[#This Row],[time]]-2)*2</f>
        <v>1.7018800000000001</v>
      </c>
      <c r="I146" s="9">
        <v>8.9900000000000003E-5</v>
      </c>
      <c r="J146" s="3">
        <v>2.85094</v>
      </c>
      <c r="K146">
        <f>(Table3288320[[#This Row],[time]]-2)*2</f>
        <v>1.7018800000000001</v>
      </c>
      <c r="L146" s="9">
        <v>6.3299999999999994E-5</v>
      </c>
      <c r="M146" s="3">
        <v>2.85094</v>
      </c>
      <c r="N146">
        <f>(Table246295327[[#This Row],[time]]-2)*2</f>
        <v>1.7018800000000001</v>
      </c>
      <c r="O146" s="9">
        <v>5.5699999999999999E-5</v>
      </c>
      <c r="P146" s="3">
        <v>2.85094</v>
      </c>
      <c r="Q146">
        <f>(Table4289321[[#This Row],[time]]-2)*2</f>
        <v>1.7018800000000001</v>
      </c>
      <c r="R146" s="9">
        <v>6.4999999999999994E-5</v>
      </c>
      <c r="S146" s="3">
        <v>2.85094</v>
      </c>
      <c r="T146">
        <f>(Table247296328[[#This Row],[time]]-2)*2</f>
        <v>1.7018800000000001</v>
      </c>
      <c r="U146" s="9">
        <v>5.7299999999999997E-5</v>
      </c>
      <c r="V146" s="3">
        <v>2.85094</v>
      </c>
      <c r="W146">
        <f>(Table5290322[[#This Row],[time]]-2)*2</f>
        <v>1.7018800000000001</v>
      </c>
      <c r="X146" s="9">
        <v>6.4800000000000003E-5</v>
      </c>
      <c r="Y146" s="3">
        <v>2.85094</v>
      </c>
      <c r="Z146">
        <f>(Table248297329[[#This Row],[time]]-2)*2</f>
        <v>1.7018800000000001</v>
      </c>
      <c r="AA146" s="9">
        <v>8.3700000000000002E-5</v>
      </c>
      <c r="AB146" s="3">
        <v>2.85094</v>
      </c>
      <c r="AC146">
        <f>(Table6291323[[#This Row],[time]]-2)*2</f>
        <v>1.7018800000000001</v>
      </c>
      <c r="AD146" s="9">
        <v>8.1699999999999994E-5</v>
      </c>
      <c r="AE146" s="3">
        <v>2.85094</v>
      </c>
      <c r="AF146">
        <f>(Table249298330[[#This Row],[time]]-2)*2</f>
        <v>1.7018800000000001</v>
      </c>
      <c r="AG146" s="9">
        <v>9.2600000000000001E-5</v>
      </c>
      <c r="AH146" s="3">
        <v>2.85094</v>
      </c>
      <c r="AI146">
        <f>(Table7292324[[#This Row],[time]]-2)*2</f>
        <v>1.7018800000000001</v>
      </c>
      <c r="AJ146" s="9">
        <v>6.7600000000000003E-5</v>
      </c>
      <c r="AK146" s="3">
        <v>2.85094</v>
      </c>
      <c r="AL146">
        <f>(Table250299331[[#This Row],[time]]-2)*2</f>
        <v>1.7018800000000001</v>
      </c>
      <c r="AM146" s="6">
        <v>1.6298999999999999</v>
      </c>
      <c r="AN146" s="3">
        <v>2.85094</v>
      </c>
      <c r="AO146">
        <f>(Table8293325[[#This Row],[time]]-2)*2</f>
        <v>1.7018800000000001</v>
      </c>
      <c r="AP146" s="6">
        <v>1.76945</v>
      </c>
      <c r="AQ146" s="3">
        <v>2.85094</v>
      </c>
      <c r="AR146">
        <f>(Table252300332[[#This Row],[time]]-2)*2</f>
        <v>1.7018800000000001</v>
      </c>
      <c r="AS146" s="6">
        <v>1.95191</v>
      </c>
      <c r="AT146" s="3">
        <v>2.85094</v>
      </c>
      <c r="AU146">
        <f>(Table253301333[[#This Row],[time]]-2)*2</f>
        <v>1.7018800000000001</v>
      </c>
      <c r="AV146" s="6">
        <v>1.5134399999999999</v>
      </c>
    </row>
    <row r="147" spans="1:48">
      <c r="A147" s="3">
        <v>2.9053100000000001</v>
      </c>
      <c r="B147">
        <f>(Table1286318[[#This Row],[time]]-2)*2</f>
        <v>1.8106200000000001</v>
      </c>
      <c r="C147" s="13">
        <v>8.4699999999999999E-5</v>
      </c>
      <c r="D147" s="3">
        <v>2.9053100000000001</v>
      </c>
      <c r="E147">
        <f>(Table2287319[[#This Row],[time]]-2)*2</f>
        <v>1.8106200000000001</v>
      </c>
      <c r="F147" s="9">
        <v>6.3200000000000005E-5</v>
      </c>
      <c r="G147" s="3">
        <v>2.9053100000000001</v>
      </c>
      <c r="H147">
        <f>(Table245294326[[#This Row],[time]]-2)*2</f>
        <v>1.8106200000000001</v>
      </c>
      <c r="I147" s="9">
        <v>8.8800000000000004E-5</v>
      </c>
      <c r="J147" s="3">
        <v>2.9053100000000001</v>
      </c>
      <c r="K147">
        <f>(Table3288320[[#This Row],[time]]-2)*2</f>
        <v>1.8106200000000001</v>
      </c>
      <c r="L147" s="9">
        <v>6.2199999999999994E-5</v>
      </c>
      <c r="M147" s="3">
        <v>2.9053100000000001</v>
      </c>
      <c r="N147">
        <f>(Table246295327[[#This Row],[time]]-2)*2</f>
        <v>1.8106200000000001</v>
      </c>
      <c r="O147" s="9">
        <v>5.5899999999999997E-5</v>
      </c>
      <c r="P147" s="3">
        <v>2.9053100000000001</v>
      </c>
      <c r="Q147">
        <f>(Table4289321[[#This Row],[time]]-2)*2</f>
        <v>1.8106200000000001</v>
      </c>
      <c r="R147" s="9">
        <v>6.3600000000000001E-5</v>
      </c>
      <c r="S147" s="3">
        <v>2.9053100000000001</v>
      </c>
      <c r="T147">
        <f>(Table247296328[[#This Row],[time]]-2)*2</f>
        <v>1.8106200000000001</v>
      </c>
      <c r="U147" s="9">
        <v>5.63E-5</v>
      </c>
      <c r="V147" s="3">
        <v>2.9053100000000001</v>
      </c>
      <c r="W147">
        <f>(Table5290322[[#This Row],[time]]-2)*2</f>
        <v>1.8106200000000001</v>
      </c>
      <c r="X147" s="9">
        <v>6.3299999999999994E-5</v>
      </c>
      <c r="Y147" s="3">
        <v>2.9053100000000001</v>
      </c>
      <c r="Z147">
        <f>(Table248297329[[#This Row],[time]]-2)*2</f>
        <v>1.8106200000000001</v>
      </c>
      <c r="AA147" s="9">
        <v>8.3399999999999994E-5</v>
      </c>
      <c r="AB147" s="3">
        <v>2.9053100000000001</v>
      </c>
      <c r="AC147">
        <f>(Table6291323[[#This Row],[time]]-2)*2</f>
        <v>1.8106200000000001</v>
      </c>
      <c r="AD147" s="9">
        <v>7.8800000000000004E-5</v>
      </c>
      <c r="AE147" s="3">
        <v>2.9053100000000001</v>
      </c>
      <c r="AF147">
        <f>(Table249298330[[#This Row],[time]]-2)*2</f>
        <v>1.8106200000000001</v>
      </c>
      <c r="AG147" s="9">
        <v>9.1500000000000001E-5</v>
      </c>
      <c r="AH147" s="3">
        <v>2.9053100000000001</v>
      </c>
      <c r="AI147">
        <f>(Table7292324[[#This Row],[time]]-2)*2</f>
        <v>1.8106200000000001</v>
      </c>
      <c r="AJ147" s="9">
        <v>5.7299999999999997E-5</v>
      </c>
      <c r="AK147" s="3">
        <v>2.9053100000000001</v>
      </c>
      <c r="AL147">
        <f>(Table250299331[[#This Row],[time]]-2)*2</f>
        <v>1.8106200000000001</v>
      </c>
      <c r="AM147" s="6">
        <v>1.72959</v>
      </c>
      <c r="AN147" s="3">
        <v>2.9053100000000001</v>
      </c>
      <c r="AO147">
        <f>(Table8293325[[#This Row],[time]]-2)*2</f>
        <v>1.8106200000000001</v>
      </c>
      <c r="AP147" s="6">
        <v>1.67031</v>
      </c>
      <c r="AQ147" s="3">
        <v>2.9053100000000001</v>
      </c>
      <c r="AR147">
        <f>(Table252300332[[#This Row],[time]]-2)*2</f>
        <v>1.8106200000000001</v>
      </c>
      <c r="AS147" s="6">
        <v>2.0148999999999999</v>
      </c>
      <c r="AT147" s="3">
        <v>2.9053100000000001</v>
      </c>
      <c r="AU147">
        <f>(Table253301333[[#This Row],[time]]-2)*2</f>
        <v>1.8106200000000001</v>
      </c>
      <c r="AV147" s="6">
        <v>1.3704799999999999</v>
      </c>
    </row>
    <row r="148" spans="1:48">
      <c r="A148" s="3">
        <v>2.9608099999999999</v>
      </c>
      <c r="B148">
        <f>(Table1286318[[#This Row],[time]]-2)*2</f>
        <v>1.9216199999999999</v>
      </c>
      <c r="C148" s="13">
        <v>8.3999999999999995E-5</v>
      </c>
      <c r="D148" s="3">
        <v>2.9608099999999999</v>
      </c>
      <c r="E148">
        <f>(Table2287319[[#This Row],[time]]-2)*2</f>
        <v>1.9216199999999999</v>
      </c>
      <c r="F148" s="9">
        <v>6.2299999999999996E-5</v>
      </c>
      <c r="G148" s="3">
        <v>2.9608099999999999</v>
      </c>
      <c r="H148">
        <f>(Table245294326[[#This Row],[time]]-2)*2</f>
        <v>1.9216199999999999</v>
      </c>
      <c r="I148" s="9">
        <v>8.7800000000000006E-5</v>
      </c>
      <c r="J148" s="3">
        <v>2.9608099999999999</v>
      </c>
      <c r="K148">
        <f>(Table3288320[[#This Row],[time]]-2)*2</f>
        <v>1.9216199999999999</v>
      </c>
      <c r="L148" s="9">
        <v>6.1400000000000002E-5</v>
      </c>
      <c r="M148" s="3">
        <v>2.9608099999999999</v>
      </c>
      <c r="N148">
        <f>(Table246295327[[#This Row],[time]]-2)*2</f>
        <v>1.9216199999999999</v>
      </c>
      <c r="O148" s="9">
        <v>5.4200000000000003E-5</v>
      </c>
      <c r="P148" s="3">
        <v>2.9608099999999999</v>
      </c>
      <c r="Q148">
        <f>(Table4289321[[#This Row],[time]]-2)*2</f>
        <v>1.9216199999999999</v>
      </c>
      <c r="R148" s="9">
        <v>6.2199999999999994E-5</v>
      </c>
      <c r="S148" s="3">
        <v>2.9608099999999999</v>
      </c>
      <c r="T148">
        <f>(Table247296328[[#This Row],[time]]-2)*2</f>
        <v>1.9216199999999999</v>
      </c>
      <c r="U148" s="9">
        <v>5.4799999999999997E-5</v>
      </c>
      <c r="V148" s="3">
        <v>2.9608099999999999</v>
      </c>
      <c r="W148">
        <f>(Table5290322[[#This Row],[time]]-2)*2</f>
        <v>1.9216199999999999</v>
      </c>
      <c r="X148" s="9">
        <v>6.2000000000000003E-5</v>
      </c>
      <c r="Y148" s="3">
        <v>2.9608099999999999</v>
      </c>
      <c r="Z148">
        <f>(Table248297329[[#This Row],[time]]-2)*2</f>
        <v>1.9216199999999999</v>
      </c>
      <c r="AA148" s="9">
        <v>8.3100000000000001E-5</v>
      </c>
      <c r="AB148" s="3">
        <v>2.9608099999999999</v>
      </c>
      <c r="AC148">
        <f>(Table6291323[[#This Row],[time]]-2)*2</f>
        <v>1.9216199999999999</v>
      </c>
      <c r="AD148" s="9">
        <v>7.64E-5</v>
      </c>
      <c r="AE148" s="3">
        <v>2.9608099999999999</v>
      </c>
      <c r="AF148">
        <f>(Table249298330[[#This Row],[time]]-2)*2</f>
        <v>1.9216199999999999</v>
      </c>
      <c r="AG148" s="9">
        <v>9.0299999999999999E-5</v>
      </c>
      <c r="AH148" s="3">
        <v>2.9608099999999999</v>
      </c>
      <c r="AI148">
        <f>(Table7292324[[#This Row],[time]]-2)*2</f>
        <v>1.9216199999999999</v>
      </c>
      <c r="AJ148" s="9">
        <v>5.3199999999999999E-5</v>
      </c>
      <c r="AK148" s="3">
        <v>2.9608099999999999</v>
      </c>
      <c r="AL148">
        <f>(Table250299331[[#This Row],[time]]-2)*2</f>
        <v>1.9216199999999999</v>
      </c>
      <c r="AM148" s="6">
        <v>1.82744</v>
      </c>
      <c r="AN148" s="3">
        <v>2.9608099999999999</v>
      </c>
      <c r="AO148">
        <f>(Table8293325[[#This Row],[time]]-2)*2</f>
        <v>1.9216199999999999</v>
      </c>
      <c r="AP148" s="6">
        <v>1.542</v>
      </c>
      <c r="AQ148" s="3">
        <v>2.9608099999999999</v>
      </c>
      <c r="AR148">
        <f>(Table252300332[[#This Row],[time]]-2)*2</f>
        <v>1.9216199999999999</v>
      </c>
      <c r="AS148" s="6">
        <v>2.0636299999999999</v>
      </c>
      <c r="AT148" s="3">
        <v>2.9608099999999999</v>
      </c>
      <c r="AU148">
        <f>(Table253301333[[#This Row],[time]]-2)*2</f>
        <v>1.9216199999999999</v>
      </c>
      <c r="AV148" s="6">
        <v>1.2218599999999999</v>
      </c>
    </row>
    <row r="149" spans="1:48">
      <c r="A149" s="4">
        <v>3</v>
      </c>
      <c r="B149">
        <f>(Table1286318[[#This Row],[time]]-2)*2</f>
        <v>2</v>
      </c>
      <c r="C149" s="13">
        <v>8.3599999999999999E-5</v>
      </c>
      <c r="D149" s="4">
        <v>3</v>
      </c>
      <c r="E149">
        <f>(Table2287319[[#This Row],[time]]-2)*2</f>
        <v>2</v>
      </c>
      <c r="F149" s="10">
        <v>6.1799999999999998E-5</v>
      </c>
      <c r="G149" s="4">
        <v>3</v>
      </c>
      <c r="H149">
        <f>(Table245294326[[#This Row],[time]]-2)*2</f>
        <v>2</v>
      </c>
      <c r="I149" s="10">
        <v>8.7100000000000003E-5</v>
      </c>
      <c r="J149" s="4">
        <v>3</v>
      </c>
      <c r="K149">
        <f>(Table3288320[[#This Row],[time]]-2)*2</f>
        <v>2</v>
      </c>
      <c r="L149" s="10">
        <v>6.0800000000000001E-5</v>
      </c>
      <c r="M149" s="4">
        <v>3</v>
      </c>
      <c r="N149">
        <f>(Table246295327[[#This Row],[time]]-2)*2</f>
        <v>2</v>
      </c>
      <c r="O149" s="10">
        <v>5.38E-5</v>
      </c>
      <c r="P149" s="4">
        <v>3</v>
      </c>
      <c r="Q149">
        <f>(Table4289321[[#This Row],[time]]-2)*2</f>
        <v>2</v>
      </c>
      <c r="R149" s="10">
        <v>6.1299999999999999E-5</v>
      </c>
      <c r="S149" s="4">
        <v>3</v>
      </c>
      <c r="T149">
        <f>(Table247296328[[#This Row],[time]]-2)*2</f>
        <v>2</v>
      </c>
      <c r="U149" s="10">
        <v>5.3999999999999998E-5</v>
      </c>
      <c r="V149" s="4">
        <v>3</v>
      </c>
      <c r="W149">
        <f>(Table5290322[[#This Row],[time]]-2)*2</f>
        <v>2</v>
      </c>
      <c r="X149" s="10">
        <v>6.1299999999999999E-5</v>
      </c>
      <c r="Y149" s="4">
        <v>3</v>
      </c>
      <c r="Z149">
        <f>(Table248297329[[#This Row],[time]]-2)*2</f>
        <v>2</v>
      </c>
      <c r="AA149" s="10">
        <v>8.1299999999999997E-5</v>
      </c>
      <c r="AB149" s="4">
        <v>3</v>
      </c>
      <c r="AC149">
        <f>(Table6291323[[#This Row],[time]]-2)*2</f>
        <v>2</v>
      </c>
      <c r="AD149" s="10">
        <v>7.4999999999999993E-5</v>
      </c>
      <c r="AE149" s="4">
        <v>3</v>
      </c>
      <c r="AF149">
        <f>(Table249298330[[#This Row],[time]]-2)*2</f>
        <v>2</v>
      </c>
      <c r="AG149" s="10">
        <v>8.8999999999999995E-5</v>
      </c>
      <c r="AH149" s="4">
        <v>3</v>
      </c>
      <c r="AI149">
        <f>(Table7292324[[#This Row],[time]]-2)*2</f>
        <v>2</v>
      </c>
      <c r="AJ149" s="10">
        <v>4.99E-5</v>
      </c>
      <c r="AK149" s="4">
        <v>3</v>
      </c>
      <c r="AL149">
        <f>(Table250299331[[#This Row],[time]]-2)*2</f>
        <v>2</v>
      </c>
      <c r="AM149" s="7">
        <v>1.7891600000000001</v>
      </c>
      <c r="AN149" s="4">
        <v>3</v>
      </c>
      <c r="AO149">
        <f>(Table8293325[[#This Row],[time]]-2)*2</f>
        <v>2</v>
      </c>
      <c r="AP149" s="7">
        <v>1.4355899999999999</v>
      </c>
      <c r="AQ149" s="4">
        <v>3</v>
      </c>
      <c r="AR149">
        <f>(Table252300332[[#This Row],[time]]-2)*2</f>
        <v>2</v>
      </c>
      <c r="AS149" s="7">
        <v>2.1132</v>
      </c>
      <c r="AT149" s="4">
        <v>3</v>
      </c>
      <c r="AU149">
        <f>(Table253301333[[#This Row],[time]]-2)*2</f>
        <v>2</v>
      </c>
      <c r="AV149" s="7">
        <v>1.11191</v>
      </c>
    </row>
    <row r="150" spans="1:48">
      <c r="A150" t="s">
        <v>26</v>
      </c>
      <c r="C150">
        <f>AVERAGE(C129:C149)</f>
        <v>0.47752713114285728</v>
      </c>
      <c r="D150" t="s">
        <v>26</v>
      </c>
      <c r="F150">
        <f t="shared" ref="F150" si="92">AVERAGE(F129:F149)</f>
        <v>0.16530111638095243</v>
      </c>
      <c r="G150" t="s">
        <v>26</v>
      </c>
      <c r="I150">
        <f t="shared" ref="I150" si="93">AVERAGE(I129:I149)</f>
        <v>1.0826897248095233</v>
      </c>
      <c r="J150" t="s">
        <v>26</v>
      </c>
      <c r="L150">
        <f t="shared" ref="L150" si="94">AVERAGE(L129:L149)</f>
        <v>0.15398128299999997</v>
      </c>
      <c r="M150" t="s">
        <v>26</v>
      </c>
      <c r="O150">
        <f t="shared" ref="O150" si="95">AVERAGE(O129:O149)</f>
        <v>1.771860952380952E-2</v>
      </c>
      <c r="P150" t="s">
        <v>26</v>
      </c>
      <c r="R150">
        <f t="shared" ref="R150" si="96">AVERAGE(R129:R149)</f>
        <v>0.26477248571428574</v>
      </c>
      <c r="S150" t="s">
        <v>26</v>
      </c>
      <c r="U150">
        <f t="shared" ref="U150" si="97">AVERAGE(U129:U149)</f>
        <v>6.6336466666666663E-2</v>
      </c>
      <c r="V150" t="s">
        <v>26</v>
      </c>
      <c r="X150">
        <f t="shared" ref="X150" si="98">AVERAGE(X129:X149)</f>
        <v>0.34231190952380941</v>
      </c>
      <c r="Y150" t="s">
        <v>26</v>
      </c>
      <c r="AA150">
        <f t="shared" ref="AA150" si="99">AVERAGE(AA129:AA149)</f>
        <v>0.12828133157142857</v>
      </c>
      <c r="AB150" t="s">
        <v>26</v>
      </c>
      <c r="AD150">
        <f t="shared" ref="AD150" si="100">AVERAGE(AD129:AD149)</f>
        <v>0.25496353014285711</v>
      </c>
      <c r="AE150" t="s">
        <v>26</v>
      </c>
      <c r="AG150">
        <f t="shared" ref="AG150" si="101">AVERAGE(AG129:AG149)</f>
        <v>0.27391603871428571</v>
      </c>
      <c r="AH150" t="s">
        <v>26</v>
      </c>
      <c r="AJ150">
        <f t="shared" ref="AJ150" si="102">AVERAGE(AJ129:AJ149)</f>
        <v>0.35839188857142856</v>
      </c>
      <c r="AK150" t="s">
        <v>26</v>
      </c>
      <c r="AM150">
        <f t="shared" ref="AM150" si="103">AVERAGE(AM129:AM149)</f>
        <v>0.95827184761904738</v>
      </c>
      <c r="AN150" t="s">
        <v>26</v>
      </c>
      <c r="AP150">
        <f t="shared" ref="AP150" si="104">AVERAGE(AP129:AP149)</f>
        <v>1.5035019999999999</v>
      </c>
      <c r="AQ150" t="s">
        <v>26</v>
      </c>
      <c r="AS150">
        <f t="shared" ref="AS150" si="105">AVERAGE(AS129:AS149)</f>
        <v>1.2832432380952383</v>
      </c>
      <c r="AT150" t="s">
        <v>26</v>
      </c>
      <c r="AV150">
        <f t="shared" ref="AV150" si="106">AVERAGE(AV129:AV149)</f>
        <v>2.1225580952380954</v>
      </c>
    </row>
    <row r="151" spans="1:48">
      <c r="A151" t="s">
        <v>27</v>
      </c>
      <c r="C151">
        <f>MAX(C129:C149)</f>
        <v>1.75217</v>
      </c>
      <c r="D151" t="s">
        <v>27</v>
      </c>
      <c r="F151">
        <f t="shared" ref="F151:AV151" si="107">MAX(F129:F149)</f>
        <v>0.52666599999999997</v>
      </c>
      <c r="G151" t="s">
        <v>27</v>
      </c>
      <c r="I151">
        <f t="shared" ref="I151:AV151" si="108">MAX(I129:I149)</f>
        <v>2.9210600000000002</v>
      </c>
      <c r="J151" t="s">
        <v>27</v>
      </c>
      <c r="L151">
        <f t="shared" ref="L151:AV151" si="109">MAX(L129:L149)</f>
        <v>0.562608</v>
      </c>
      <c r="M151" t="s">
        <v>27</v>
      </c>
      <c r="O151">
        <f t="shared" ref="O151:AV151" si="110">MAX(O129:O149)</f>
        <v>0.131525</v>
      </c>
      <c r="P151" t="s">
        <v>27</v>
      </c>
      <c r="R151">
        <f t="shared" ref="R151:AV151" si="111">MAX(R129:R149)</f>
        <v>1.25861</v>
      </c>
      <c r="S151" t="s">
        <v>27</v>
      </c>
      <c r="U151">
        <f t="shared" ref="U151:AV151" si="112">MAX(U129:U149)</f>
        <v>0.485512</v>
      </c>
      <c r="V151" t="s">
        <v>27</v>
      </c>
      <c r="X151">
        <f t="shared" ref="X151:AV151" si="113">MAX(X129:X149)</f>
        <v>1.6450899999999999</v>
      </c>
      <c r="Y151" t="s">
        <v>27</v>
      </c>
      <c r="AA151">
        <f t="shared" ref="AA151:AV151" si="114">MAX(AA129:AA149)</f>
        <v>0.65895499999999996</v>
      </c>
      <c r="AB151" t="s">
        <v>27</v>
      </c>
      <c r="AD151">
        <f t="shared" ref="AD151:AV151" si="115">MAX(AD129:AD149)</f>
        <v>1.2292700000000001</v>
      </c>
      <c r="AE151" t="s">
        <v>27</v>
      </c>
      <c r="AG151">
        <f t="shared" ref="AG151:AV151" si="116">MAX(AG129:AG149)</f>
        <v>1.1288</v>
      </c>
      <c r="AH151" t="s">
        <v>27</v>
      </c>
      <c r="AJ151">
        <f t="shared" ref="AJ151:AV151" si="117">MAX(AJ129:AJ149)</f>
        <v>1.1860299999999999</v>
      </c>
      <c r="AK151" t="s">
        <v>27</v>
      </c>
      <c r="AM151">
        <f t="shared" ref="AM151:AV151" si="118">MAX(AM129:AM149)</f>
        <v>1.82744</v>
      </c>
      <c r="AN151" t="s">
        <v>27</v>
      </c>
      <c r="AP151">
        <f t="shared" ref="AP151:AV151" si="119">MAX(AP129:AP149)</f>
        <v>1.9460500000000001</v>
      </c>
      <c r="AQ151" t="s">
        <v>27</v>
      </c>
      <c r="AS151">
        <f t="shared" ref="AS151:AV151" si="120">MAX(AS129:AS149)</f>
        <v>2.1132</v>
      </c>
      <c r="AT151" t="s">
        <v>27</v>
      </c>
      <c r="AV151">
        <f t="shared" ref="AV151" si="121">MAX(AV129:AV149)</f>
        <v>2.7155100000000001</v>
      </c>
    </row>
    <row r="153" spans="1:48">
      <c r="A153" t="s">
        <v>39</v>
      </c>
      <c r="D153" t="s">
        <v>2</v>
      </c>
    </row>
    <row r="154" spans="1:48">
      <c r="A154" t="s">
        <v>40</v>
      </c>
      <c r="D154" t="s">
        <v>4</v>
      </c>
      <c r="E154" t="s">
        <v>5</v>
      </c>
    </row>
    <row r="155" spans="1:48">
      <c r="D155" t="s">
        <v>30</v>
      </c>
    </row>
    <row r="157" spans="1:48">
      <c r="A157" t="s">
        <v>6</v>
      </c>
      <c r="D157" t="s">
        <v>7</v>
      </c>
      <c r="G157" t="s">
        <v>8</v>
      </c>
      <c r="J157" t="s">
        <v>9</v>
      </c>
      <c r="M157" t="s">
        <v>10</v>
      </c>
      <c r="P157" t="s">
        <v>11</v>
      </c>
      <c r="S157" t="s">
        <v>12</v>
      </c>
      <c r="V157" t="s">
        <v>13</v>
      </c>
      <c r="Y157" t="s">
        <v>14</v>
      </c>
      <c r="AB157" t="s">
        <v>15</v>
      </c>
      <c r="AE157" t="s">
        <v>16</v>
      </c>
      <c r="AH157" t="s">
        <v>17</v>
      </c>
      <c r="AK157" t="s">
        <v>18</v>
      </c>
      <c r="AN157" t="s">
        <v>19</v>
      </c>
      <c r="AQ157" t="s">
        <v>20</v>
      </c>
      <c r="AT157" t="s">
        <v>21</v>
      </c>
    </row>
    <row r="158" spans="1:48">
      <c r="A158" t="s">
        <v>22</v>
      </c>
      <c r="B158" t="s">
        <v>23</v>
      </c>
      <c r="C158" t="s">
        <v>24</v>
      </c>
      <c r="D158" t="s">
        <v>22</v>
      </c>
      <c r="E158" t="s">
        <v>23</v>
      </c>
      <c r="F158" t="s">
        <v>25</v>
      </c>
      <c r="G158" t="s">
        <v>22</v>
      </c>
      <c r="H158" t="s">
        <v>23</v>
      </c>
      <c r="I158" t="s">
        <v>24</v>
      </c>
      <c r="J158" t="s">
        <v>22</v>
      </c>
      <c r="K158" t="s">
        <v>23</v>
      </c>
      <c r="L158" t="s">
        <v>24</v>
      </c>
      <c r="M158" t="s">
        <v>22</v>
      </c>
      <c r="N158" t="s">
        <v>23</v>
      </c>
      <c r="O158" t="s">
        <v>24</v>
      </c>
      <c r="P158" t="s">
        <v>22</v>
      </c>
      <c r="Q158" t="s">
        <v>23</v>
      </c>
      <c r="R158" t="s">
        <v>24</v>
      </c>
      <c r="S158" t="s">
        <v>22</v>
      </c>
      <c r="T158" t="s">
        <v>23</v>
      </c>
      <c r="U158" t="s">
        <v>24</v>
      </c>
      <c r="V158" t="s">
        <v>22</v>
      </c>
      <c r="W158" t="s">
        <v>23</v>
      </c>
      <c r="X158" t="s">
        <v>24</v>
      </c>
      <c r="Y158" t="s">
        <v>22</v>
      </c>
      <c r="Z158" t="s">
        <v>23</v>
      </c>
      <c r="AA158" t="s">
        <v>24</v>
      </c>
      <c r="AB158" t="s">
        <v>22</v>
      </c>
      <c r="AC158" t="s">
        <v>23</v>
      </c>
      <c r="AD158" t="s">
        <v>24</v>
      </c>
      <c r="AE158" t="s">
        <v>22</v>
      </c>
      <c r="AF158" t="s">
        <v>23</v>
      </c>
      <c r="AG158" t="s">
        <v>24</v>
      </c>
      <c r="AH158" t="s">
        <v>22</v>
      </c>
      <c r="AI158" t="s">
        <v>23</v>
      </c>
      <c r="AJ158" t="s">
        <v>24</v>
      </c>
      <c r="AK158" t="s">
        <v>22</v>
      </c>
      <c r="AL158" t="s">
        <v>23</v>
      </c>
      <c r="AM158" t="s">
        <v>24</v>
      </c>
      <c r="AN158" t="s">
        <v>22</v>
      </c>
      <c r="AO158" t="s">
        <v>23</v>
      </c>
      <c r="AP158" t="s">
        <v>24</v>
      </c>
      <c r="AQ158" t="s">
        <v>22</v>
      </c>
      <c r="AR158" t="s">
        <v>23</v>
      </c>
      <c r="AS158" t="s">
        <v>24</v>
      </c>
      <c r="AT158" t="s">
        <v>22</v>
      </c>
      <c r="AU158" t="s">
        <v>23</v>
      </c>
      <c r="AV158" t="s">
        <v>24</v>
      </c>
    </row>
    <row r="159" spans="1:48">
      <c r="A159" s="2">
        <v>2</v>
      </c>
      <c r="B159">
        <f>-(Table1254302334[[#This Row],[time]]-2)*2</f>
        <v>0</v>
      </c>
      <c r="C159" s="5">
        <v>3.0855000000000001</v>
      </c>
      <c r="D159" s="2">
        <v>2</v>
      </c>
      <c r="E159">
        <f>-(Table2255303335[[#This Row],[time]]-2)*2</f>
        <v>0</v>
      </c>
      <c r="F159" s="5">
        <v>0.52220500000000003</v>
      </c>
      <c r="G159" s="2">
        <v>2</v>
      </c>
      <c r="H159">
        <f>-(Table245262310342[[#This Row],[time]]-2)*2</f>
        <v>0</v>
      </c>
      <c r="I159" s="5">
        <v>2.07409</v>
      </c>
      <c r="J159" s="2">
        <v>2</v>
      </c>
      <c r="K159">
        <f>-(Table3256304336[[#This Row],[time]]-2)*2</f>
        <v>0</v>
      </c>
      <c r="L159" s="5">
        <v>0.83696000000000004</v>
      </c>
      <c r="M159" s="2">
        <v>2</v>
      </c>
      <c r="N159">
        <f>-(Table246263311343[[#This Row],[time]]-2)*2</f>
        <v>0</v>
      </c>
      <c r="O159" s="8">
        <v>8.2100000000000003E-5</v>
      </c>
      <c r="P159" s="2">
        <v>2</v>
      </c>
      <c r="Q159">
        <f>-(Table4257305337[[#This Row],[time]]-2)*2</f>
        <v>0</v>
      </c>
      <c r="R159" s="5">
        <v>0.88451900000000006</v>
      </c>
      <c r="S159" s="2">
        <v>2</v>
      </c>
      <c r="T159">
        <f>-(Table247264312344[[#This Row],[time]]-2)*2</f>
        <v>0</v>
      </c>
      <c r="U159" s="5">
        <v>0.20816899999999999</v>
      </c>
      <c r="V159" s="2">
        <v>2</v>
      </c>
      <c r="W159">
        <f>-(Table5258306338[[#This Row],[time]]-2)*2</f>
        <v>0</v>
      </c>
      <c r="X159" s="5">
        <v>0.916072</v>
      </c>
      <c r="Y159" s="2">
        <v>2</v>
      </c>
      <c r="Z159">
        <f>-(Table248265313345[[#This Row],[time]]-2)*2</f>
        <v>0</v>
      </c>
      <c r="AA159" s="5">
        <v>6.8489700000000001E-2</v>
      </c>
      <c r="AB159" s="2">
        <v>2</v>
      </c>
      <c r="AC159">
        <f>-(Table6259307339[[#This Row],[time]]-2)*2</f>
        <v>0</v>
      </c>
      <c r="AD159" s="5">
        <v>3.3119299999999998</v>
      </c>
      <c r="AE159" s="2">
        <v>2</v>
      </c>
      <c r="AF159">
        <f>-(Table249266314346[[#This Row],[time]]-2)*2</f>
        <v>0</v>
      </c>
      <c r="AG159" s="5">
        <v>8.8545499999999999E-2</v>
      </c>
      <c r="AH159" s="2">
        <v>2</v>
      </c>
      <c r="AI159">
        <f>-(Table7260308340[[#This Row],[time]]-2)*2</f>
        <v>0</v>
      </c>
      <c r="AJ159" s="5">
        <v>0.777443</v>
      </c>
      <c r="AK159" s="2">
        <v>2</v>
      </c>
      <c r="AL159">
        <f>-(Table250267315347[[#This Row],[time]]-2)*2</f>
        <v>0</v>
      </c>
      <c r="AM159" s="5">
        <v>1.55728</v>
      </c>
      <c r="AN159" s="2">
        <v>2</v>
      </c>
      <c r="AO159">
        <f>-(Table8261309341[[#This Row],[time]]-2)*2</f>
        <v>0</v>
      </c>
      <c r="AP159" s="5">
        <v>1.3342000000000001</v>
      </c>
      <c r="AQ159" s="2">
        <v>2</v>
      </c>
      <c r="AR159">
        <f>-(Table252268316348[[#This Row],[time]]-2)*2</f>
        <v>0</v>
      </c>
      <c r="AS159" s="2">
        <v>2</v>
      </c>
      <c r="AT159" s="2">
        <v>2</v>
      </c>
      <c r="AU159">
        <f>-(Table253269317349[[#This Row],[time]]-2)*2</f>
        <v>0</v>
      </c>
      <c r="AV159" s="2">
        <v>2</v>
      </c>
    </row>
    <row r="160" spans="1:48">
      <c r="A160" s="3">
        <v>2.0512600000000001</v>
      </c>
      <c r="B160">
        <f>-(Table1254302334[[#This Row],[time]]-2)*2</f>
        <v>-0.10252000000000017</v>
      </c>
      <c r="C160" s="6">
        <v>3.1434199999999999</v>
      </c>
      <c r="D160" s="3">
        <v>2.0512600000000001</v>
      </c>
      <c r="E160">
        <f>-(Table2255303335[[#This Row],[time]]-2)*2</f>
        <v>-0.10252000000000017</v>
      </c>
      <c r="F160" s="6">
        <v>0.54038600000000003</v>
      </c>
      <c r="G160" s="3">
        <v>2.0512600000000001</v>
      </c>
      <c r="H160">
        <f>-(Table245262310342[[#This Row],[time]]-2)*2</f>
        <v>-0.10252000000000017</v>
      </c>
      <c r="I160" s="6">
        <v>2.1096499999999998</v>
      </c>
      <c r="J160" s="3">
        <v>2.0512600000000001</v>
      </c>
      <c r="K160">
        <f>-(Table3256304336[[#This Row],[time]]-2)*2</f>
        <v>-0.10252000000000017</v>
      </c>
      <c r="L160" s="6">
        <v>0.84842899999999999</v>
      </c>
      <c r="M160" s="3">
        <v>2.0512600000000001</v>
      </c>
      <c r="N160">
        <f>-(Table246263311343[[#This Row],[time]]-2)*2</f>
        <v>-0.10252000000000017</v>
      </c>
      <c r="O160" s="9">
        <v>8.25E-5</v>
      </c>
      <c r="P160" s="3">
        <v>2.0512600000000001</v>
      </c>
      <c r="Q160">
        <f>-(Table4257305337[[#This Row],[time]]-2)*2</f>
        <v>-0.10252000000000017</v>
      </c>
      <c r="R160" s="6">
        <v>0.94668600000000003</v>
      </c>
      <c r="S160" s="3">
        <v>2.0512600000000001</v>
      </c>
      <c r="T160">
        <f>-(Table247264312344[[#This Row],[time]]-2)*2</f>
        <v>-0.10252000000000017</v>
      </c>
      <c r="U160" s="6">
        <v>0.22119800000000001</v>
      </c>
      <c r="V160" s="3">
        <v>2.0512600000000001</v>
      </c>
      <c r="W160">
        <f>-(Table5258306338[[#This Row],[time]]-2)*2</f>
        <v>-0.10252000000000017</v>
      </c>
      <c r="X160" s="6">
        <v>0.975047</v>
      </c>
      <c r="Y160" s="3">
        <v>2.0512600000000001</v>
      </c>
      <c r="Z160">
        <f>-(Table248265313345[[#This Row],[time]]-2)*2</f>
        <v>-0.10252000000000017</v>
      </c>
      <c r="AA160" s="6">
        <v>9.2145199999999997E-2</v>
      </c>
      <c r="AB160" s="3">
        <v>2.0512600000000001</v>
      </c>
      <c r="AC160">
        <f>-(Table6259307339[[#This Row],[time]]-2)*2</f>
        <v>-0.10252000000000017</v>
      </c>
      <c r="AD160" s="6">
        <v>3.6195300000000001</v>
      </c>
      <c r="AE160" s="3">
        <v>2.0512600000000001</v>
      </c>
      <c r="AF160">
        <f>-(Table249266314346[[#This Row],[time]]-2)*2</f>
        <v>-0.10252000000000017</v>
      </c>
      <c r="AG160" s="6">
        <v>0.109373</v>
      </c>
      <c r="AH160" s="3">
        <v>2.0512600000000001</v>
      </c>
      <c r="AI160">
        <f>-(Table7260308340[[#This Row],[time]]-2)*2</f>
        <v>-0.10252000000000017</v>
      </c>
      <c r="AJ160" s="6">
        <v>0.82632300000000003</v>
      </c>
      <c r="AK160" s="3">
        <v>2.0512600000000001</v>
      </c>
      <c r="AL160">
        <f>-(Table250267315347[[#This Row],[time]]-2)*2</f>
        <v>-0.10252000000000017</v>
      </c>
      <c r="AM160" s="6">
        <v>1.6982699999999999</v>
      </c>
      <c r="AN160" s="3">
        <v>2.0512600000000001</v>
      </c>
      <c r="AO160">
        <f>-(Table8261309341[[#This Row],[time]]-2)*2</f>
        <v>-0.10252000000000017</v>
      </c>
      <c r="AP160" s="6">
        <v>1.5433300000000001</v>
      </c>
      <c r="AQ160" s="3">
        <v>2.0512600000000001</v>
      </c>
      <c r="AR160">
        <f>-(Table252268316348[[#This Row],[time]]-2)*2</f>
        <v>-0.10252000000000017</v>
      </c>
      <c r="AS160" s="3">
        <v>2.0512600000000001</v>
      </c>
      <c r="AT160" s="3">
        <v>2.0512600000000001</v>
      </c>
      <c r="AU160">
        <f>-(Table253269317349[[#This Row],[time]]-2)*2</f>
        <v>-0.10252000000000017</v>
      </c>
      <c r="AV160" s="3">
        <v>2.0512600000000001</v>
      </c>
    </row>
    <row r="161" spans="1:48">
      <c r="A161" s="3">
        <v>2.1153300000000002</v>
      </c>
      <c r="B161">
        <f>-(Table1254302334[[#This Row],[time]]-2)*2</f>
        <v>-0.23066000000000031</v>
      </c>
      <c r="C161" s="6">
        <v>3.3152599999999999</v>
      </c>
      <c r="D161" s="3">
        <v>2.1153300000000002</v>
      </c>
      <c r="E161">
        <f>-(Table2255303335[[#This Row],[time]]-2)*2</f>
        <v>-0.23066000000000031</v>
      </c>
      <c r="F161" s="6">
        <v>0.56781499999999996</v>
      </c>
      <c r="G161" s="3">
        <v>2.1153300000000002</v>
      </c>
      <c r="H161">
        <f>-(Table245262310342[[#This Row],[time]]-2)*2</f>
        <v>-0.23066000000000031</v>
      </c>
      <c r="I161" s="6">
        <v>2.2559499999999999</v>
      </c>
      <c r="J161" s="3">
        <v>2.1153300000000002</v>
      </c>
      <c r="K161">
        <f>-(Table3256304336[[#This Row],[time]]-2)*2</f>
        <v>-0.23066000000000031</v>
      </c>
      <c r="L161" s="6">
        <v>0.86983299999999997</v>
      </c>
      <c r="M161" s="3">
        <v>2.1153300000000002</v>
      </c>
      <c r="N161">
        <f>-(Table246263311343[[#This Row],[time]]-2)*2</f>
        <v>-0.23066000000000031</v>
      </c>
      <c r="O161" s="9">
        <v>8.3800000000000004E-5</v>
      </c>
      <c r="P161" s="3">
        <v>2.1153300000000002</v>
      </c>
      <c r="Q161">
        <f>-(Table4257305337[[#This Row],[time]]-2)*2</f>
        <v>-0.23066000000000031</v>
      </c>
      <c r="R161" s="6">
        <v>1.0706199999999999</v>
      </c>
      <c r="S161" s="3">
        <v>2.1153300000000002</v>
      </c>
      <c r="T161">
        <f>-(Table247264312344[[#This Row],[time]]-2)*2</f>
        <v>-0.23066000000000031</v>
      </c>
      <c r="U161" s="6">
        <v>0.28863699999999998</v>
      </c>
      <c r="V161" s="3">
        <v>2.1153300000000002</v>
      </c>
      <c r="W161">
        <f>-(Table5258306338[[#This Row],[time]]-2)*2</f>
        <v>-0.23066000000000031</v>
      </c>
      <c r="X161" s="6">
        <v>1.07734</v>
      </c>
      <c r="Y161" s="3">
        <v>2.1153300000000002</v>
      </c>
      <c r="Z161">
        <f>-(Table248265313345[[#This Row],[time]]-2)*2</f>
        <v>-0.23066000000000031</v>
      </c>
      <c r="AA161" s="6">
        <v>0.14129900000000001</v>
      </c>
      <c r="AB161" s="3">
        <v>2.1153300000000002</v>
      </c>
      <c r="AC161">
        <f>-(Table6259307339[[#This Row],[time]]-2)*2</f>
        <v>-0.23066000000000031</v>
      </c>
      <c r="AD161" s="6">
        <v>4.2236599999999997</v>
      </c>
      <c r="AE161" s="3">
        <v>2.1153300000000002</v>
      </c>
      <c r="AF161">
        <f>-(Table249266314346[[#This Row],[time]]-2)*2</f>
        <v>-0.23066000000000031</v>
      </c>
      <c r="AG161" s="6">
        <v>0.168265</v>
      </c>
      <c r="AH161" s="3">
        <v>2.1153300000000002</v>
      </c>
      <c r="AI161">
        <f>-(Table7260308340[[#This Row],[time]]-2)*2</f>
        <v>-0.23066000000000031</v>
      </c>
      <c r="AJ161" s="6">
        <v>0.91993100000000005</v>
      </c>
      <c r="AK161" s="3">
        <v>2.1153300000000002</v>
      </c>
      <c r="AL161">
        <f>-(Table250267315347[[#This Row],[time]]-2)*2</f>
        <v>-0.23066000000000031</v>
      </c>
      <c r="AM161" s="6">
        <v>1.87663</v>
      </c>
      <c r="AN161" s="3">
        <v>2.1153300000000002</v>
      </c>
      <c r="AO161">
        <f>-(Table8261309341[[#This Row],[time]]-2)*2</f>
        <v>-0.23066000000000031</v>
      </c>
      <c r="AP161" s="6">
        <v>1.8824099999999999</v>
      </c>
      <c r="AQ161" s="3">
        <v>2.1153300000000002</v>
      </c>
      <c r="AR161">
        <f>-(Table252268316348[[#This Row],[time]]-2)*2</f>
        <v>-0.23066000000000031</v>
      </c>
      <c r="AS161" s="3">
        <v>2.1153300000000002</v>
      </c>
      <c r="AT161" s="3">
        <v>2.1153300000000002</v>
      </c>
      <c r="AU161">
        <f>-(Table253269317349[[#This Row],[time]]-2)*2</f>
        <v>-0.23066000000000031</v>
      </c>
      <c r="AV161" s="3">
        <v>2.1153300000000002</v>
      </c>
    </row>
    <row r="162" spans="1:48">
      <c r="A162" s="3">
        <v>2.16533</v>
      </c>
      <c r="B162">
        <f>-(Table1254302334[[#This Row],[time]]-2)*2</f>
        <v>-0.33065999999999995</v>
      </c>
      <c r="C162" s="6">
        <v>3.4274100000000001</v>
      </c>
      <c r="D162" s="3">
        <v>2.16533</v>
      </c>
      <c r="E162">
        <f>-(Table2255303335[[#This Row],[time]]-2)*2</f>
        <v>-0.33065999999999995</v>
      </c>
      <c r="F162" s="6">
        <v>0.58999100000000004</v>
      </c>
      <c r="G162" s="3">
        <v>2.16533</v>
      </c>
      <c r="H162">
        <f>-(Table245262310342[[#This Row],[time]]-2)*2</f>
        <v>-0.33065999999999995</v>
      </c>
      <c r="I162" s="6">
        <v>2.4103599999999998</v>
      </c>
      <c r="J162" s="3">
        <v>2.16533</v>
      </c>
      <c r="K162">
        <f>-(Table3256304336[[#This Row],[time]]-2)*2</f>
        <v>-0.33065999999999995</v>
      </c>
      <c r="L162" s="6">
        <v>0.88711600000000002</v>
      </c>
      <c r="M162" s="3">
        <v>2.16533</v>
      </c>
      <c r="N162">
        <f>-(Table246263311343[[#This Row],[time]]-2)*2</f>
        <v>-0.33065999999999995</v>
      </c>
      <c r="O162" s="9">
        <v>8.5199999999999997E-5</v>
      </c>
      <c r="P162" s="3">
        <v>2.16533</v>
      </c>
      <c r="Q162">
        <f>-(Table4257305337[[#This Row],[time]]-2)*2</f>
        <v>-0.33065999999999995</v>
      </c>
      <c r="R162" s="6">
        <v>1.1895100000000001</v>
      </c>
      <c r="S162" s="3">
        <v>2.16533</v>
      </c>
      <c r="T162">
        <f>-(Table247264312344[[#This Row],[time]]-2)*2</f>
        <v>-0.33065999999999995</v>
      </c>
      <c r="U162" s="6">
        <v>0.37939099999999998</v>
      </c>
      <c r="V162" s="3">
        <v>2.16533</v>
      </c>
      <c r="W162">
        <f>-(Table5258306338[[#This Row],[time]]-2)*2</f>
        <v>-0.33065999999999995</v>
      </c>
      <c r="X162" s="6">
        <v>1.16164</v>
      </c>
      <c r="Y162" s="3">
        <v>2.16533</v>
      </c>
      <c r="Z162">
        <f>-(Table248265313345[[#This Row],[time]]-2)*2</f>
        <v>-0.33065999999999995</v>
      </c>
      <c r="AA162" s="6">
        <v>0.14253199999999999</v>
      </c>
      <c r="AB162" s="3">
        <v>2.16533</v>
      </c>
      <c r="AC162">
        <f>-(Table6259307339[[#This Row],[time]]-2)*2</f>
        <v>-0.33065999999999995</v>
      </c>
      <c r="AD162" s="6">
        <v>4.5129599999999996</v>
      </c>
      <c r="AE162" s="3">
        <v>2.16533</v>
      </c>
      <c r="AF162">
        <f>-(Table249266314346[[#This Row],[time]]-2)*2</f>
        <v>-0.33065999999999995</v>
      </c>
      <c r="AG162" s="6">
        <v>0.40317900000000001</v>
      </c>
      <c r="AH162" s="3">
        <v>2.16533</v>
      </c>
      <c r="AI162">
        <f>-(Table7260308340[[#This Row],[time]]-2)*2</f>
        <v>-0.33065999999999995</v>
      </c>
      <c r="AJ162" s="6">
        <v>1.00752</v>
      </c>
      <c r="AK162" s="3">
        <v>2.16533</v>
      </c>
      <c r="AL162">
        <f>-(Table250267315347[[#This Row],[time]]-2)*2</f>
        <v>-0.33065999999999995</v>
      </c>
      <c r="AM162" s="6">
        <v>2.05139</v>
      </c>
      <c r="AN162" s="3">
        <v>2.16533</v>
      </c>
      <c r="AO162">
        <f>-(Table8261309341[[#This Row],[time]]-2)*2</f>
        <v>-0.33065999999999995</v>
      </c>
      <c r="AP162" s="6">
        <v>2.26823</v>
      </c>
      <c r="AQ162" s="3">
        <v>2.16533</v>
      </c>
      <c r="AR162">
        <f>-(Table252268316348[[#This Row],[time]]-2)*2</f>
        <v>-0.33065999999999995</v>
      </c>
      <c r="AS162" s="3">
        <v>2.16533</v>
      </c>
      <c r="AT162" s="3">
        <v>2.16533</v>
      </c>
      <c r="AU162">
        <f>-(Table253269317349[[#This Row],[time]]-2)*2</f>
        <v>-0.33065999999999995</v>
      </c>
      <c r="AV162" s="3">
        <v>2.16533</v>
      </c>
    </row>
    <row r="163" spans="1:48">
      <c r="A163" s="3">
        <v>2.2036099999999998</v>
      </c>
      <c r="B163">
        <f>-(Table1254302334[[#This Row],[time]]-2)*2</f>
        <v>-0.40721999999999969</v>
      </c>
      <c r="C163" s="6">
        <v>3.4865400000000002</v>
      </c>
      <c r="D163" s="3">
        <v>2.2036099999999998</v>
      </c>
      <c r="E163">
        <f>-(Table2255303335[[#This Row],[time]]-2)*2</f>
        <v>-0.40721999999999969</v>
      </c>
      <c r="F163" s="6">
        <v>0.61823399999999995</v>
      </c>
      <c r="G163" s="3">
        <v>2.2036099999999998</v>
      </c>
      <c r="H163">
        <f>-(Table245262310342[[#This Row],[time]]-2)*2</f>
        <v>-0.40721999999999969</v>
      </c>
      <c r="I163" s="6">
        <v>2.5567199999999999</v>
      </c>
      <c r="J163" s="3">
        <v>2.2036099999999998</v>
      </c>
      <c r="K163">
        <f>-(Table3256304336[[#This Row],[time]]-2)*2</f>
        <v>-0.40721999999999969</v>
      </c>
      <c r="L163" s="6">
        <v>0.90517400000000003</v>
      </c>
      <c r="M163" s="3">
        <v>2.2036099999999998</v>
      </c>
      <c r="N163">
        <f>-(Table246263311343[[#This Row],[time]]-2)*2</f>
        <v>-0.40721999999999969</v>
      </c>
      <c r="O163" s="9">
        <v>8.6500000000000002E-5</v>
      </c>
      <c r="P163" s="3">
        <v>2.2036099999999998</v>
      </c>
      <c r="Q163">
        <f>-(Table4257305337[[#This Row],[time]]-2)*2</f>
        <v>-0.40721999999999969</v>
      </c>
      <c r="R163" s="6">
        <v>1.28884</v>
      </c>
      <c r="S163" s="3">
        <v>2.2036099999999998</v>
      </c>
      <c r="T163">
        <f>-(Table247264312344[[#This Row],[time]]-2)*2</f>
        <v>-0.40721999999999969</v>
      </c>
      <c r="U163" s="6">
        <v>0.461532</v>
      </c>
      <c r="V163" s="3">
        <v>2.2036099999999998</v>
      </c>
      <c r="W163">
        <f>-(Table5258306338[[#This Row],[time]]-2)*2</f>
        <v>-0.40721999999999969</v>
      </c>
      <c r="X163" s="6">
        <v>1.22654</v>
      </c>
      <c r="Y163" s="3">
        <v>2.2036099999999998</v>
      </c>
      <c r="Z163">
        <f>-(Table248265313345[[#This Row],[time]]-2)*2</f>
        <v>-0.40721999999999969</v>
      </c>
      <c r="AA163" s="6">
        <v>0.15881700000000001</v>
      </c>
      <c r="AB163" s="3">
        <v>2.2036099999999998</v>
      </c>
      <c r="AC163">
        <f>-(Table6259307339[[#This Row],[time]]-2)*2</f>
        <v>-0.40721999999999969</v>
      </c>
      <c r="AD163" s="6">
        <v>4.6045499999999997</v>
      </c>
      <c r="AE163" s="3">
        <v>2.2036099999999998</v>
      </c>
      <c r="AF163">
        <f>-(Table249266314346[[#This Row],[time]]-2)*2</f>
        <v>-0.40721999999999969</v>
      </c>
      <c r="AG163" s="6">
        <v>0.706044</v>
      </c>
      <c r="AH163" s="3">
        <v>2.2036099999999998</v>
      </c>
      <c r="AI163">
        <f>-(Table7260308340[[#This Row],[time]]-2)*2</f>
        <v>-0.40721999999999969</v>
      </c>
      <c r="AJ163" s="6">
        <v>1.56976</v>
      </c>
      <c r="AK163" s="3">
        <v>2.2036099999999998</v>
      </c>
      <c r="AL163">
        <f>-(Table250267315347[[#This Row],[time]]-2)*2</f>
        <v>-0.40721999999999969</v>
      </c>
      <c r="AM163" s="6">
        <v>2.22099</v>
      </c>
      <c r="AN163" s="3">
        <v>2.2036099999999998</v>
      </c>
      <c r="AO163">
        <f>-(Table8261309341[[#This Row],[time]]-2)*2</f>
        <v>-0.40721999999999969</v>
      </c>
      <c r="AP163" s="6">
        <v>2.62609</v>
      </c>
      <c r="AQ163" s="3">
        <v>2.2036099999999998</v>
      </c>
      <c r="AR163">
        <f>-(Table252268316348[[#This Row],[time]]-2)*2</f>
        <v>-0.40721999999999969</v>
      </c>
      <c r="AS163" s="3">
        <v>2.2036099999999998</v>
      </c>
      <c r="AT163" s="3">
        <v>2.2036099999999998</v>
      </c>
      <c r="AU163">
        <f>-(Table253269317349[[#This Row],[time]]-2)*2</f>
        <v>-0.40721999999999969</v>
      </c>
      <c r="AV163" s="3">
        <v>2.2036099999999998</v>
      </c>
    </row>
    <row r="164" spans="1:48">
      <c r="A164" s="3">
        <v>2.2521499999999999</v>
      </c>
      <c r="B164">
        <f>-(Table1254302334[[#This Row],[time]]-2)*2</f>
        <v>-0.50429999999999975</v>
      </c>
      <c r="C164" s="6">
        <v>3.6465299999999998</v>
      </c>
      <c r="D164" s="3">
        <v>2.2521499999999999</v>
      </c>
      <c r="E164">
        <f>-(Table2255303335[[#This Row],[time]]-2)*2</f>
        <v>-0.50429999999999975</v>
      </c>
      <c r="F164" s="6">
        <v>0.67639000000000005</v>
      </c>
      <c r="G164" s="3">
        <v>2.2521499999999999</v>
      </c>
      <c r="H164">
        <f>-(Table245262310342[[#This Row],[time]]-2)*2</f>
        <v>-0.50429999999999975</v>
      </c>
      <c r="I164" s="6">
        <v>2.8420999999999998</v>
      </c>
      <c r="J164" s="3">
        <v>2.2521499999999999</v>
      </c>
      <c r="K164">
        <f>-(Table3256304336[[#This Row],[time]]-2)*2</f>
        <v>-0.50429999999999975</v>
      </c>
      <c r="L164" s="6">
        <v>0.94262699999999999</v>
      </c>
      <c r="M164" s="3">
        <v>2.2521499999999999</v>
      </c>
      <c r="N164">
        <f>-(Table246263311343[[#This Row],[time]]-2)*2</f>
        <v>-0.50429999999999975</v>
      </c>
      <c r="O164" s="9">
        <v>8.8300000000000005E-5</v>
      </c>
      <c r="P164" s="3">
        <v>2.2521499999999999</v>
      </c>
      <c r="Q164">
        <f>-(Table4257305337[[#This Row],[time]]-2)*2</f>
        <v>-0.50429999999999975</v>
      </c>
      <c r="R164" s="6">
        <v>1.4440299999999999</v>
      </c>
      <c r="S164" s="3">
        <v>2.2521499999999999</v>
      </c>
      <c r="T164">
        <f>-(Table247264312344[[#This Row],[time]]-2)*2</f>
        <v>-0.50429999999999975</v>
      </c>
      <c r="U164" s="6">
        <v>0.58177100000000004</v>
      </c>
      <c r="V164" s="3">
        <v>2.2521499999999999</v>
      </c>
      <c r="W164">
        <f>-(Table5258306338[[#This Row],[time]]-2)*2</f>
        <v>-0.50429999999999975</v>
      </c>
      <c r="X164" s="6">
        <v>1.32107</v>
      </c>
      <c r="Y164" s="3">
        <v>2.2521499999999999</v>
      </c>
      <c r="Z164">
        <f>-(Table248265313345[[#This Row],[time]]-2)*2</f>
        <v>-0.50429999999999975</v>
      </c>
      <c r="AA164" s="6">
        <v>0.21046899999999999</v>
      </c>
      <c r="AB164" s="3">
        <v>2.2521499999999999</v>
      </c>
      <c r="AC164">
        <f>-(Table6259307339[[#This Row],[time]]-2)*2</f>
        <v>-0.50429999999999975</v>
      </c>
      <c r="AD164" s="6">
        <v>4.9081900000000003</v>
      </c>
      <c r="AE164" s="3">
        <v>2.2521499999999999</v>
      </c>
      <c r="AF164">
        <f>-(Table249266314346[[#This Row],[time]]-2)*2</f>
        <v>-0.50429999999999975</v>
      </c>
      <c r="AG164" s="6">
        <v>1.1297600000000001</v>
      </c>
      <c r="AH164" s="3">
        <v>2.2521499999999999</v>
      </c>
      <c r="AI164">
        <f>-(Table7260308340[[#This Row],[time]]-2)*2</f>
        <v>-0.50429999999999975</v>
      </c>
      <c r="AJ164" s="6">
        <v>2.2564199999999999</v>
      </c>
      <c r="AK164" s="3">
        <v>2.2521499999999999</v>
      </c>
      <c r="AL164">
        <f>-(Table250267315347[[#This Row],[time]]-2)*2</f>
        <v>-0.50429999999999975</v>
      </c>
      <c r="AM164" s="6">
        <v>2.4556300000000002</v>
      </c>
      <c r="AN164" s="3">
        <v>2.2521499999999999</v>
      </c>
      <c r="AO164">
        <f>-(Table8261309341[[#This Row],[time]]-2)*2</f>
        <v>-0.50429999999999975</v>
      </c>
      <c r="AP164" s="6">
        <v>3.0888900000000001</v>
      </c>
      <c r="AQ164" s="3">
        <v>2.2521499999999999</v>
      </c>
      <c r="AR164">
        <f>-(Table252268316348[[#This Row],[time]]-2)*2</f>
        <v>-0.50429999999999975</v>
      </c>
      <c r="AS164" s="3">
        <v>2.2521499999999999</v>
      </c>
      <c r="AT164" s="3">
        <v>2.2521499999999999</v>
      </c>
      <c r="AU164">
        <f>-(Table253269317349[[#This Row],[time]]-2)*2</f>
        <v>-0.50429999999999975</v>
      </c>
      <c r="AV164" s="3">
        <v>2.2521499999999999</v>
      </c>
    </row>
    <row r="165" spans="1:48">
      <c r="A165" s="3">
        <v>2.3048199999999999</v>
      </c>
      <c r="B165">
        <f>-(Table1254302334[[#This Row],[time]]-2)*2</f>
        <v>-0.60963999999999974</v>
      </c>
      <c r="C165" s="6">
        <v>3.9666000000000001</v>
      </c>
      <c r="D165" s="3">
        <v>2.3048199999999999</v>
      </c>
      <c r="E165">
        <f>-(Table2255303335[[#This Row],[time]]-2)*2</f>
        <v>-0.60963999999999974</v>
      </c>
      <c r="F165" s="6">
        <v>0.78711100000000001</v>
      </c>
      <c r="G165" s="3">
        <v>2.3048199999999999</v>
      </c>
      <c r="H165">
        <f>-(Table245262310342[[#This Row],[time]]-2)*2</f>
        <v>-0.60963999999999974</v>
      </c>
      <c r="I165" s="6">
        <v>3.2594500000000002</v>
      </c>
      <c r="J165" s="3">
        <v>2.3048199999999999</v>
      </c>
      <c r="K165">
        <f>-(Table3256304336[[#This Row],[time]]-2)*2</f>
        <v>-0.60963999999999974</v>
      </c>
      <c r="L165" s="6">
        <v>1.0113099999999999</v>
      </c>
      <c r="M165" s="3">
        <v>2.3048199999999999</v>
      </c>
      <c r="N165">
        <f>-(Table246263311343[[#This Row],[time]]-2)*2</f>
        <v>-0.60963999999999974</v>
      </c>
      <c r="O165" s="6">
        <v>7.1088399999999995E-4</v>
      </c>
      <c r="P165" s="3">
        <v>2.3048199999999999</v>
      </c>
      <c r="Q165">
        <f>-(Table4257305337[[#This Row],[time]]-2)*2</f>
        <v>-0.60963999999999974</v>
      </c>
      <c r="R165" s="6">
        <v>1.6068800000000001</v>
      </c>
      <c r="S165" s="3">
        <v>2.3048199999999999</v>
      </c>
      <c r="T165">
        <f>-(Table247264312344[[#This Row],[time]]-2)*2</f>
        <v>-0.60963999999999974</v>
      </c>
      <c r="U165" s="6">
        <v>0.71316800000000002</v>
      </c>
      <c r="V165" s="3">
        <v>2.3048199999999999</v>
      </c>
      <c r="W165">
        <f>-(Table5258306338[[#This Row],[time]]-2)*2</f>
        <v>-0.60963999999999974</v>
      </c>
      <c r="X165" s="6">
        <v>1.4235199999999999</v>
      </c>
      <c r="Y165" s="3">
        <v>2.3048199999999999</v>
      </c>
      <c r="Z165">
        <f>-(Table248265313345[[#This Row],[time]]-2)*2</f>
        <v>-0.60963999999999974</v>
      </c>
      <c r="AA165" s="6">
        <v>0.27386100000000002</v>
      </c>
      <c r="AB165" s="3">
        <v>2.3048199999999999</v>
      </c>
      <c r="AC165">
        <f>-(Table6259307339[[#This Row],[time]]-2)*2</f>
        <v>-0.60963999999999974</v>
      </c>
      <c r="AD165" s="6">
        <v>5.3532599999999997</v>
      </c>
      <c r="AE165" s="3">
        <v>2.3048199999999999</v>
      </c>
      <c r="AF165">
        <f>-(Table249266314346[[#This Row],[time]]-2)*2</f>
        <v>-0.60963999999999974</v>
      </c>
      <c r="AG165" s="6">
        <v>1.5821799999999999</v>
      </c>
      <c r="AH165" s="3">
        <v>2.3048199999999999</v>
      </c>
      <c r="AI165">
        <f>-(Table7260308340[[#This Row],[time]]-2)*2</f>
        <v>-0.60963999999999974</v>
      </c>
      <c r="AJ165" s="6">
        <v>3.0051299999999999</v>
      </c>
      <c r="AK165" s="3">
        <v>2.3048199999999999</v>
      </c>
      <c r="AL165">
        <f>-(Table250267315347[[#This Row],[time]]-2)*2</f>
        <v>-0.60963999999999974</v>
      </c>
      <c r="AM165" s="6">
        <v>2.7568700000000002</v>
      </c>
      <c r="AN165" s="3">
        <v>2.3048199999999999</v>
      </c>
      <c r="AO165">
        <f>-(Table8261309341[[#This Row],[time]]-2)*2</f>
        <v>-0.60963999999999974</v>
      </c>
      <c r="AP165" s="6">
        <v>3.58352</v>
      </c>
      <c r="AQ165" s="3">
        <v>2.3048199999999999</v>
      </c>
      <c r="AR165">
        <f>-(Table252268316348[[#This Row],[time]]-2)*2</f>
        <v>-0.60963999999999974</v>
      </c>
      <c r="AS165" s="3">
        <v>2.3048199999999999</v>
      </c>
      <c r="AT165" s="3">
        <v>2.3048199999999999</v>
      </c>
      <c r="AU165">
        <f>-(Table253269317349[[#This Row],[time]]-2)*2</f>
        <v>-0.60963999999999974</v>
      </c>
      <c r="AV165" s="3">
        <v>2.3048199999999999</v>
      </c>
    </row>
    <row r="166" spans="1:48">
      <c r="A166" s="3">
        <v>2.3521100000000001</v>
      </c>
      <c r="B166">
        <f>-(Table1254302334[[#This Row],[time]]-2)*2</f>
        <v>-0.70422000000000029</v>
      </c>
      <c r="C166" s="6">
        <v>4.2673100000000002</v>
      </c>
      <c r="D166" s="3">
        <v>2.3521100000000001</v>
      </c>
      <c r="E166">
        <f>-(Table2255303335[[#This Row],[time]]-2)*2</f>
        <v>-0.70422000000000029</v>
      </c>
      <c r="F166" s="6">
        <v>0.87151000000000001</v>
      </c>
      <c r="G166" s="3">
        <v>2.3521100000000001</v>
      </c>
      <c r="H166">
        <f>-(Table245262310342[[#This Row],[time]]-2)*2</f>
        <v>-0.70422000000000029</v>
      </c>
      <c r="I166" s="6">
        <v>3.62785</v>
      </c>
      <c r="J166" s="3">
        <v>2.3521100000000001</v>
      </c>
      <c r="K166">
        <f>-(Table3256304336[[#This Row],[time]]-2)*2</f>
        <v>-0.70422000000000029</v>
      </c>
      <c r="L166" s="6">
        <v>1.05399</v>
      </c>
      <c r="M166" s="3">
        <v>2.3521100000000001</v>
      </c>
      <c r="N166">
        <f>-(Table246263311343[[#This Row],[time]]-2)*2</f>
        <v>-0.70422000000000029</v>
      </c>
      <c r="O166" s="6">
        <v>4.1908700000000002E-3</v>
      </c>
      <c r="P166" s="3">
        <v>2.3521100000000001</v>
      </c>
      <c r="Q166">
        <f>-(Table4257305337[[#This Row],[time]]-2)*2</f>
        <v>-0.70422000000000029</v>
      </c>
      <c r="R166" s="6">
        <v>1.7337100000000001</v>
      </c>
      <c r="S166" s="3">
        <v>2.3521100000000001</v>
      </c>
      <c r="T166">
        <f>-(Table247264312344[[#This Row],[time]]-2)*2</f>
        <v>-0.70422000000000029</v>
      </c>
      <c r="U166" s="6">
        <v>0.83135000000000003</v>
      </c>
      <c r="V166" s="3">
        <v>2.3521100000000001</v>
      </c>
      <c r="W166">
        <f>-(Table5258306338[[#This Row],[time]]-2)*2</f>
        <v>-0.70422000000000029</v>
      </c>
      <c r="X166" s="6">
        <v>1.5058400000000001</v>
      </c>
      <c r="Y166" s="3">
        <v>2.3521100000000001</v>
      </c>
      <c r="Z166">
        <f>-(Table248265313345[[#This Row],[time]]-2)*2</f>
        <v>-0.70422000000000029</v>
      </c>
      <c r="AA166" s="6">
        <v>0.481769</v>
      </c>
      <c r="AB166" s="3">
        <v>2.3521100000000001</v>
      </c>
      <c r="AC166">
        <f>-(Table6259307339[[#This Row],[time]]-2)*2</f>
        <v>-0.70422000000000029</v>
      </c>
      <c r="AD166" s="6">
        <v>5.7672299999999996</v>
      </c>
      <c r="AE166" s="3">
        <v>2.3521100000000001</v>
      </c>
      <c r="AF166">
        <f>-(Table249266314346[[#This Row],[time]]-2)*2</f>
        <v>-0.70422000000000029</v>
      </c>
      <c r="AG166" s="6">
        <v>1.9347700000000001</v>
      </c>
      <c r="AH166" s="3">
        <v>2.3521100000000001</v>
      </c>
      <c r="AI166">
        <f>-(Table7260308340[[#This Row],[time]]-2)*2</f>
        <v>-0.70422000000000029</v>
      </c>
      <c r="AJ166" s="6">
        <v>3.7025899999999998</v>
      </c>
      <c r="AK166" s="3">
        <v>2.3521100000000001</v>
      </c>
      <c r="AL166">
        <f>-(Table250267315347[[#This Row],[time]]-2)*2</f>
        <v>-0.70422000000000029</v>
      </c>
      <c r="AM166" s="6">
        <v>3.01491</v>
      </c>
      <c r="AN166" s="3">
        <v>2.3521100000000001</v>
      </c>
      <c r="AO166">
        <f>-(Table8261309341[[#This Row],[time]]-2)*2</f>
        <v>-0.70422000000000029</v>
      </c>
      <c r="AP166" s="6">
        <v>4.00718</v>
      </c>
      <c r="AQ166" s="3">
        <v>2.3521100000000001</v>
      </c>
      <c r="AR166">
        <f>-(Table252268316348[[#This Row],[time]]-2)*2</f>
        <v>-0.70422000000000029</v>
      </c>
      <c r="AS166" s="3">
        <v>2.3521100000000001</v>
      </c>
      <c r="AT166" s="3">
        <v>2.3521100000000001</v>
      </c>
      <c r="AU166">
        <f>-(Table253269317349[[#This Row],[time]]-2)*2</f>
        <v>-0.70422000000000029</v>
      </c>
      <c r="AV166" s="3">
        <v>2.3521100000000001</v>
      </c>
    </row>
    <row r="167" spans="1:48">
      <c r="A167" s="3">
        <v>2.4011</v>
      </c>
      <c r="B167">
        <f>-(Table1254302334[[#This Row],[time]]-2)*2</f>
        <v>-0.80220000000000002</v>
      </c>
      <c r="C167" s="6">
        <v>4.56454</v>
      </c>
      <c r="D167" s="3">
        <v>2.4011</v>
      </c>
      <c r="E167">
        <f>-(Table2255303335[[#This Row],[time]]-2)*2</f>
        <v>-0.80220000000000002</v>
      </c>
      <c r="F167" s="6">
        <v>0.94239300000000004</v>
      </c>
      <c r="G167" s="3">
        <v>2.4011</v>
      </c>
      <c r="H167">
        <f>-(Table245262310342[[#This Row],[time]]-2)*2</f>
        <v>-0.80220000000000002</v>
      </c>
      <c r="I167" s="6">
        <v>3.97255</v>
      </c>
      <c r="J167" s="3">
        <v>2.4011</v>
      </c>
      <c r="K167">
        <f>-(Table3256304336[[#This Row],[time]]-2)*2</f>
        <v>-0.80220000000000002</v>
      </c>
      <c r="L167" s="6">
        <v>1.0857699999999999</v>
      </c>
      <c r="M167" s="3">
        <v>2.4011</v>
      </c>
      <c r="N167">
        <f>-(Table246263311343[[#This Row],[time]]-2)*2</f>
        <v>-0.80220000000000002</v>
      </c>
      <c r="O167" s="6">
        <v>1.3662799999999999E-2</v>
      </c>
      <c r="P167" s="3">
        <v>2.4011</v>
      </c>
      <c r="Q167">
        <f>-(Table4257305337[[#This Row],[time]]-2)*2</f>
        <v>-0.80220000000000002</v>
      </c>
      <c r="R167" s="6">
        <v>1.8530199999999999</v>
      </c>
      <c r="S167" s="3">
        <v>2.4011</v>
      </c>
      <c r="T167">
        <f>-(Table247264312344[[#This Row],[time]]-2)*2</f>
        <v>-0.80220000000000002</v>
      </c>
      <c r="U167" s="6">
        <v>0.95726</v>
      </c>
      <c r="V167" s="3">
        <v>2.4011</v>
      </c>
      <c r="W167">
        <f>-(Table5258306338[[#This Row],[time]]-2)*2</f>
        <v>-0.80220000000000002</v>
      </c>
      <c r="X167" s="6">
        <v>1.583</v>
      </c>
      <c r="Y167" s="3">
        <v>2.4011</v>
      </c>
      <c r="Z167">
        <f>-(Table248265313345[[#This Row],[time]]-2)*2</f>
        <v>-0.80220000000000002</v>
      </c>
      <c r="AA167" s="6">
        <v>0.76946400000000004</v>
      </c>
      <c r="AB167" s="3">
        <v>2.4011</v>
      </c>
      <c r="AC167">
        <f>-(Table6259307339[[#This Row],[time]]-2)*2</f>
        <v>-0.80220000000000002</v>
      </c>
      <c r="AD167" s="6">
        <v>6.2958100000000004</v>
      </c>
      <c r="AE167" s="3">
        <v>2.4011</v>
      </c>
      <c r="AF167">
        <f>-(Table249266314346[[#This Row],[time]]-2)*2</f>
        <v>-0.80220000000000002</v>
      </c>
      <c r="AG167" s="6">
        <v>2.2873700000000001</v>
      </c>
      <c r="AH167" s="3">
        <v>2.4011</v>
      </c>
      <c r="AI167">
        <f>-(Table7260308340[[#This Row],[time]]-2)*2</f>
        <v>-0.80220000000000002</v>
      </c>
      <c r="AJ167" s="6">
        <v>4.4766300000000001</v>
      </c>
      <c r="AK167" s="3">
        <v>2.4011</v>
      </c>
      <c r="AL167">
        <f>-(Table250267315347[[#This Row],[time]]-2)*2</f>
        <v>-0.80220000000000002</v>
      </c>
      <c r="AM167" s="6">
        <v>3.2781199999999999</v>
      </c>
      <c r="AN167" s="3">
        <v>2.4011</v>
      </c>
      <c r="AO167">
        <f>-(Table8261309341[[#This Row],[time]]-2)*2</f>
        <v>-0.80220000000000002</v>
      </c>
      <c r="AP167" s="6">
        <v>4.4447099999999997</v>
      </c>
      <c r="AQ167" s="3">
        <v>2.4011</v>
      </c>
      <c r="AR167">
        <f>-(Table252268316348[[#This Row],[time]]-2)*2</f>
        <v>-0.80220000000000002</v>
      </c>
      <c r="AS167" s="3">
        <v>2.4011</v>
      </c>
      <c r="AT167" s="3">
        <v>2.4011</v>
      </c>
      <c r="AU167">
        <f>-(Table253269317349[[#This Row],[time]]-2)*2</f>
        <v>-0.80220000000000002</v>
      </c>
      <c r="AV167" s="3">
        <v>2.4011</v>
      </c>
    </row>
    <row r="168" spans="1:48">
      <c r="A168" s="3">
        <v>2.4565000000000001</v>
      </c>
      <c r="B168">
        <f>-(Table1254302334[[#This Row],[time]]-2)*2</f>
        <v>-0.91300000000000026</v>
      </c>
      <c r="C168" s="6">
        <v>4.8856599999999997</v>
      </c>
      <c r="D168" s="3">
        <v>2.4565000000000001</v>
      </c>
      <c r="E168">
        <f>-(Table2255303335[[#This Row],[time]]-2)*2</f>
        <v>-0.91300000000000026</v>
      </c>
      <c r="F168" s="6">
        <v>1.01047</v>
      </c>
      <c r="G168" s="3">
        <v>2.4565000000000001</v>
      </c>
      <c r="H168">
        <f>-(Table245262310342[[#This Row],[time]]-2)*2</f>
        <v>-0.91300000000000026</v>
      </c>
      <c r="I168" s="6">
        <v>4.3331499999999998</v>
      </c>
      <c r="J168" s="3">
        <v>2.4565000000000001</v>
      </c>
      <c r="K168">
        <f>-(Table3256304336[[#This Row],[time]]-2)*2</f>
        <v>-0.91300000000000026</v>
      </c>
      <c r="L168" s="6">
        <v>1.12419</v>
      </c>
      <c r="M168" s="3">
        <v>2.4565000000000001</v>
      </c>
      <c r="N168">
        <f>-(Table246263311343[[#This Row],[time]]-2)*2</f>
        <v>-0.91300000000000026</v>
      </c>
      <c r="O168" s="6">
        <v>3.4959999999999998E-2</v>
      </c>
      <c r="P168" s="3">
        <v>2.4565000000000001</v>
      </c>
      <c r="Q168">
        <f>-(Table4257305337[[#This Row],[time]]-2)*2</f>
        <v>-0.91300000000000026</v>
      </c>
      <c r="R168" s="6">
        <v>1.9666699999999999</v>
      </c>
      <c r="S168" s="3">
        <v>2.4565000000000001</v>
      </c>
      <c r="T168">
        <f>-(Table247264312344[[#This Row],[time]]-2)*2</f>
        <v>-0.91300000000000026</v>
      </c>
      <c r="U168" s="6">
        <v>1.10623</v>
      </c>
      <c r="V168" s="3">
        <v>2.4565000000000001</v>
      </c>
      <c r="W168">
        <f>-(Table5258306338[[#This Row],[time]]-2)*2</f>
        <v>-0.91300000000000026</v>
      </c>
      <c r="X168" s="6">
        <v>1.65341</v>
      </c>
      <c r="Y168" s="3">
        <v>2.4565000000000001</v>
      </c>
      <c r="Z168">
        <f>-(Table248265313345[[#This Row],[time]]-2)*2</f>
        <v>-0.91300000000000026</v>
      </c>
      <c r="AA168" s="6">
        <v>1.10558</v>
      </c>
      <c r="AB168" s="3">
        <v>2.4565000000000001</v>
      </c>
      <c r="AC168">
        <f>-(Table6259307339[[#This Row],[time]]-2)*2</f>
        <v>-0.91300000000000026</v>
      </c>
      <c r="AD168" s="6">
        <v>6.7514900000000004</v>
      </c>
      <c r="AE168" s="3">
        <v>2.4565000000000001</v>
      </c>
      <c r="AF168">
        <f>-(Table249266314346[[#This Row],[time]]-2)*2</f>
        <v>-0.91300000000000026</v>
      </c>
      <c r="AG168" s="6">
        <v>2.7162600000000001</v>
      </c>
      <c r="AH168" s="3">
        <v>2.4565000000000001</v>
      </c>
      <c r="AI168">
        <f>-(Table7260308340[[#This Row],[time]]-2)*2</f>
        <v>-0.91300000000000026</v>
      </c>
      <c r="AJ168" s="6">
        <v>5.49207</v>
      </c>
      <c r="AK168" s="3">
        <v>2.4565000000000001</v>
      </c>
      <c r="AL168">
        <f>-(Table250267315347[[#This Row],[time]]-2)*2</f>
        <v>-0.91300000000000026</v>
      </c>
      <c r="AM168" s="6">
        <v>3.5525899999999999</v>
      </c>
      <c r="AN168" s="3">
        <v>2.4565000000000001</v>
      </c>
      <c r="AO168">
        <f>-(Table8261309341[[#This Row],[time]]-2)*2</f>
        <v>-0.91300000000000026</v>
      </c>
      <c r="AP168" s="6">
        <v>4.96204</v>
      </c>
      <c r="AQ168" s="3">
        <v>2.4565000000000001</v>
      </c>
      <c r="AR168">
        <f>-(Table252268316348[[#This Row],[time]]-2)*2</f>
        <v>-0.91300000000000026</v>
      </c>
      <c r="AS168" s="3">
        <v>2.4565000000000001</v>
      </c>
      <c r="AT168" s="3">
        <v>2.4565000000000001</v>
      </c>
      <c r="AU168">
        <f>-(Table253269317349[[#This Row],[time]]-2)*2</f>
        <v>-0.91300000000000026</v>
      </c>
      <c r="AV168" s="3">
        <v>2.4565000000000001</v>
      </c>
    </row>
    <row r="169" spans="1:48">
      <c r="A169" s="3">
        <v>2.50468</v>
      </c>
      <c r="B169">
        <f>-(Table1254302334[[#This Row],[time]]-2)*2</f>
        <v>-1.00936</v>
      </c>
      <c r="C169" s="6">
        <v>5.1635499999999999</v>
      </c>
      <c r="D169" s="3">
        <v>2.50468</v>
      </c>
      <c r="E169">
        <f>-(Table2255303335[[#This Row],[time]]-2)*2</f>
        <v>-1.00936</v>
      </c>
      <c r="F169" s="6">
        <v>1.06145</v>
      </c>
      <c r="G169" s="3">
        <v>2.50468</v>
      </c>
      <c r="H169">
        <f>-(Table245262310342[[#This Row],[time]]-2)*2</f>
        <v>-1.00936</v>
      </c>
      <c r="I169" s="6">
        <v>4.6363200000000004</v>
      </c>
      <c r="J169" s="3">
        <v>2.50468</v>
      </c>
      <c r="K169">
        <f>-(Table3256304336[[#This Row],[time]]-2)*2</f>
        <v>-1.00936</v>
      </c>
      <c r="L169" s="6">
        <v>1.16082</v>
      </c>
      <c r="M169" s="3">
        <v>2.50468</v>
      </c>
      <c r="N169">
        <f>-(Table246263311343[[#This Row],[time]]-2)*2</f>
        <v>-1.00936</v>
      </c>
      <c r="O169" s="6">
        <v>0.118713</v>
      </c>
      <c r="P169" s="3">
        <v>2.50468</v>
      </c>
      <c r="Q169">
        <f>-(Table4257305337[[#This Row],[time]]-2)*2</f>
        <v>-1.00936</v>
      </c>
      <c r="R169" s="6">
        <v>2.05789</v>
      </c>
      <c r="S169" s="3">
        <v>2.50468</v>
      </c>
      <c r="T169">
        <f>-(Table247264312344[[#This Row],[time]]-2)*2</f>
        <v>-1.00936</v>
      </c>
      <c r="U169" s="6">
        <v>1.23604</v>
      </c>
      <c r="V169" s="3">
        <v>2.50468</v>
      </c>
      <c r="W169">
        <f>-(Table5258306338[[#This Row],[time]]-2)*2</f>
        <v>-1.00936</v>
      </c>
      <c r="X169" s="6">
        <v>1.70017</v>
      </c>
      <c r="Y169" s="3">
        <v>2.50468</v>
      </c>
      <c r="Z169">
        <f>-(Table248265313345[[#This Row],[time]]-2)*2</f>
        <v>-1.00936</v>
      </c>
      <c r="AA169" s="6">
        <v>1.34887</v>
      </c>
      <c r="AB169" s="3">
        <v>2.50468</v>
      </c>
      <c r="AC169">
        <f>-(Table6259307339[[#This Row],[time]]-2)*2</f>
        <v>-1.00936</v>
      </c>
      <c r="AD169" s="6">
        <v>7.1082900000000002</v>
      </c>
      <c r="AE169" s="3">
        <v>2.50468</v>
      </c>
      <c r="AF169">
        <f>-(Table249266314346[[#This Row],[time]]-2)*2</f>
        <v>-1.00936</v>
      </c>
      <c r="AG169" s="6">
        <v>3.0620799999999999</v>
      </c>
      <c r="AH169" s="3">
        <v>2.50468</v>
      </c>
      <c r="AI169">
        <f>-(Table7260308340[[#This Row],[time]]-2)*2</f>
        <v>-1.00936</v>
      </c>
      <c r="AJ169" s="6">
        <v>6.2897800000000004</v>
      </c>
      <c r="AK169" s="3">
        <v>2.50468</v>
      </c>
      <c r="AL169">
        <f>-(Table250267315347[[#This Row],[time]]-2)*2</f>
        <v>-1.00936</v>
      </c>
      <c r="AM169" s="6">
        <v>3.7886899999999999</v>
      </c>
      <c r="AN169" s="3">
        <v>2.50468</v>
      </c>
      <c r="AO169">
        <f>-(Table8261309341[[#This Row],[time]]-2)*2</f>
        <v>-1.00936</v>
      </c>
      <c r="AP169" s="6">
        <v>5.4495300000000002</v>
      </c>
      <c r="AQ169" s="3">
        <v>2.50468</v>
      </c>
      <c r="AR169">
        <f>-(Table252268316348[[#This Row],[time]]-2)*2</f>
        <v>-1.00936</v>
      </c>
      <c r="AS169" s="3">
        <v>2.50468</v>
      </c>
      <c r="AT169" s="3">
        <v>2.50468</v>
      </c>
      <c r="AU169">
        <f>-(Table253269317349[[#This Row],[time]]-2)*2</f>
        <v>-1.00936</v>
      </c>
      <c r="AV169" s="3">
        <v>2.50468</v>
      </c>
    </row>
    <row r="170" spans="1:48">
      <c r="A170" s="3">
        <v>2.5597300000000001</v>
      </c>
      <c r="B170">
        <f>-(Table1254302334[[#This Row],[time]]-2)*2</f>
        <v>-1.1194600000000001</v>
      </c>
      <c r="C170" s="6">
        <v>5.4844999999999997</v>
      </c>
      <c r="D170" s="3">
        <v>2.5597300000000001</v>
      </c>
      <c r="E170">
        <f>-(Table2255303335[[#This Row],[time]]-2)*2</f>
        <v>-1.1194600000000001</v>
      </c>
      <c r="F170" s="6">
        <v>1.11043</v>
      </c>
      <c r="G170" s="3">
        <v>2.5597300000000001</v>
      </c>
      <c r="H170">
        <f>-(Table245262310342[[#This Row],[time]]-2)*2</f>
        <v>-1.1194600000000001</v>
      </c>
      <c r="I170" s="6">
        <v>4.9773800000000001</v>
      </c>
      <c r="J170" s="3">
        <v>2.5597300000000001</v>
      </c>
      <c r="K170">
        <f>-(Table3256304336[[#This Row],[time]]-2)*2</f>
        <v>-1.1194600000000001</v>
      </c>
      <c r="L170" s="6">
        <v>1.19784</v>
      </c>
      <c r="M170" s="3">
        <v>2.5597300000000001</v>
      </c>
      <c r="N170">
        <f>-(Table246263311343[[#This Row],[time]]-2)*2</f>
        <v>-1.1194600000000001</v>
      </c>
      <c r="O170" s="6">
        <v>0.29716300000000001</v>
      </c>
      <c r="P170" s="3">
        <v>2.5597300000000001</v>
      </c>
      <c r="Q170">
        <f>-(Table4257305337[[#This Row],[time]]-2)*2</f>
        <v>-1.1194600000000001</v>
      </c>
      <c r="R170" s="6">
        <v>2.1496599999999999</v>
      </c>
      <c r="S170" s="3">
        <v>2.5597300000000001</v>
      </c>
      <c r="T170">
        <f>-(Table247264312344[[#This Row],[time]]-2)*2</f>
        <v>-1.1194600000000001</v>
      </c>
      <c r="U170" s="6">
        <v>1.38462</v>
      </c>
      <c r="V170" s="3">
        <v>2.5597300000000001</v>
      </c>
      <c r="W170">
        <f>-(Table5258306338[[#This Row],[time]]-2)*2</f>
        <v>-1.1194600000000001</v>
      </c>
      <c r="X170" s="6">
        <v>1.7390399999999999</v>
      </c>
      <c r="Y170" s="3">
        <v>2.5597300000000001</v>
      </c>
      <c r="Z170">
        <f>-(Table248265313345[[#This Row],[time]]-2)*2</f>
        <v>-1.1194600000000001</v>
      </c>
      <c r="AA170" s="6">
        <v>1.6571100000000001</v>
      </c>
      <c r="AB170" s="3">
        <v>2.5597300000000001</v>
      </c>
      <c r="AC170">
        <f>-(Table6259307339[[#This Row],[time]]-2)*2</f>
        <v>-1.1194600000000001</v>
      </c>
      <c r="AD170" s="6">
        <v>7.5534400000000002</v>
      </c>
      <c r="AE170" s="3">
        <v>2.5597300000000001</v>
      </c>
      <c r="AF170">
        <f>-(Table249266314346[[#This Row],[time]]-2)*2</f>
        <v>-1.1194600000000001</v>
      </c>
      <c r="AG170" s="6">
        <v>3.3784299999999998</v>
      </c>
      <c r="AH170" s="3">
        <v>2.5597300000000001</v>
      </c>
      <c r="AI170">
        <f>-(Table7260308340[[#This Row],[time]]-2)*2</f>
        <v>-1.1194600000000001</v>
      </c>
      <c r="AJ170" s="6">
        <v>7.0967700000000002</v>
      </c>
      <c r="AK170" s="3">
        <v>2.5597300000000001</v>
      </c>
      <c r="AL170">
        <f>-(Table250267315347[[#This Row],[time]]-2)*2</f>
        <v>-1.1194600000000001</v>
      </c>
      <c r="AM170" s="6">
        <v>4.0864399999999996</v>
      </c>
      <c r="AN170" s="3">
        <v>2.5597300000000001</v>
      </c>
      <c r="AO170">
        <f>-(Table8261309341[[#This Row],[time]]-2)*2</f>
        <v>-1.1194600000000001</v>
      </c>
      <c r="AP170" s="6">
        <v>6.0232299999999999</v>
      </c>
      <c r="AQ170" s="3">
        <v>2.5597300000000001</v>
      </c>
      <c r="AR170">
        <f>-(Table252268316348[[#This Row],[time]]-2)*2</f>
        <v>-1.1194600000000001</v>
      </c>
      <c r="AS170" s="3">
        <v>2.5597300000000001</v>
      </c>
      <c r="AT170" s="3">
        <v>2.5597300000000001</v>
      </c>
      <c r="AU170">
        <f>-(Table253269317349[[#This Row],[time]]-2)*2</f>
        <v>-1.1194600000000001</v>
      </c>
      <c r="AV170" s="3">
        <v>2.5597300000000001</v>
      </c>
    </row>
    <row r="171" spans="1:48">
      <c r="A171" s="3">
        <v>2.60432</v>
      </c>
      <c r="B171">
        <f>-(Table1254302334[[#This Row],[time]]-2)*2</f>
        <v>-1.2086399999999999</v>
      </c>
      <c r="C171" s="6">
        <v>5.75596</v>
      </c>
      <c r="D171" s="3">
        <v>2.60432</v>
      </c>
      <c r="E171">
        <f>-(Table2255303335[[#This Row],[time]]-2)*2</f>
        <v>-1.2086399999999999</v>
      </c>
      <c r="F171" s="6">
        <v>1.1491</v>
      </c>
      <c r="G171" s="3">
        <v>2.60432</v>
      </c>
      <c r="H171">
        <f>-(Table245262310342[[#This Row],[time]]-2)*2</f>
        <v>-1.2086399999999999</v>
      </c>
      <c r="I171" s="6">
        <v>5.2612300000000003</v>
      </c>
      <c r="J171" s="3">
        <v>2.60432</v>
      </c>
      <c r="K171">
        <f>-(Table3256304336[[#This Row],[time]]-2)*2</f>
        <v>-1.2086399999999999</v>
      </c>
      <c r="L171" s="6">
        <v>1.2296800000000001</v>
      </c>
      <c r="M171" s="3">
        <v>2.60432</v>
      </c>
      <c r="N171">
        <f>-(Table246263311343[[#This Row],[time]]-2)*2</f>
        <v>-1.2086399999999999</v>
      </c>
      <c r="O171" s="6">
        <v>0.47544399999999998</v>
      </c>
      <c r="P171" s="3">
        <v>2.60432</v>
      </c>
      <c r="Q171">
        <f>-(Table4257305337[[#This Row],[time]]-2)*2</f>
        <v>-1.2086399999999999</v>
      </c>
      <c r="R171" s="6">
        <v>2.2167300000000001</v>
      </c>
      <c r="S171" s="3">
        <v>2.60432</v>
      </c>
      <c r="T171">
        <f>-(Table247264312344[[#This Row],[time]]-2)*2</f>
        <v>-1.2086399999999999</v>
      </c>
      <c r="U171" s="6">
        <v>1.5208999999999999</v>
      </c>
      <c r="V171" s="3">
        <v>2.60432</v>
      </c>
      <c r="W171">
        <f>-(Table5258306338[[#This Row],[time]]-2)*2</f>
        <v>-1.2086399999999999</v>
      </c>
      <c r="X171" s="6">
        <v>1.7659499999999999</v>
      </c>
      <c r="Y171" s="3">
        <v>2.60432</v>
      </c>
      <c r="Z171">
        <f>-(Table248265313345[[#This Row],[time]]-2)*2</f>
        <v>-1.2086399999999999</v>
      </c>
      <c r="AA171" s="6">
        <v>1.9174500000000001</v>
      </c>
      <c r="AB171" s="3">
        <v>2.60432</v>
      </c>
      <c r="AC171">
        <f>-(Table6259307339[[#This Row],[time]]-2)*2</f>
        <v>-1.2086399999999999</v>
      </c>
      <c r="AD171" s="6">
        <v>7.89757</v>
      </c>
      <c r="AE171" s="3">
        <v>2.60432</v>
      </c>
      <c r="AF171">
        <f>-(Table249266314346[[#This Row],[time]]-2)*2</f>
        <v>-1.2086399999999999</v>
      </c>
      <c r="AG171" s="6">
        <v>3.5994899999999999</v>
      </c>
      <c r="AH171" s="3">
        <v>2.60432</v>
      </c>
      <c r="AI171">
        <f>-(Table7260308340[[#This Row],[time]]-2)*2</f>
        <v>-1.2086399999999999</v>
      </c>
      <c r="AJ171" s="6">
        <v>7.6360299999999999</v>
      </c>
      <c r="AK171" s="3">
        <v>2.60432</v>
      </c>
      <c r="AL171">
        <f>-(Table250267315347[[#This Row],[time]]-2)*2</f>
        <v>-1.2086399999999999</v>
      </c>
      <c r="AM171" s="6">
        <v>4.3321100000000001</v>
      </c>
      <c r="AN171" s="3">
        <v>2.60432</v>
      </c>
      <c r="AO171">
        <f>-(Table8261309341[[#This Row],[time]]-2)*2</f>
        <v>-1.2086399999999999</v>
      </c>
      <c r="AP171" s="6">
        <v>6.48794</v>
      </c>
      <c r="AQ171" s="3">
        <v>2.60432</v>
      </c>
      <c r="AR171">
        <f>-(Table252268316348[[#This Row],[time]]-2)*2</f>
        <v>-1.2086399999999999</v>
      </c>
      <c r="AS171" s="3">
        <v>2.60432</v>
      </c>
      <c r="AT171" s="3">
        <v>2.60432</v>
      </c>
      <c r="AU171">
        <f>-(Table253269317349[[#This Row],[time]]-2)*2</f>
        <v>-1.2086399999999999</v>
      </c>
      <c r="AV171" s="3">
        <v>2.60432</v>
      </c>
    </row>
    <row r="172" spans="1:48">
      <c r="A172" s="3">
        <v>2.65144</v>
      </c>
      <c r="B172">
        <f>-(Table1254302334[[#This Row],[time]]-2)*2</f>
        <v>-1.30288</v>
      </c>
      <c r="C172" s="6">
        <v>6.0339</v>
      </c>
      <c r="D172" s="3">
        <v>2.65144</v>
      </c>
      <c r="E172">
        <f>-(Table2255303335[[#This Row],[time]]-2)*2</f>
        <v>-1.30288</v>
      </c>
      <c r="F172" s="6">
        <v>1.1942299999999999</v>
      </c>
      <c r="G172" s="3">
        <v>2.65144</v>
      </c>
      <c r="H172">
        <f>-(Table245262310342[[#This Row],[time]]-2)*2</f>
        <v>-1.30288</v>
      </c>
      <c r="I172" s="6">
        <v>5.5509599999999999</v>
      </c>
      <c r="J172" s="3">
        <v>2.65144</v>
      </c>
      <c r="K172">
        <f>-(Table3256304336[[#This Row],[time]]-2)*2</f>
        <v>-1.30288</v>
      </c>
      <c r="L172" s="6">
        <v>1.2707599999999999</v>
      </c>
      <c r="M172" s="3">
        <v>2.65144</v>
      </c>
      <c r="N172">
        <f>-(Table246263311343[[#This Row],[time]]-2)*2</f>
        <v>-1.30288</v>
      </c>
      <c r="O172" s="6">
        <v>0.67596699999999998</v>
      </c>
      <c r="P172" s="3">
        <v>2.65144</v>
      </c>
      <c r="Q172">
        <f>-(Table4257305337[[#This Row],[time]]-2)*2</f>
        <v>-1.30288</v>
      </c>
      <c r="R172" s="6">
        <v>2.3042199999999999</v>
      </c>
      <c r="S172" s="3">
        <v>2.65144</v>
      </c>
      <c r="T172">
        <f>-(Table247264312344[[#This Row],[time]]-2)*2</f>
        <v>-1.30288</v>
      </c>
      <c r="U172" s="6">
        <v>1.66591</v>
      </c>
      <c r="V172" s="3">
        <v>2.65144</v>
      </c>
      <c r="W172">
        <f>-(Table5258306338[[#This Row],[time]]-2)*2</f>
        <v>-1.30288</v>
      </c>
      <c r="X172" s="6">
        <v>1.7974699999999999</v>
      </c>
      <c r="Y172" s="3">
        <v>2.65144</v>
      </c>
      <c r="Z172">
        <f>-(Table248265313345[[#This Row],[time]]-2)*2</f>
        <v>-1.30288</v>
      </c>
      <c r="AA172" s="6">
        <v>2.2001400000000002</v>
      </c>
      <c r="AB172" s="3">
        <v>2.65144</v>
      </c>
      <c r="AC172">
        <f>-(Table6259307339[[#This Row],[time]]-2)*2</f>
        <v>-1.30288</v>
      </c>
      <c r="AD172" s="6">
        <v>8.2613500000000002</v>
      </c>
      <c r="AE172" s="3">
        <v>2.65144</v>
      </c>
      <c r="AF172">
        <f>-(Table249266314346[[#This Row],[time]]-2)*2</f>
        <v>-1.30288</v>
      </c>
      <c r="AG172" s="6">
        <v>3.8456899999999998</v>
      </c>
      <c r="AH172" s="3">
        <v>2.65144</v>
      </c>
      <c r="AI172">
        <f>-(Table7260308340[[#This Row],[time]]-2)*2</f>
        <v>-1.30288</v>
      </c>
      <c r="AJ172" s="6">
        <v>8.1337299999999999</v>
      </c>
      <c r="AK172" s="3">
        <v>2.65144</v>
      </c>
      <c r="AL172">
        <f>-(Table250267315347[[#This Row],[time]]-2)*2</f>
        <v>-1.30288</v>
      </c>
      <c r="AM172" s="6">
        <v>4.6057600000000001</v>
      </c>
      <c r="AN172" s="3">
        <v>2.65144</v>
      </c>
      <c r="AO172">
        <f>-(Table8261309341[[#This Row],[time]]-2)*2</f>
        <v>-1.30288</v>
      </c>
      <c r="AP172" s="6">
        <v>6.9702700000000002</v>
      </c>
      <c r="AQ172" s="3">
        <v>2.65144</v>
      </c>
      <c r="AR172">
        <f>-(Table252268316348[[#This Row],[time]]-2)*2</f>
        <v>-1.30288</v>
      </c>
      <c r="AS172" s="3">
        <v>2.65144</v>
      </c>
      <c r="AT172" s="3">
        <v>2.65144</v>
      </c>
      <c r="AU172">
        <f>-(Table253269317349[[#This Row],[time]]-2)*2</f>
        <v>-1.30288</v>
      </c>
      <c r="AV172" s="3">
        <v>2.65144</v>
      </c>
    </row>
    <row r="173" spans="1:48">
      <c r="A173" s="3">
        <v>2.7019600000000001</v>
      </c>
      <c r="B173">
        <f>-(Table1254302334[[#This Row],[time]]-2)*2</f>
        <v>-1.4039200000000003</v>
      </c>
      <c r="C173" s="6">
        <v>6.3364200000000004</v>
      </c>
      <c r="D173" s="3">
        <v>2.7019600000000001</v>
      </c>
      <c r="E173">
        <f>-(Table2255303335[[#This Row],[time]]-2)*2</f>
        <v>-1.4039200000000003</v>
      </c>
      <c r="F173" s="6">
        <v>1.24411</v>
      </c>
      <c r="G173" s="3">
        <v>2.7019600000000001</v>
      </c>
      <c r="H173">
        <f>-(Table245262310342[[#This Row],[time]]-2)*2</f>
        <v>-1.4039200000000003</v>
      </c>
      <c r="I173" s="6">
        <v>5.8653199999999996</v>
      </c>
      <c r="J173" s="3">
        <v>2.7019600000000001</v>
      </c>
      <c r="K173">
        <f>-(Table3256304336[[#This Row],[time]]-2)*2</f>
        <v>-1.4039200000000003</v>
      </c>
      <c r="L173" s="6">
        <v>1.3206899999999999</v>
      </c>
      <c r="M173" s="3">
        <v>2.7019600000000001</v>
      </c>
      <c r="N173">
        <f>-(Table246263311343[[#This Row],[time]]-2)*2</f>
        <v>-1.4039200000000003</v>
      </c>
      <c r="O173" s="6">
        <v>0.87619000000000002</v>
      </c>
      <c r="P173" s="3">
        <v>2.7019600000000001</v>
      </c>
      <c r="Q173">
        <f>-(Table4257305337[[#This Row],[time]]-2)*2</f>
        <v>-1.4039200000000003</v>
      </c>
      <c r="R173" s="6">
        <v>2.4073199999999999</v>
      </c>
      <c r="S173" s="3">
        <v>2.7019600000000001</v>
      </c>
      <c r="T173">
        <f>-(Table247264312344[[#This Row],[time]]-2)*2</f>
        <v>-1.4039200000000003</v>
      </c>
      <c r="U173" s="6">
        <v>1.7552700000000001</v>
      </c>
      <c r="V173" s="3">
        <v>2.7019600000000001</v>
      </c>
      <c r="W173">
        <f>-(Table5258306338[[#This Row],[time]]-2)*2</f>
        <v>-1.4039200000000003</v>
      </c>
      <c r="X173" s="6">
        <v>1.8309500000000001</v>
      </c>
      <c r="Y173" s="3">
        <v>2.7019600000000001</v>
      </c>
      <c r="Z173">
        <f>-(Table248265313345[[#This Row],[time]]-2)*2</f>
        <v>-1.4039200000000003</v>
      </c>
      <c r="AA173" s="6">
        <v>2.5277099999999999</v>
      </c>
      <c r="AB173" s="3">
        <v>2.7019600000000001</v>
      </c>
      <c r="AC173">
        <f>-(Table6259307339[[#This Row],[time]]-2)*2</f>
        <v>-1.4039200000000003</v>
      </c>
      <c r="AD173" s="6">
        <v>8.5637500000000006</v>
      </c>
      <c r="AE173" s="3">
        <v>2.7019600000000001</v>
      </c>
      <c r="AF173">
        <f>-(Table249266314346[[#This Row],[time]]-2)*2</f>
        <v>-1.4039200000000003</v>
      </c>
      <c r="AG173" s="6">
        <v>4.1639999999999997</v>
      </c>
      <c r="AH173" s="3">
        <v>2.7019600000000001</v>
      </c>
      <c r="AI173">
        <f>-(Table7260308340[[#This Row],[time]]-2)*2</f>
        <v>-1.4039200000000003</v>
      </c>
      <c r="AJ173" s="6">
        <v>8.6916499999999992</v>
      </c>
      <c r="AK173" s="3">
        <v>2.7019600000000001</v>
      </c>
      <c r="AL173">
        <f>-(Table250267315347[[#This Row],[time]]-2)*2</f>
        <v>-1.4039200000000003</v>
      </c>
      <c r="AM173" s="6">
        <v>4.8742299999999998</v>
      </c>
      <c r="AN173" s="3">
        <v>2.7019600000000001</v>
      </c>
      <c r="AO173">
        <f>-(Table8261309341[[#This Row],[time]]-2)*2</f>
        <v>-1.4039200000000003</v>
      </c>
      <c r="AP173" s="6">
        <v>7.5096400000000001</v>
      </c>
      <c r="AQ173" s="3">
        <v>2.7019600000000001</v>
      </c>
      <c r="AR173">
        <f>-(Table252268316348[[#This Row],[time]]-2)*2</f>
        <v>-1.4039200000000003</v>
      </c>
      <c r="AS173" s="3">
        <v>2.7019600000000001</v>
      </c>
      <c r="AT173" s="3">
        <v>2.7019600000000001</v>
      </c>
      <c r="AU173">
        <f>-(Table253269317349[[#This Row],[time]]-2)*2</f>
        <v>-1.4039200000000003</v>
      </c>
      <c r="AV173" s="3">
        <v>2.7019600000000001</v>
      </c>
    </row>
    <row r="174" spans="1:48">
      <c r="A174" s="3">
        <v>2.7559499999999999</v>
      </c>
      <c r="B174">
        <f>-(Table1254302334[[#This Row],[time]]-2)*2</f>
        <v>-1.5118999999999998</v>
      </c>
      <c r="C174" s="6">
        <v>6.6835699999999996</v>
      </c>
      <c r="D174" s="3">
        <v>2.7559499999999999</v>
      </c>
      <c r="E174">
        <f>-(Table2255303335[[#This Row],[time]]-2)*2</f>
        <v>-1.5118999999999998</v>
      </c>
      <c r="F174" s="6">
        <v>1.3018799999999999</v>
      </c>
      <c r="G174" s="3">
        <v>2.7559499999999999</v>
      </c>
      <c r="H174">
        <f>-(Table245262310342[[#This Row],[time]]-2)*2</f>
        <v>-1.5118999999999998</v>
      </c>
      <c r="I174" s="6">
        <v>6.22464</v>
      </c>
      <c r="J174" s="3">
        <v>2.7559499999999999</v>
      </c>
      <c r="K174">
        <f>-(Table3256304336[[#This Row],[time]]-2)*2</f>
        <v>-1.5118999999999998</v>
      </c>
      <c r="L174" s="6">
        <v>1.3824799999999999</v>
      </c>
      <c r="M174" s="3">
        <v>2.7559499999999999</v>
      </c>
      <c r="N174">
        <f>-(Table246263311343[[#This Row],[time]]-2)*2</f>
        <v>-1.5118999999999998</v>
      </c>
      <c r="O174" s="6">
        <v>1.07341</v>
      </c>
      <c r="P174" s="3">
        <v>2.7559499999999999</v>
      </c>
      <c r="Q174">
        <f>-(Table4257305337[[#This Row],[time]]-2)*2</f>
        <v>-1.5118999999999998</v>
      </c>
      <c r="R174" s="6">
        <v>2.524</v>
      </c>
      <c r="S174" s="3">
        <v>2.7559499999999999</v>
      </c>
      <c r="T174">
        <f>-(Table247264312344[[#This Row],[time]]-2)*2</f>
        <v>-1.5118999999999998</v>
      </c>
      <c r="U174" s="6">
        <v>1.84294</v>
      </c>
      <c r="V174" s="3">
        <v>2.7559499999999999</v>
      </c>
      <c r="W174">
        <f>-(Table5258306338[[#This Row],[time]]-2)*2</f>
        <v>-1.5118999999999998</v>
      </c>
      <c r="X174" s="6">
        <v>1.90127</v>
      </c>
      <c r="Y174" s="3">
        <v>2.7559499999999999</v>
      </c>
      <c r="Z174">
        <f>-(Table248265313345[[#This Row],[time]]-2)*2</f>
        <v>-1.5118999999999998</v>
      </c>
      <c r="AA174" s="6">
        <v>2.9411999999999998</v>
      </c>
      <c r="AB174" s="3">
        <v>2.7559499999999999</v>
      </c>
      <c r="AC174">
        <f>-(Table6259307339[[#This Row],[time]]-2)*2</f>
        <v>-1.5118999999999998</v>
      </c>
      <c r="AD174" s="6">
        <v>8.9213699999999996</v>
      </c>
      <c r="AE174" s="3">
        <v>2.7559499999999999</v>
      </c>
      <c r="AF174">
        <f>-(Table249266314346[[#This Row],[time]]-2)*2</f>
        <v>-1.5118999999999998</v>
      </c>
      <c r="AG174" s="6">
        <v>4.5629799999999996</v>
      </c>
      <c r="AH174" s="3">
        <v>2.7559499999999999</v>
      </c>
      <c r="AI174">
        <f>-(Table7260308340[[#This Row],[time]]-2)*2</f>
        <v>-1.5118999999999998</v>
      </c>
      <c r="AJ174" s="6">
        <v>9.3645700000000005</v>
      </c>
      <c r="AK174" s="3">
        <v>2.7559499999999999</v>
      </c>
      <c r="AL174">
        <f>-(Table250267315347[[#This Row],[time]]-2)*2</f>
        <v>-1.5118999999999998</v>
      </c>
      <c r="AM174" s="6">
        <v>5.1560800000000002</v>
      </c>
      <c r="AN174" s="3">
        <v>2.7559499999999999</v>
      </c>
      <c r="AO174">
        <f>-(Table8261309341[[#This Row],[time]]-2)*2</f>
        <v>-1.5118999999999998</v>
      </c>
      <c r="AP174" s="6">
        <v>8.0695899999999998</v>
      </c>
      <c r="AQ174" s="3">
        <v>2.7559499999999999</v>
      </c>
      <c r="AR174">
        <f>-(Table252268316348[[#This Row],[time]]-2)*2</f>
        <v>-1.5118999999999998</v>
      </c>
      <c r="AS174" s="3">
        <v>2.7559499999999999</v>
      </c>
      <c r="AT174" s="3">
        <v>2.7559499999999999</v>
      </c>
      <c r="AU174">
        <f>-(Table253269317349[[#This Row],[time]]-2)*2</f>
        <v>-1.5118999999999998</v>
      </c>
      <c r="AV174" s="3">
        <v>2.7559499999999999</v>
      </c>
    </row>
    <row r="175" spans="1:48">
      <c r="A175" s="3">
        <v>2.8036699999999999</v>
      </c>
      <c r="B175">
        <f>-(Table1254302334[[#This Row],[time]]-2)*2</f>
        <v>-1.6073399999999998</v>
      </c>
      <c r="C175" s="6">
        <v>6.9997100000000003</v>
      </c>
      <c r="D175" s="3">
        <v>2.8036699999999999</v>
      </c>
      <c r="E175">
        <f>-(Table2255303335[[#This Row],[time]]-2)*2</f>
        <v>-1.6073399999999998</v>
      </c>
      <c r="F175" s="6">
        <v>1.35239</v>
      </c>
      <c r="G175" s="3">
        <v>2.8036699999999999</v>
      </c>
      <c r="H175">
        <f>-(Table245262310342[[#This Row],[time]]-2)*2</f>
        <v>-1.6073399999999998</v>
      </c>
      <c r="I175" s="6">
        <v>6.5526999999999997</v>
      </c>
      <c r="J175" s="3">
        <v>2.8036699999999999</v>
      </c>
      <c r="K175">
        <f>-(Table3256304336[[#This Row],[time]]-2)*2</f>
        <v>-1.6073399999999998</v>
      </c>
      <c r="L175" s="6">
        <v>1.4399200000000001</v>
      </c>
      <c r="M175" s="3">
        <v>2.8036699999999999</v>
      </c>
      <c r="N175">
        <f>-(Table246263311343[[#This Row],[time]]-2)*2</f>
        <v>-1.6073399999999998</v>
      </c>
      <c r="O175" s="6">
        <v>1.2899700000000001</v>
      </c>
      <c r="P175" s="3">
        <v>2.8036699999999999</v>
      </c>
      <c r="Q175">
        <f>-(Table4257305337[[#This Row],[time]]-2)*2</f>
        <v>-1.6073399999999998</v>
      </c>
      <c r="R175" s="6">
        <v>2.61911</v>
      </c>
      <c r="S175" s="3">
        <v>2.8036699999999999</v>
      </c>
      <c r="T175">
        <f>-(Table247264312344[[#This Row],[time]]-2)*2</f>
        <v>-1.6073399999999998</v>
      </c>
      <c r="U175" s="6">
        <v>1.9663200000000001</v>
      </c>
      <c r="V175" s="3">
        <v>2.8036699999999999</v>
      </c>
      <c r="W175">
        <f>-(Table5258306338[[#This Row],[time]]-2)*2</f>
        <v>-1.6073399999999998</v>
      </c>
      <c r="X175" s="6">
        <v>1.9700599999999999</v>
      </c>
      <c r="Y175" s="3">
        <v>2.8036699999999999</v>
      </c>
      <c r="Z175">
        <f>-(Table248265313345[[#This Row],[time]]-2)*2</f>
        <v>-1.6073399999999998</v>
      </c>
      <c r="AA175" s="6">
        <v>3.407</v>
      </c>
      <c r="AB175" s="3">
        <v>2.8036699999999999</v>
      </c>
      <c r="AC175">
        <f>-(Table6259307339[[#This Row],[time]]-2)*2</f>
        <v>-1.6073399999999998</v>
      </c>
      <c r="AD175" s="6">
        <v>9.3053500000000007</v>
      </c>
      <c r="AE175" s="3">
        <v>2.8036699999999999</v>
      </c>
      <c r="AF175">
        <f>-(Table249266314346[[#This Row],[time]]-2)*2</f>
        <v>-1.6073399999999998</v>
      </c>
      <c r="AG175" s="6">
        <v>4.9308500000000004</v>
      </c>
      <c r="AH175" s="3">
        <v>2.8036699999999999</v>
      </c>
      <c r="AI175">
        <f>-(Table7260308340[[#This Row],[time]]-2)*2</f>
        <v>-1.6073399999999998</v>
      </c>
      <c r="AJ175" s="6">
        <v>10.065200000000001</v>
      </c>
      <c r="AK175" s="3">
        <v>2.8036699999999999</v>
      </c>
      <c r="AL175">
        <f>-(Table250267315347[[#This Row],[time]]-2)*2</f>
        <v>-1.6073399999999998</v>
      </c>
      <c r="AM175" s="6">
        <v>5.3980499999999996</v>
      </c>
      <c r="AN175" s="3">
        <v>2.8036699999999999</v>
      </c>
      <c r="AO175">
        <f>-(Table8261309341[[#This Row],[time]]-2)*2</f>
        <v>-1.6073399999999998</v>
      </c>
      <c r="AP175" s="6">
        <v>8.5470199999999998</v>
      </c>
      <c r="AQ175" s="3">
        <v>2.8036699999999999</v>
      </c>
      <c r="AR175">
        <f>-(Table252268316348[[#This Row],[time]]-2)*2</f>
        <v>-1.6073399999999998</v>
      </c>
      <c r="AS175" s="3">
        <v>2.8036699999999999</v>
      </c>
      <c r="AT175" s="3">
        <v>2.8036699999999999</v>
      </c>
      <c r="AU175">
        <f>-(Table253269317349[[#This Row],[time]]-2)*2</f>
        <v>-1.6073399999999998</v>
      </c>
      <c r="AV175" s="3">
        <v>2.8036699999999999</v>
      </c>
    </row>
    <row r="176" spans="1:48">
      <c r="A176" s="3">
        <v>2.8524799999999999</v>
      </c>
      <c r="B176">
        <f>-(Table1254302334[[#This Row],[time]]-2)*2</f>
        <v>-1.7049599999999998</v>
      </c>
      <c r="C176" s="6">
        <v>7.3283399999999999</v>
      </c>
      <c r="D176" s="3">
        <v>2.8524799999999999</v>
      </c>
      <c r="E176">
        <f>-(Table2255303335[[#This Row],[time]]-2)*2</f>
        <v>-1.7049599999999998</v>
      </c>
      <c r="F176" s="6">
        <v>1.4065399999999999</v>
      </c>
      <c r="G176" s="3">
        <v>2.8524799999999999</v>
      </c>
      <c r="H176">
        <f>-(Table245262310342[[#This Row],[time]]-2)*2</f>
        <v>-1.7049599999999998</v>
      </c>
      <c r="I176" s="6">
        <v>6.8954599999999999</v>
      </c>
      <c r="J176" s="3">
        <v>2.8524799999999999</v>
      </c>
      <c r="K176">
        <f>-(Table3256304336[[#This Row],[time]]-2)*2</f>
        <v>-1.7049599999999998</v>
      </c>
      <c r="L176" s="6">
        <v>1.5036</v>
      </c>
      <c r="M176" s="3">
        <v>2.8524799999999999</v>
      </c>
      <c r="N176">
        <f>-(Table246263311343[[#This Row],[time]]-2)*2</f>
        <v>-1.7049599999999998</v>
      </c>
      <c r="O176" s="6">
        <v>1.6858599999999999</v>
      </c>
      <c r="P176" s="3">
        <v>2.8524799999999999</v>
      </c>
      <c r="Q176">
        <f>-(Table4257305337[[#This Row],[time]]-2)*2</f>
        <v>-1.7049599999999998</v>
      </c>
      <c r="R176" s="6">
        <v>2.7021799999999998</v>
      </c>
      <c r="S176" s="3">
        <v>2.8524799999999999</v>
      </c>
      <c r="T176">
        <f>-(Table247264312344[[#This Row],[time]]-2)*2</f>
        <v>-1.7049599999999998</v>
      </c>
      <c r="U176" s="6">
        <v>2.1619100000000002</v>
      </c>
      <c r="V176" s="3">
        <v>2.8524799999999999</v>
      </c>
      <c r="W176">
        <f>-(Table5258306338[[#This Row],[time]]-2)*2</f>
        <v>-1.7049599999999998</v>
      </c>
      <c r="X176" s="6">
        <v>2.06541</v>
      </c>
      <c r="Y176" s="3">
        <v>2.8524799999999999</v>
      </c>
      <c r="Z176">
        <f>-(Table248265313345[[#This Row],[time]]-2)*2</f>
        <v>-1.7049599999999998</v>
      </c>
      <c r="AA176" s="6">
        <v>3.9316499999999999</v>
      </c>
      <c r="AB176" s="3">
        <v>2.8524799999999999</v>
      </c>
      <c r="AC176">
        <f>-(Table6259307339[[#This Row],[time]]-2)*2</f>
        <v>-1.7049599999999998</v>
      </c>
      <c r="AD176" s="6">
        <v>9.8037500000000009</v>
      </c>
      <c r="AE176" s="3">
        <v>2.8524799999999999</v>
      </c>
      <c r="AF176">
        <f>-(Table249266314346[[#This Row],[time]]-2)*2</f>
        <v>-1.7049599999999998</v>
      </c>
      <c r="AG176" s="6">
        <v>5.2302499999999998</v>
      </c>
      <c r="AH176" s="3">
        <v>2.8524799999999999</v>
      </c>
      <c r="AI176">
        <f>-(Table7260308340[[#This Row],[time]]-2)*2</f>
        <v>-1.7049599999999998</v>
      </c>
      <c r="AJ176" s="6">
        <v>10.856199999999999</v>
      </c>
      <c r="AK176" s="3">
        <v>2.8524799999999999</v>
      </c>
      <c r="AL176">
        <f>-(Table250267315347[[#This Row],[time]]-2)*2</f>
        <v>-1.7049599999999998</v>
      </c>
      <c r="AM176" s="6">
        <v>5.6659300000000004</v>
      </c>
      <c r="AN176" s="3">
        <v>2.8524799999999999</v>
      </c>
      <c r="AO176">
        <f>-(Table8261309341[[#This Row],[time]]-2)*2</f>
        <v>-1.7049599999999998</v>
      </c>
      <c r="AP176" s="6">
        <v>9.0150600000000001</v>
      </c>
      <c r="AQ176" s="3">
        <v>2.8524799999999999</v>
      </c>
      <c r="AR176">
        <f>-(Table252268316348[[#This Row],[time]]-2)*2</f>
        <v>-1.7049599999999998</v>
      </c>
      <c r="AS176" s="3">
        <v>2.8524799999999999</v>
      </c>
      <c r="AT176" s="3">
        <v>2.8524799999999999</v>
      </c>
      <c r="AU176">
        <f>-(Table253269317349[[#This Row],[time]]-2)*2</f>
        <v>-1.7049599999999998</v>
      </c>
      <c r="AV176" s="3">
        <v>2.8524799999999999</v>
      </c>
    </row>
    <row r="177" spans="1:48">
      <c r="A177" s="3">
        <v>2.9108399999999999</v>
      </c>
      <c r="B177">
        <f>-(Table1254302334[[#This Row],[time]]-2)*2</f>
        <v>-1.8216799999999997</v>
      </c>
      <c r="C177" s="6">
        <v>7.7372500000000004</v>
      </c>
      <c r="D177" s="3">
        <v>2.9108399999999999</v>
      </c>
      <c r="E177">
        <f>-(Table2255303335[[#This Row],[time]]-2)*2</f>
        <v>-1.8216799999999997</v>
      </c>
      <c r="F177" s="6">
        <v>1.4757199999999999</v>
      </c>
      <c r="G177" s="3">
        <v>2.9108399999999999</v>
      </c>
      <c r="H177">
        <f>-(Table245262310342[[#This Row],[time]]-2)*2</f>
        <v>-1.8216799999999997</v>
      </c>
      <c r="I177" s="6">
        <v>7.3271199999999999</v>
      </c>
      <c r="J177" s="3">
        <v>2.9108399999999999</v>
      </c>
      <c r="K177">
        <f>-(Table3256304336[[#This Row],[time]]-2)*2</f>
        <v>-1.8216799999999997</v>
      </c>
      <c r="L177" s="6">
        <v>1.5888899999999999</v>
      </c>
      <c r="M177" s="3">
        <v>2.9108399999999999</v>
      </c>
      <c r="N177">
        <f>-(Table246263311343[[#This Row],[time]]-2)*2</f>
        <v>-1.8216799999999997</v>
      </c>
      <c r="O177" s="6">
        <v>2.2125699999999999</v>
      </c>
      <c r="P177" s="3">
        <v>2.9108399999999999</v>
      </c>
      <c r="Q177">
        <f>-(Table4257305337[[#This Row],[time]]-2)*2</f>
        <v>-1.8216799999999997</v>
      </c>
      <c r="R177" s="6">
        <v>2.7921999999999998</v>
      </c>
      <c r="S177" s="3">
        <v>2.9108399999999999</v>
      </c>
      <c r="T177">
        <f>-(Table247264312344[[#This Row],[time]]-2)*2</f>
        <v>-1.8216799999999997</v>
      </c>
      <c r="U177" s="6">
        <v>2.4030800000000001</v>
      </c>
      <c r="V177" s="3">
        <v>2.9108399999999999</v>
      </c>
      <c r="W177">
        <f>-(Table5258306338[[#This Row],[time]]-2)*2</f>
        <v>-1.8216799999999997</v>
      </c>
      <c r="X177" s="6">
        <v>2.2065299999999999</v>
      </c>
      <c r="Y177" s="3">
        <v>2.9108399999999999</v>
      </c>
      <c r="Z177">
        <f>-(Table248265313345[[#This Row],[time]]-2)*2</f>
        <v>-1.8216799999999997</v>
      </c>
      <c r="AA177" s="6">
        <v>4.5152200000000002</v>
      </c>
      <c r="AB177" s="3">
        <v>2.9108399999999999</v>
      </c>
      <c r="AC177">
        <f>-(Table6259307339[[#This Row],[time]]-2)*2</f>
        <v>-1.8216799999999997</v>
      </c>
      <c r="AD177" s="6">
        <v>10.504099999999999</v>
      </c>
      <c r="AE177" s="3">
        <v>2.9108399999999999</v>
      </c>
      <c r="AF177">
        <f>-(Table249266314346[[#This Row],[time]]-2)*2</f>
        <v>-1.8216799999999997</v>
      </c>
      <c r="AG177" s="6">
        <v>5.4593699999999998</v>
      </c>
      <c r="AH177" s="3">
        <v>2.9108399999999999</v>
      </c>
      <c r="AI177">
        <f>-(Table7260308340[[#This Row],[time]]-2)*2</f>
        <v>-1.8216799999999997</v>
      </c>
      <c r="AJ177" s="6">
        <v>11.633699999999999</v>
      </c>
      <c r="AK177" s="3">
        <v>2.9108399999999999</v>
      </c>
      <c r="AL177">
        <f>-(Table250267315347[[#This Row],[time]]-2)*2</f>
        <v>-1.8216799999999997</v>
      </c>
      <c r="AM177" s="6">
        <v>5.99594</v>
      </c>
      <c r="AN177" s="3">
        <v>2.9108399999999999</v>
      </c>
      <c r="AO177">
        <f>-(Table8261309341[[#This Row],[time]]-2)*2</f>
        <v>-1.8216799999999997</v>
      </c>
      <c r="AP177" s="6">
        <v>9.5978399999999997</v>
      </c>
      <c r="AQ177" s="3">
        <v>2.9108399999999999</v>
      </c>
      <c r="AR177">
        <f>-(Table252268316348[[#This Row],[time]]-2)*2</f>
        <v>-1.8216799999999997</v>
      </c>
      <c r="AS177" s="3">
        <v>2.9108399999999999</v>
      </c>
      <c r="AT177" s="3">
        <v>2.9108399999999999</v>
      </c>
      <c r="AU177">
        <f>-(Table253269317349[[#This Row],[time]]-2)*2</f>
        <v>-1.8216799999999997</v>
      </c>
      <c r="AV177" s="3">
        <v>2.9108399999999999</v>
      </c>
    </row>
    <row r="178" spans="1:48">
      <c r="A178" s="3">
        <v>2.9619900000000001</v>
      </c>
      <c r="B178">
        <f>-(Table1254302334[[#This Row],[time]]-2)*2</f>
        <v>-1.9239800000000002</v>
      </c>
      <c r="C178" s="6">
        <v>8.0780399999999997</v>
      </c>
      <c r="D178" s="3">
        <v>2.9619900000000001</v>
      </c>
      <c r="E178">
        <f>-(Table2255303335[[#This Row],[time]]-2)*2</f>
        <v>-1.9239800000000002</v>
      </c>
      <c r="F178" s="6">
        <v>1.5453300000000001</v>
      </c>
      <c r="G178" s="3">
        <v>2.9619900000000001</v>
      </c>
      <c r="H178">
        <f>-(Table245262310342[[#This Row],[time]]-2)*2</f>
        <v>-1.9239800000000002</v>
      </c>
      <c r="I178" s="6">
        <v>7.7069099999999997</v>
      </c>
      <c r="J178" s="3">
        <v>2.9619900000000001</v>
      </c>
      <c r="K178">
        <f>-(Table3256304336[[#This Row],[time]]-2)*2</f>
        <v>-1.9239800000000002</v>
      </c>
      <c r="L178" s="6">
        <v>1.6806700000000001</v>
      </c>
      <c r="M178" s="3">
        <v>2.9619900000000001</v>
      </c>
      <c r="N178">
        <f>-(Table246263311343[[#This Row],[time]]-2)*2</f>
        <v>-1.9239800000000002</v>
      </c>
      <c r="O178" s="6">
        <v>2.5448300000000001</v>
      </c>
      <c r="P178" s="3">
        <v>2.9619900000000001</v>
      </c>
      <c r="Q178">
        <f>-(Table4257305337[[#This Row],[time]]-2)*2</f>
        <v>-1.9239800000000002</v>
      </c>
      <c r="R178" s="6">
        <v>2.8432400000000002</v>
      </c>
      <c r="S178" s="3">
        <v>2.9619900000000001</v>
      </c>
      <c r="T178">
        <f>-(Table247264312344[[#This Row],[time]]-2)*2</f>
        <v>-1.9239800000000002</v>
      </c>
      <c r="U178" s="6">
        <v>2.6124000000000001</v>
      </c>
      <c r="V178" s="3">
        <v>2.9619900000000001</v>
      </c>
      <c r="W178">
        <f>-(Table5258306338[[#This Row],[time]]-2)*2</f>
        <v>-1.9239800000000002</v>
      </c>
      <c r="X178" s="6">
        <v>2.3564099999999999</v>
      </c>
      <c r="Y178" s="3">
        <v>2.9619900000000001</v>
      </c>
      <c r="Z178">
        <f>-(Table248265313345[[#This Row],[time]]-2)*2</f>
        <v>-1.9239800000000002</v>
      </c>
      <c r="AA178" s="6">
        <v>5.1207599999999998</v>
      </c>
      <c r="AB178" s="3">
        <v>2.9619900000000001</v>
      </c>
      <c r="AC178">
        <f>-(Table6259307339[[#This Row],[time]]-2)*2</f>
        <v>-1.9239800000000002</v>
      </c>
      <c r="AD178" s="6">
        <v>11.0779</v>
      </c>
      <c r="AE178" s="3">
        <v>2.9619900000000001</v>
      </c>
      <c r="AF178">
        <f>-(Table249266314346[[#This Row],[time]]-2)*2</f>
        <v>-1.9239800000000002</v>
      </c>
      <c r="AG178" s="6">
        <v>5.7140500000000003</v>
      </c>
      <c r="AH178" s="3">
        <v>2.9619900000000001</v>
      </c>
      <c r="AI178">
        <f>-(Table7260308340[[#This Row],[time]]-2)*2</f>
        <v>-1.9239800000000002</v>
      </c>
      <c r="AJ178" s="6">
        <v>12.1052</v>
      </c>
      <c r="AK178" s="3">
        <v>2.9619900000000001</v>
      </c>
      <c r="AL178">
        <f>-(Table250267315347[[#This Row],[time]]-2)*2</f>
        <v>-1.9239800000000002</v>
      </c>
      <c r="AM178" s="6">
        <v>6.3318399999999997</v>
      </c>
      <c r="AN178" s="3">
        <v>2.9619900000000001</v>
      </c>
      <c r="AO178">
        <f>-(Table8261309341[[#This Row],[time]]-2)*2</f>
        <v>-1.9239800000000002</v>
      </c>
      <c r="AP178" s="6">
        <v>10.078799999999999</v>
      </c>
      <c r="AQ178" s="3">
        <v>2.9619900000000001</v>
      </c>
      <c r="AR178">
        <f>-(Table252268316348[[#This Row],[time]]-2)*2</f>
        <v>-1.9239800000000002</v>
      </c>
      <c r="AS178" s="3">
        <v>2.9619900000000001</v>
      </c>
      <c r="AT178" s="3">
        <v>2.9619900000000001</v>
      </c>
      <c r="AU178">
        <f>-(Table253269317349[[#This Row],[time]]-2)*2</f>
        <v>-1.9239800000000002</v>
      </c>
      <c r="AV178" s="3">
        <v>2.9619900000000001</v>
      </c>
    </row>
    <row r="179" spans="1:48">
      <c r="A179" s="4">
        <v>3</v>
      </c>
      <c r="B179">
        <f>-(Table1254302334[[#This Row],[time]]-2)*2</f>
        <v>-2</v>
      </c>
      <c r="C179" s="7">
        <v>8.3225700000000007</v>
      </c>
      <c r="D179" s="4">
        <v>3</v>
      </c>
      <c r="E179">
        <f>-(Table2255303335[[#This Row],[time]]-2)*2</f>
        <v>-2</v>
      </c>
      <c r="F179" s="7">
        <v>1.59981</v>
      </c>
      <c r="G179" s="4">
        <v>3</v>
      </c>
      <c r="H179">
        <f>-(Table245262310342[[#This Row],[time]]-2)*2</f>
        <v>-2</v>
      </c>
      <c r="I179" s="7">
        <v>7.9953099999999999</v>
      </c>
      <c r="J179" s="4">
        <v>3</v>
      </c>
      <c r="K179">
        <f>-(Table3256304336[[#This Row],[time]]-2)*2</f>
        <v>-2</v>
      </c>
      <c r="L179" s="7">
        <v>1.75735</v>
      </c>
      <c r="M179" s="4">
        <v>3</v>
      </c>
      <c r="N179">
        <f>-(Table246263311343[[#This Row],[time]]-2)*2</f>
        <v>-2</v>
      </c>
      <c r="O179" s="7">
        <v>2.7497699999999998</v>
      </c>
      <c r="P179" s="4">
        <v>3</v>
      </c>
      <c r="Q179">
        <f>-(Table4257305337[[#This Row],[time]]-2)*2</f>
        <v>-2</v>
      </c>
      <c r="R179" s="7">
        <v>2.8035800000000002</v>
      </c>
      <c r="S179" s="4">
        <v>3</v>
      </c>
      <c r="T179">
        <f>-(Table247264312344[[#This Row],[time]]-2)*2</f>
        <v>-2</v>
      </c>
      <c r="U179" s="7">
        <v>2.7688199999999998</v>
      </c>
      <c r="V179" s="4">
        <v>3</v>
      </c>
      <c r="W179">
        <f>-(Table5258306338[[#This Row],[time]]-2)*2</f>
        <v>-2</v>
      </c>
      <c r="X179" s="7">
        <v>2.4794100000000001</v>
      </c>
      <c r="Y179" s="4">
        <v>3</v>
      </c>
      <c r="Z179">
        <f>-(Table248265313345[[#This Row],[time]]-2)*2</f>
        <v>-2</v>
      </c>
      <c r="AA179" s="7">
        <v>5.4686500000000002</v>
      </c>
      <c r="AB179" s="4">
        <v>3</v>
      </c>
      <c r="AC179">
        <f>-(Table6259307339[[#This Row],[time]]-2)*2</f>
        <v>-2</v>
      </c>
      <c r="AD179" s="7">
        <v>11.386699999999999</v>
      </c>
      <c r="AE179" s="4">
        <v>3</v>
      </c>
      <c r="AF179">
        <f>-(Table249266314346[[#This Row],[time]]-2)*2</f>
        <v>-2</v>
      </c>
      <c r="AG179" s="7">
        <v>5.8667600000000002</v>
      </c>
      <c r="AH179" s="4">
        <v>3</v>
      </c>
      <c r="AI179">
        <f>-(Table7260308340[[#This Row],[time]]-2)*2</f>
        <v>-2</v>
      </c>
      <c r="AJ179" s="7">
        <v>12.389699999999999</v>
      </c>
      <c r="AK179" s="4">
        <v>3</v>
      </c>
      <c r="AL179">
        <f>-(Table250267315347[[#This Row],[time]]-2)*2</f>
        <v>-2</v>
      </c>
      <c r="AM179" s="7">
        <v>6.6109799999999996</v>
      </c>
      <c r="AN179" s="4">
        <v>3</v>
      </c>
      <c r="AO179">
        <f>-(Table8261309341[[#This Row],[time]]-2)*2</f>
        <v>-2</v>
      </c>
      <c r="AP179" s="7">
        <v>10.3925</v>
      </c>
      <c r="AQ179" s="4">
        <v>3</v>
      </c>
      <c r="AR179">
        <f>-(Table252268316348[[#This Row],[time]]-2)*2</f>
        <v>-2</v>
      </c>
      <c r="AS179" s="4">
        <v>3</v>
      </c>
      <c r="AT179" s="4">
        <v>3</v>
      </c>
      <c r="AU179">
        <f>-(Table253269317349[[#This Row],[time]]-2)*2</f>
        <v>-2</v>
      </c>
      <c r="AV179" s="4">
        <v>3</v>
      </c>
    </row>
    <row r="180" spans="1:48">
      <c r="A180" t="s">
        <v>26</v>
      </c>
      <c r="C180">
        <f>AVERAGE(C159:C179)</f>
        <v>5.3196466666666673</v>
      </c>
      <c r="D180" t="s">
        <v>26</v>
      </c>
      <c r="F180">
        <f t="shared" ref="F180" si="122">AVERAGE(F159:F179)</f>
        <v>1.0270235714285714</v>
      </c>
      <c r="G180" t="s">
        <v>26</v>
      </c>
      <c r="I180">
        <f t="shared" ref="I180" si="123">AVERAGE(I159:I179)</f>
        <v>4.687391428571428</v>
      </c>
      <c r="J180" t="s">
        <v>26</v>
      </c>
      <c r="L180">
        <f t="shared" ref="L180" si="124">AVERAGE(L159:L179)</f>
        <v>1.1951475714285711</v>
      </c>
      <c r="M180" t="s">
        <v>26</v>
      </c>
      <c r="O180">
        <f t="shared" ref="O180" si="125">AVERAGE(O159:O179)</f>
        <v>0.66923428352380954</v>
      </c>
      <c r="P180" t="s">
        <v>26</v>
      </c>
      <c r="R180">
        <f t="shared" ref="R180" si="126">AVERAGE(R159:R179)</f>
        <v>1.9716483333333337</v>
      </c>
      <c r="S180" t="s">
        <v>26</v>
      </c>
      <c r="U180">
        <f t="shared" ref="U180" si="127">AVERAGE(U159:U179)</f>
        <v>1.2889007619047619</v>
      </c>
      <c r="V180" t="s">
        <v>26</v>
      </c>
      <c r="X180">
        <f t="shared" ref="X180" si="128">AVERAGE(X159:X179)</f>
        <v>1.6502928095238094</v>
      </c>
      <c r="Y180" t="s">
        <v>26</v>
      </c>
      <c r="AA180">
        <f t="shared" ref="AA180" si="129">AVERAGE(AA159:AA179)</f>
        <v>1.8323898047619045</v>
      </c>
      <c r="AB180" t="s">
        <v>26</v>
      </c>
      <c r="AD180">
        <f t="shared" ref="AD180" si="130">AVERAGE(AD159:AD179)</f>
        <v>7.1301038095238098</v>
      </c>
      <c r="AE180" t="s">
        <v>26</v>
      </c>
      <c r="AG180">
        <f t="shared" ref="AG180" si="131">AVERAGE(AG159:AG179)</f>
        <v>2.9018903095238096</v>
      </c>
      <c r="AH180" t="s">
        <v>26</v>
      </c>
      <c r="AJ180">
        <f t="shared" ref="AJ180" si="132">AVERAGE(AJ159:AJ179)</f>
        <v>6.1093498571428571</v>
      </c>
      <c r="AK180" t="s">
        <v>26</v>
      </c>
      <c r="AM180">
        <f t="shared" ref="AM180" si="133">AVERAGE(AM159:AM179)</f>
        <v>3.8718442857142854</v>
      </c>
      <c r="AN180" t="s">
        <v>26</v>
      </c>
      <c r="AP180">
        <f t="shared" ref="AP180" si="134">AVERAGE(AP159:AP179)</f>
        <v>5.6134295238095246</v>
      </c>
      <c r="AQ180" t="s">
        <v>26</v>
      </c>
      <c r="AS180">
        <f t="shared" ref="AS180" si="135">AVERAGE(AS159:AS179)</f>
        <v>2.5052033333333332</v>
      </c>
      <c r="AT180" t="s">
        <v>26</v>
      </c>
      <c r="AV180">
        <f t="shared" ref="AV180" si="136">AVERAGE(AV159:AV179)</f>
        <v>2.5052033333333332</v>
      </c>
    </row>
    <row r="181" spans="1:48">
      <c r="A181" t="s">
        <v>27</v>
      </c>
      <c r="C181">
        <f>MAX(C159:C179)</f>
        <v>8.3225700000000007</v>
      </c>
      <c r="D181" t="s">
        <v>27</v>
      </c>
      <c r="F181">
        <f t="shared" ref="F181:AV181" si="137">MAX(F159:F179)</f>
        <v>1.59981</v>
      </c>
      <c r="G181" t="s">
        <v>27</v>
      </c>
      <c r="I181">
        <f t="shared" ref="I181:AV181" si="138">MAX(I159:I179)</f>
        <v>7.9953099999999999</v>
      </c>
      <c r="J181" t="s">
        <v>27</v>
      </c>
      <c r="L181">
        <f t="shared" ref="L181:AV181" si="139">MAX(L159:L179)</f>
        <v>1.75735</v>
      </c>
      <c r="M181" t="s">
        <v>27</v>
      </c>
      <c r="O181">
        <f t="shared" ref="O181:AV181" si="140">MAX(O159:O179)</f>
        <v>2.7497699999999998</v>
      </c>
      <c r="P181" t="s">
        <v>27</v>
      </c>
      <c r="R181">
        <f t="shared" ref="R181:AV181" si="141">MAX(R159:R179)</f>
        <v>2.8432400000000002</v>
      </c>
      <c r="S181" t="s">
        <v>27</v>
      </c>
      <c r="U181">
        <f t="shared" ref="U181:AV181" si="142">MAX(U159:U179)</f>
        <v>2.7688199999999998</v>
      </c>
      <c r="V181" t="s">
        <v>27</v>
      </c>
      <c r="X181">
        <f t="shared" ref="X181:AV181" si="143">MAX(X159:X179)</f>
        <v>2.4794100000000001</v>
      </c>
      <c r="Y181" t="s">
        <v>27</v>
      </c>
      <c r="AA181">
        <f t="shared" ref="AA181:AV181" si="144">MAX(AA159:AA179)</f>
        <v>5.4686500000000002</v>
      </c>
      <c r="AB181" t="s">
        <v>27</v>
      </c>
      <c r="AD181">
        <f t="shared" ref="AD181:AV181" si="145">MAX(AD159:AD179)</f>
        <v>11.386699999999999</v>
      </c>
      <c r="AE181" t="s">
        <v>27</v>
      </c>
      <c r="AG181">
        <f t="shared" ref="AG181:AV181" si="146">MAX(AG159:AG179)</f>
        <v>5.8667600000000002</v>
      </c>
      <c r="AH181" t="s">
        <v>27</v>
      </c>
      <c r="AJ181">
        <f t="shared" ref="AJ181:AV181" si="147">MAX(AJ159:AJ179)</f>
        <v>12.389699999999999</v>
      </c>
      <c r="AK181" t="s">
        <v>27</v>
      </c>
      <c r="AM181">
        <f t="shared" ref="AM181:AV181" si="148">MAX(AM159:AM179)</f>
        <v>6.6109799999999996</v>
      </c>
      <c r="AN181" t="s">
        <v>27</v>
      </c>
      <c r="AP181">
        <f t="shared" ref="AP181:AV181" si="149">MAX(AP159:AP179)</f>
        <v>10.3925</v>
      </c>
      <c r="AQ181" t="s">
        <v>27</v>
      </c>
      <c r="AS181">
        <f t="shared" ref="AS181:AV181" si="150">MAX(AS159:AS179)</f>
        <v>3</v>
      </c>
      <c r="AT181" t="s">
        <v>27</v>
      </c>
      <c r="AV181">
        <f t="shared" ref="AV181" si="151">MAX(AV159:AV179)</f>
        <v>3</v>
      </c>
    </row>
    <row r="184" spans="1:48">
      <c r="A184" s="1" t="s">
        <v>41</v>
      </c>
    </row>
    <row r="185" spans="1:48">
      <c r="A185" t="s">
        <v>42</v>
      </c>
      <c r="D185" t="s">
        <v>2</v>
      </c>
    </row>
    <row r="186" spans="1:48">
      <c r="A186" t="s">
        <v>43</v>
      </c>
      <c r="D186" t="s">
        <v>4</v>
      </c>
      <c r="E186" t="s">
        <v>5</v>
      </c>
    </row>
    <row r="188" spans="1:48">
      <c r="A188" t="s">
        <v>6</v>
      </c>
      <c r="D188" t="s">
        <v>7</v>
      </c>
      <c r="G188" t="s">
        <v>8</v>
      </c>
      <c r="J188" t="s">
        <v>9</v>
      </c>
      <c r="M188" t="s">
        <v>10</v>
      </c>
      <c r="P188" t="s">
        <v>11</v>
      </c>
      <c r="S188" t="s">
        <v>12</v>
      </c>
      <c r="V188" t="s">
        <v>13</v>
      </c>
      <c r="Y188" t="s">
        <v>14</v>
      </c>
      <c r="AB188" t="s">
        <v>15</v>
      </c>
      <c r="AE188" t="s">
        <v>16</v>
      </c>
      <c r="AH188" t="s">
        <v>17</v>
      </c>
      <c r="AK188" t="s">
        <v>18</v>
      </c>
      <c r="AN188" t="s">
        <v>19</v>
      </c>
      <c r="AQ188" t="s">
        <v>20</v>
      </c>
      <c r="AT188" t="s">
        <v>21</v>
      </c>
    </row>
    <row r="189" spans="1:48">
      <c r="A189" t="s">
        <v>22</v>
      </c>
      <c r="B189" t="s">
        <v>23</v>
      </c>
      <c r="C189" t="s">
        <v>24</v>
      </c>
      <c r="D189" t="s">
        <v>22</v>
      </c>
      <c r="E189" t="s">
        <v>23</v>
      </c>
      <c r="F189" t="s">
        <v>25</v>
      </c>
      <c r="G189" t="s">
        <v>22</v>
      </c>
      <c r="H189" t="s">
        <v>23</v>
      </c>
      <c r="I189" t="s">
        <v>24</v>
      </c>
      <c r="J189" t="s">
        <v>22</v>
      </c>
      <c r="K189" t="s">
        <v>23</v>
      </c>
      <c r="L189" t="s">
        <v>24</v>
      </c>
      <c r="M189" t="s">
        <v>22</v>
      </c>
      <c r="N189" t="s">
        <v>23</v>
      </c>
      <c r="O189" t="s">
        <v>24</v>
      </c>
      <c r="P189" t="s">
        <v>22</v>
      </c>
      <c r="Q189" t="s">
        <v>23</v>
      </c>
      <c r="R189" t="s">
        <v>24</v>
      </c>
      <c r="S189" t="s">
        <v>22</v>
      </c>
      <c r="T189" t="s">
        <v>23</v>
      </c>
      <c r="U189" t="s">
        <v>24</v>
      </c>
      <c r="V189" t="s">
        <v>22</v>
      </c>
      <c r="W189" t="s">
        <v>23</v>
      </c>
      <c r="X189" t="s">
        <v>24</v>
      </c>
      <c r="Y189" t="s">
        <v>22</v>
      </c>
      <c r="Z189" t="s">
        <v>23</v>
      </c>
      <c r="AA189" t="s">
        <v>24</v>
      </c>
      <c r="AB189" t="s">
        <v>22</v>
      </c>
      <c r="AC189" t="s">
        <v>23</v>
      </c>
      <c r="AD189" t="s">
        <v>24</v>
      </c>
      <c r="AE189" t="s">
        <v>22</v>
      </c>
      <c r="AF189" t="s">
        <v>23</v>
      </c>
      <c r="AG189" t="s">
        <v>24</v>
      </c>
      <c r="AH189" t="s">
        <v>22</v>
      </c>
      <c r="AI189" t="s">
        <v>23</v>
      </c>
      <c r="AJ189" t="s">
        <v>24</v>
      </c>
      <c r="AK189" t="s">
        <v>22</v>
      </c>
      <c r="AL189" t="s">
        <v>23</v>
      </c>
      <c r="AM189" t="s">
        <v>24</v>
      </c>
      <c r="AN189" t="s">
        <v>22</v>
      </c>
      <c r="AO189" t="s">
        <v>23</v>
      </c>
      <c r="AP189" t="s">
        <v>24</v>
      </c>
      <c r="AQ189" t="s">
        <v>22</v>
      </c>
      <c r="AR189" t="s">
        <v>23</v>
      </c>
      <c r="AS189" t="s">
        <v>24</v>
      </c>
      <c r="AT189" t="s">
        <v>22</v>
      </c>
      <c r="AU189" t="s">
        <v>23</v>
      </c>
      <c r="AV189" t="s">
        <v>24</v>
      </c>
    </row>
    <row r="190" spans="1:48">
      <c r="A190" s="2">
        <v>2</v>
      </c>
      <c r="B190">
        <f>(Table1286318350[[#This Row],[time]]-2)*2</f>
        <v>0</v>
      </c>
      <c r="C190" s="5">
        <v>0.127468</v>
      </c>
      <c r="D190" s="2">
        <v>2</v>
      </c>
      <c r="E190">
        <f>(Table2287319351[[#This Row],[time]]-2)*2</f>
        <v>0</v>
      </c>
      <c r="F190" s="8">
        <v>5.4299999999999998E-5</v>
      </c>
      <c r="G190" s="2">
        <v>2</v>
      </c>
      <c r="H190">
        <f>(Table245294326358[[#This Row],[time]]-2)*2</f>
        <v>0</v>
      </c>
      <c r="I190" s="5">
        <v>1.6127100000000001</v>
      </c>
      <c r="J190" s="2">
        <v>2</v>
      </c>
      <c r="K190">
        <f>(Table3288320352[[#This Row],[time]]-2)*2</f>
        <v>0</v>
      </c>
      <c r="L190" s="8">
        <v>5.6400000000000002E-5</v>
      </c>
      <c r="M190" s="2">
        <v>2</v>
      </c>
      <c r="N190">
        <f>(Table246295327359[[#This Row],[time]]-2)*2</f>
        <v>0</v>
      </c>
      <c r="O190" s="8">
        <v>5.6100000000000002E-5</v>
      </c>
      <c r="P190" s="2">
        <v>2</v>
      </c>
      <c r="Q190">
        <f>(Table4289321353[[#This Row],[time]]-2)*2</f>
        <v>0</v>
      </c>
      <c r="R190" s="8">
        <v>6.2899999999999997E-5</v>
      </c>
      <c r="S190" s="2">
        <v>2</v>
      </c>
      <c r="T190">
        <f>(Table247296328360[[#This Row],[time]]-2)*2</f>
        <v>0</v>
      </c>
      <c r="U190" s="8">
        <v>5.7399999999999999E-5</v>
      </c>
      <c r="V190" s="2">
        <v>2</v>
      </c>
      <c r="W190">
        <f>(Table5290322354[[#This Row],[time]]-2)*2</f>
        <v>0</v>
      </c>
      <c r="X190" s="5">
        <v>0.276669</v>
      </c>
      <c r="Y190" s="2">
        <v>2</v>
      </c>
      <c r="Z190">
        <f>(Table248297329361[[#This Row],[time]]-2)*2</f>
        <v>0</v>
      </c>
      <c r="AA190" s="5">
        <v>0.276669</v>
      </c>
      <c r="AB190" s="2">
        <v>2</v>
      </c>
      <c r="AC190">
        <f>(Table6291323355[[#This Row],[time]]-2)*2</f>
        <v>0</v>
      </c>
      <c r="AD190" s="8">
        <v>7.47E-5</v>
      </c>
      <c r="AE190" s="2">
        <v>2</v>
      </c>
      <c r="AF190">
        <f>(Table249298330362[[#This Row],[time]]-2)*2</f>
        <v>0</v>
      </c>
      <c r="AG190" s="5">
        <v>0.48063400000000001</v>
      </c>
      <c r="AH190" s="2">
        <v>2</v>
      </c>
      <c r="AI190">
        <f>(Table7292324356[[#This Row],[time]]-2)*2</f>
        <v>0</v>
      </c>
      <c r="AJ190" s="8">
        <v>7.7700000000000005E-5</v>
      </c>
      <c r="AK190" s="2">
        <v>2</v>
      </c>
      <c r="AL190">
        <f>(Table250299331363[[#This Row],[time]]-2)*2</f>
        <v>0</v>
      </c>
      <c r="AM190" s="8">
        <v>7.08E-5</v>
      </c>
      <c r="AN190" s="2">
        <v>2</v>
      </c>
      <c r="AO190">
        <f>(Table8293325357[[#This Row],[time]]-2)*2</f>
        <v>0</v>
      </c>
      <c r="AP190" s="5">
        <v>0.33974100000000002</v>
      </c>
      <c r="AQ190" s="2">
        <v>2</v>
      </c>
      <c r="AR190">
        <f>(Table252300332364[[#This Row],[time]]-2)*2</f>
        <v>0</v>
      </c>
      <c r="AS190" s="5">
        <v>0.18035999999999999</v>
      </c>
      <c r="AT190" s="2">
        <v>2</v>
      </c>
      <c r="AU190">
        <f>(Table253301333365[[#This Row],[time]]-2)*2</f>
        <v>0</v>
      </c>
      <c r="AV190" s="5">
        <v>2.01919</v>
      </c>
    </row>
    <row r="191" spans="1:48">
      <c r="A191" s="3">
        <v>2.05816</v>
      </c>
      <c r="B191">
        <f>(Table1286318350[[#This Row],[time]]-2)*2</f>
        <v>0.11631999999999998</v>
      </c>
      <c r="C191" s="6">
        <v>0.90421799999999997</v>
      </c>
      <c r="D191" s="3">
        <v>2.05816</v>
      </c>
      <c r="E191">
        <f>(Table2287319351[[#This Row],[time]]-2)*2</f>
        <v>0.11631999999999998</v>
      </c>
      <c r="F191" s="9">
        <v>8.2100000000000003E-5</v>
      </c>
      <c r="G191" s="3">
        <v>2.05816</v>
      </c>
      <c r="H191">
        <f>(Table245294326358[[#This Row],[time]]-2)*2</f>
        <v>0.11631999999999998</v>
      </c>
      <c r="I191" s="6">
        <v>2.64411</v>
      </c>
      <c r="J191" s="3">
        <v>2.05816</v>
      </c>
      <c r="K191">
        <f>(Table3288320352[[#This Row],[time]]-2)*2</f>
        <v>0.11631999999999998</v>
      </c>
      <c r="L191" s="9">
        <v>8.9699999999999998E-5</v>
      </c>
      <c r="M191" s="3">
        <v>2.05816</v>
      </c>
      <c r="N191">
        <f>(Table246295327359[[#This Row],[time]]-2)*2</f>
        <v>0.11631999999999998</v>
      </c>
      <c r="O191" s="9">
        <v>7.4200000000000001E-5</v>
      </c>
      <c r="P191" s="3">
        <v>2.05816</v>
      </c>
      <c r="Q191">
        <f>(Table4289321353[[#This Row],[time]]-2)*2</f>
        <v>0.11631999999999998</v>
      </c>
      <c r="R191" s="9">
        <v>8.9900000000000003E-5</v>
      </c>
      <c r="S191" s="3">
        <v>2.05816</v>
      </c>
      <c r="T191">
        <f>(Table247296328360[[#This Row],[time]]-2)*2</f>
        <v>0.11631999999999998</v>
      </c>
      <c r="U191" s="9">
        <v>7.6000000000000004E-5</v>
      </c>
      <c r="V191" s="3">
        <v>2.05816</v>
      </c>
      <c r="W191">
        <f>(Table5290322354[[#This Row],[time]]-2)*2</f>
        <v>0.11631999999999998</v>
      </c>
      <c r="X191" s="6">
        <v>0.45148899999999997</v>
      </c>
      <c r="Y191" s="3">
        <v>2.05816</v>
      </c>
      <c r="Z191">
        <f>(Table248297329361[[#This Row],[time]]-2)*2</f>
        <v>0.11631999999999998</v>
      </c>
      <c r="AA191" s="6">
        <v>0.45148899999999997</v>
      </c>
      <c r="AB191" s="3">
        <v>2.05816</v>
      </c>
      <c r="AC191">
        <f>(Table6291323355[[#This Row],[time]]-2)*2</f>
        <v>0.11631999999999998</v>
      </c>
      <c r="AD191" s="9">
        <v>8.0500000000000005E-5</v>
      </c>
      <c r="AE191" s="3">
        <v>2.05816</v>
      </c>
      <c r="AF191">
        <f>(Table249298330362[[#This Row],[time]]-2)*2</f>
        <v>0.11631999999999998</v>
      </c>
      <c r="AG191" s="6">
        <v>0.82417300000000004</v>
      </c>
      <c r="AH191" s="3">
        <v>2.05816</v>
      </c>
      <c r="AI191">
        <f>(Table7292324356[[#This Row],[time]]-2)*2</f>
        <v>0.11631999999999998</v>
      </c>
      <c r="AJ191" s="9">
        <v>8.5000000000000006E-5</v>
      </c>
      <c r="AK191" s="3">
        <v>2.05816</v>
      </c>
      <c r="AL191">
        <f>(Table250299331363[[#This Row],[time]]-2)*2</f>
        <v>0.11631999999999998</v>
      </c>
      <c r="AM191" s="9">
        <v>7.8899999999999993E-5</v>
      </c>
      <c r="AN191" s="3">
        <v>2.05816</v>
      </c>
      <c r="AO191">
        <f>(Table8293325357[[#This Row],[time]]-2)*2</f>
        <v>0.11631999999999998</v>
      </c>
      <c r="AP191" s="6">
        <v>0.96270900000000004</v>
      </c>
      <c r="AQ191" s="3">
        <v>2.05816</v>
      </c>
      <c r="AR191">
        <f>(Table252300332364[[#This Row],[time]]-2)*2</f>
        <v>0.11631999999999998</v>
      </c>
      <c r="AS191" s="6">
        <v>0.73114599999999996</v>
      </c>
      <c r="AT191" s="3">
        <v>2.05816</v>
      </c>
      <c r="AU191">
        <f>(Table253301333365[[#This Row],[time]]-2)*2</f>
        <v>0.11631999999999998</v>
      </c>
      <c r="AV191" s="6">
        <v>2.75054</v>
      </c>
    </row>
    <row r="192" spans="1:48">
      <c r="A192" s="3">
        <v>2.10161</v>
      </c>
      <c r="B192">
        <f>(Table1286318350[[#This Row],[time]]-2)*2</f>
        <v>0.20321999999999996</v>
      </c>
      <c r="C192" s="6">
        <v>1.05271</v>
      </c>
      <c r="D192" s="3">
        <v>2.10161</v>
      </c>
      <c r="E192">
        <f>(Table2287319351[[#This Row],[time]]-2)*2</f>
        <v>0.20321999999999996</v>
      </c>
      <c r="F192" s="9">
        <v>8.5000000000000006E-5</v>
      </c>
      <c r="G192" s="3">
        <v>2.10161</v>
      </c>
      <c r="H192">
        <f>(Table245294326358[[#This Row],[time]]-2)*2</f>
        <v>0.20321999999999996</v>
      </c>
      <c r="I192" s="6">
        <v>2.4979499999999999</v>
      </c>
      <c r="J192" s="3">
        <v>2.10161</v>
      </c>
      <c r="K192">
        <f>(Table3288320352[[#This Row],[time]]-2)*2</f>
        <v>0.20321999999999996</v>
      </c>
      <c r="L192" s="9">
        <v>9.1000000000000003E-5</v>
      </c>
      <c r="M192" s="3">
        <v>2.10161</v>
      </c>
      <c r="N192">
        <f>(Table246295327359[[#This Row],[time]]-2)*2</f>
        <v>0.20321999999999996</v>
      </c>
      <c r="O192" s="9">
        <v>7.4200000000000001E-5</v>
      </c>
      <c r="P192" s="3">
        <v>2.10161</v>
      </c>
      <c r="Q192">
        <f>(Table4289321353[[#This Row],[time]]-2)*2</f>
        <v>0.20321999999999996</v>
      </c>
      <c r="R192" s="9">
        <v>8.9499999999999994E-5</v>
      </c>
      <c r="S192" s="3">
        <v>2.10161</v>
      </c>
      <c r="T192">
        <f>(Table247296328360[[#This Row],[time]]-2)*2</f>
        <v>0.20321999999999996</v>
      </c>
      <c r="U192" s="9">
        <v>7.4999999999999993E-5</v>
      </c>
      <c r="V192" s="3">
        <v>2.10161</v>
      </c>
      <c r="W192">
        <f>(Table5290322354[[#This Row],[time]]-2)*2</f>
        <v>0.20321999999999996</v>
      </c>
      <c r="X192" s="6">
        <v>0.27351599999999998</v>
      </c>
      <c r="Y192" s="3">
        <v>2.10161</v>
      </c>
      <c r="Z192">
        <f>(Table248297329361[[#This Row],[time]]-2)*2</f>
        <v>0.20321999999999996</v>
      </c>
      <c r="AA192" s="6">
        <v>0.27351599999999998</v>
      </c>
      <c r="AB192" s="3">
        <v>2.10161</v>
      </c>
      <c r="AC192">
        <f>(Table6291323355[[#This Row],[time]]-2)*2</f>
        <v>0.20321999999999996</v>
      </c>
      <c r="AD192" s="9">
        <v>8.2100000000000003E-5</v>
      </c>
      <c r="AE192" s="3">
        <v>2.10161</v>
      </c>
      <c r="AF192">
        <f>(Table249298330362[[#This Row],[time]]-2)*2</f>
        <v>0.20321999999999996</v>
      </c>
      <c r="AG192" s="6">
        <v>0.61867399999999995</v>
      </c>
      <c r="AH192" s="3">
        <v>2.10161</v>
      </c>
      <c r="AI192">
        <f>(Table7292324356[[#This Row],[time]]-2)*2</f>
        <v>0.20321999999999996</v>
      </c>
      <c r="AJ192" s="9">
        <v>8.4900000000000004E-5</v>
      </c>
      <c r="AK192" s="3">
        <v>2.10161</v>
      </c>
      <c r="AL192">
        <f>(Table250299331363[[#This Row],[time]]-2)*2</f>
        <v>0.20321999999999996</v>
      </c>
      <c r="AM192" s="9">
        <v>8.2000000000000001E-5</v>
      </c>
      <c r="AN192" s="3">
        <v>2.10161</v>
      </c>
      <c r="AO192">
        <f>(Table8293325357[[#This Row],[time]]-2)*2</f>
        <v>0.20321999999999996</v>
      </c>
      <c r="AP192" s="6">
        <v>1.11799</v>
      </c>
      <c r="AQ192" s="3">
        <v>2.10161</v>
      </c>
      <c r="AR192">
        <f>(Table252300332364[[#This Row],[time]]-2)*2</f>
        <v>0.20321999999999996</v>
      </c>
      <c r="AS192" s="6">
        <v>0.82153600000000004</v>
      </c>
      <c r="AT192" s="3">
        <v>2.10161</v>
      </c>
      <c r="AU192">
        <f>(Table253301333365[[#This Row],[time]]-2)*2</f>
        <v>0.20321999999999996</v>
      </c>
      <c r="AV192" s="6">
        <v>2.7942200000000001</v>
      </c>
    </row>
    <row r="193" spans="1:48">
      <c r="A193" s="3">
        <v>2.16188</v>
      </c>
      <c r="B193">
        <f>(Table1286318350[[#This Row],[time]]-2)*2</f>
        <v>0.32376000000000005</v>
      </c>
      <c r="C193" s="6">
        <v>1.17615</v>
      </c>
      <c r="D193" s="3">
        <v>2.16188</v>
      </c>
      <c r="E193">
        <f>(Table2287319351[[#This Row],[time]]-2)*2</f>
        <v>0.32376000000000005</v>
      </c>
      <c r="F193" s="9">
        <v>9.3800000000000003E-5</v>
      </c>
      <c r="G193" s="3">
        <v>2.16188</v>
      </c>
      <c r="H193">
        <f>(Table245294326358[[#This Row],[time]]-2)*2</f>
        <v>0.32376000000000005</v>
      </c>
      <c r="I193" s="6">
        <v>2.4580299999999999</v>
      </c>
      <c r="J193" s="3">
        <v>2.16188</v>
      </c>
      <c r="K193">
        <f>(Table3288320352[[#This Row],[time]]-2)*2</f>
        <v>0.32376000000000005</v>
      </c>
      <c r="L193" s="6">
        <v>1.1083599999999999E-4</v>
      </c>
      <c r="M193" s="3">
        <v>2.16188</v>
      </c>
      <c r="N193">
        <f>(Table246295327359[[#This Row],[time]]-2)*2</f>
        <v>0.32376000000000005</v>
      </c>
      <c r="O193" s="9">
        <v>7.5300000000000001E-5</v>
      </c>
      <c r="P193" s="3">
        <v>2.16188</v>
      </c>
      <c r="Q193">
        <f>(Table4289321353[[#This Row],[time]]-2)*2</f>
        <v>0.32376000000000005</v>
      </c>
      <c r="R193" s="9">
        <v>8.9499999999999994E-5</v>
      </c>
      <c r="S193" s="3">
        <v>2.16188</v>
      </c>
      <c r="T193">
        <f>(Table247296328360[[#This Row],[time]]-2)*2</f>
        <v>0.32376000000000005</v>
      </c>
      <c r="U193" s="9">
        <v>7.5699999999999997E-5</v>
      </c>
      <c r="V193" s="3">
        <v>2.16188</v>
      </c>
      <c r="W193">
        <f>(Table5290322354[[#This Row],[time]]-2)*2</f>
        <v>0.32376000000000005</v>
      </c>
      <c r="X193" s="6">
        <v>0.16614499999999999</v>
      </c>
      <c r="Y193" s="3">
        <v>2.16188</v>
      </c>
      <c r="Z193">
        <f>(Table248297329361[[#This Row],[time]]-2)*2</f>
        <v>0.32376000000000005</v>
      </c>
      <c r="AA193" s="6">
        <v>0.16614499999999999</v>
      </c>
      <c r="AB193" s="3">
        <v>2.16188</v>
      </c>
      <c r="AC193">
        <f>(Table6291323355[[#This Row],[time]]-2)*2</f>
        <v>0.32376000000000005</v>
      </c>
      <c r="AD193" s="9">
        <v>8.4099999999999998E-5</v>
      </c>
      <c r="AE193" s="3">
        <v>2.16188</v>
      </c>
      <c r="AF193">
        <f>(Table249298330362[[#This Row],[time]]-2)*2</f>
        <v>0.32376000000000005</v>
      </c>
      <c r="AG193" s="6">
        <v>0.51683000000000001</v>
      </c>
      <c r="AH193" s="3">
        <v>2.16188</v>
      </c>
      <c r="AI193">
        <f>(Table7292324356[[#This Row],[time]]-2)*2</f>
        <v>0.32376000000000005</v>
      </c>
      <c r="AJ193" s="9">
        <v>8.5099999999999995E-5</v>
      </c>
      <c r="AK193" s="3">
        <v>2.16188</v>
      </c>
      <c r="AL193">
        <f>(Table250299331363[[#This Row],[time]]-2)*2</f>
        <v>0.32376000000000005</v>
      </c>
      <c r="AM193" s="9">
        <v>8.6000000000000003E-5</v>
      </c>
      <c r="AN193" s="3">
        <v>2.16188</v>
      </c>
      <c r="AO193">
        <f>(Table8293325357[[#This Row],[time]]-2)*2</f>
        <v>0.32376000000000005</v>
      </c>
      <c r="AP193" s="6">
        <v>1.3333600000000001</v>
      </c>
      <c r="AQ193" s="3">
        <v>2.16188</v>
      </c>
      <c r="AR193">
        <f>(Table252300332364[[#This Row],[time]]-2)*2</f>
        <v>0.32376000000000005</v>
      </c>
      <c r="AS193" s="6">
        <v>0.92494500000000002</v>
      </c>
      <c r="AT193" s="3">
        <v>2.16188</v>
      </c>
      <c r="AU193">
        <f>(Table253301333365[[#This Row],[time]]-2)*2</f>
        <v>0.32376000000000005</v>
      </c>
      <c r="AV193" s="6">
        <v>2.8066</v>
      </c>
    </row>
    <row r="194" spans="1:48">
      <c r="A194" s="3">
        <v>2.20417</v>
      </c>
      <c r="B194">
        <f>(Table1286318350[[#This Row],[time]]-2)*2</f>
        <v>0.40833999999999993</v>
      </c>
      <c r="C194" s="6">
        <v>1.2241299999999999</v>
      </c>
      <c r="D194" s="3">
        <v>2.20417</v>
      </c>
      <c r="E194">
        <f>(Table2287319351[[#This Row],[time]]-2)*2</f>
        <v>0.40833999999999993</v>
      </c>
      <c r="F194" s="6">
        <v>2.9078099999999999E-4</v>
      </c>
      <c r="G194" s="3">
        <v>2.20417</v>
      </c>
      <c r="H194">
        <f>(Table245294326358[[#This Row],[time]]-2)*2</f>
        <v>0.40833999999999993</v>
      </c>
      <c r="I194" s="6">
        <v>2.4684400000000002</v>
      </c>
      <c r="J194" s="3">
        <v>2.20417</v>
      </c>
      <c r="K194">
        <f>(Table3288320352[[#This Row],[time]]-2)*2</f>
        <v>0.40833999999999993</v>
      </c>
      <c r="L194" s="6">
        <v>3.00143E-4</v>
      </c>
      <c r="M194" s="3">
        <v>2.20417</v>
      </c>
      <c r="N194">
        <f>(Table246295327359[[#This Row],[time]]-2)*2</f>
        <v>0.40833999999999993</v>
      </c>
      <c r="O194" s="9">
        <v>7.5900000000000002E-5</v>
      </c>
      <c r="P194" s="3">
        <v>2.20417</v>
      </c>
      <c r="Q194">
        <f>(Table4289321353[[#This Row],[time]]-2)*2</f>
        <v>0.40833999999999993</v>
      </c>
      <c r="R194" s="9">
        <v>8.9699999999999998E-5</v>
      </c>
      <c r="S194" s="3">
        <v>2.20417</v>
      </c>
      <c r="T194">
        <f>(Table247296328360[[#This Row],[time]]-2)*2</f>
        <v>0.40833999999999993</v>
      </c>
      <c r="U194" s="9">
        <v>7.6100000000000007E-5</v>
      </c>
      <c r="V194" s="3">
        <v>2.20417</v>
      </c>
      <c r="W194">
        <f>(Table5290322354[[#This Row],[time]]-2)*2</f>
        <v>0.40833999999999993</v>
      </c>
      <c r="X194" s="6">
        <v>9.8824700000000001E-2</v>
      </c>
      <c r="Y194" s="3">
        <v>2.20417</v>
      </c>
      <c r="Z194">
        <f>(Table248297329361[[#This Row],[time]]-2)*2</f>
        <v>0.40833999999999993</v>
      </c>
      <c r="AA194" s="6">
        <v>9.8824700000000001E-2</v>
      </c>
      <c r="AB194" s="3">
        <v>2.20417</v>
      </c>
      <c r="AC194">
        <f>(Table6291323355[[#This Row],[time]]-2)*2</f>
        <v>0.40833999999999993</v>
      </c>
      <c r="AD194" s="9">
        <v>8.5000000000000006E-5</v>
      </c>
      <c r="AE194" s="3">
        <v>2.20417</v>
      </c>
      <c r="AF194">
        <f>(Table249298330362[[#This Row],[time]]-2)*2</f>
        <v>0.40833999999999993</v>
      </c>
      <c r="AG194" s="6">
        <v>0.46072999999999997</v>
      </c>
      <c r="AH194" s="3">
        <v>2.20417</v>
      </c>
      <c r="AI194">
        <f>(Table7292324356[[#This Row],[time]]-2)*2</f>
        <v>0.40833999999999993</v>
      </c>
      <c r="AJ194" s="9">
        <v>8.5199999999999997E-5</v>
      </c>
      <c r="AK194" s="3">
        <v>2.20417</v>
      </c>
      <c r="AL194">
        <f>(Table250299331363[[#This Row],[time]]-2)*2</f>
        <v>0.40833999999999993</v>
      </c>
      <c r="AM194" s="6">
        <v>9.7676300000000007E-4</v>
      </c>
      <c r="AN194" s="3">
        <v>2.20417</v>
      </c>
      <c r="AO194">
        <f>(Table8293325357[[#This Row],[time]]-2)*2</f>
        <v>0.40833999999999993</v>
      </c>
      <c r="AP194" s="6">
        <v>1.48786</v>
      </c>
      <c r="AQ194" s="3">
        <v>2.20417</v>
      </c>
      <c r="AR194">
        <f>(Table252300332364[[#This Row],[time]]-2)*2</f>
        <v>0.40833999999999993</v>
      </c>
      <c r="AS194" s="6">
        <v>0.96952000000000005</v>
      </c>
      <c r="AT194" s="3">
        <v>2.20417</v>
      </c>
      <c r="AU194">
        <f>(Table253301333365[[#This Row],[time]]-2)*2</f>
        <v>0.40833999999999993</v>
      </c>
      <c r="AV194" s="6">
        <v>2.8056999999999999</v>
      </c>
    </row>
    <row r="195" spans="1:48">
      <c r="A195" s="3">
        <v>2.2649699999999999</v>
      </c>
      <c r="B195">
        <f>(Table1286318350[[#This Row],[time]]-2)*2</f>
        <v>0.52993999999999986</v>
      </c>
      <c r="C195" s="6">
        <v>1.2565500000000001</v>
      </c>
      <c r="D195" s="3">
        <v>2.2649699999999999</v>
      </c>
      <c r="E195">
        <f>(Table2287319351[[#This Row],[time]]-2)*2</f>
        <v>0.52993999999999986</v>
      </c>
      <c r="F195" s="6">
        <v>5.1045399999999998E-2</v>
      </c>
      <c r="G195" s="3">
        <v>2.2649699999999999</v>
      </c>
      <c r="H195">
        <f>(Table245294326358[[#This Row],[time]]-2)*2</f>
        <v>0.52993999999999986</v>
      </c>
      <c r="I195" s="6">
        <v>2.48244</v>
      </c>
      <c r="J195" s="3">
        <v>2.2649699999999999</v>
      </c>
      <c r="K195">
        <f>(Table3288320352[[#This Row],[time]]-2)*2</f>
        <v>0.52993999999999986</v>
      </c>
      <c r="L195" s="6">
        <v>4.64819E-2</v>
      </c>
      <c r="M195" s="3">
        <v>2.2649699999999999</v>
      </c>
      <c r="N195">
        <f>(Table246295327359[[#This Row],[time]]-2)*2</f>
        <v>0.52993999999999986</v>
      </c>
      <c r="O195" s="9">
        <v>7.5699999999999997E-5</v>
      </c>
      <c r="P195" s="3">
        <v>2.2649699999999999</v>
      </c>
      <c r="Q195">
        <f>(Table4289321353[[#This Row],[time]]-2)*2</f>
        <v>0.52993999999999986</v>
      </c>
      <c r="R195" s="9">
        <v>9.0299999999999999E-5</v>
      </c>
      <c r="S195" s="3">
        <v>2.2649699999999999</v>
      </c>
      <c r="T195">
        <f>(Table247296328360[[#This Row],[time]]-2)*2</f>
        <v>0.52993999999999986</v>
      </c>
      <c r="U195" s="9">
        <v>7.5799999999999999E-5</v>
      </c>
      <c r="V195" s="3">
        <v>2.2649699999999999</v>
      </c>
      <c r="W195">
        <f>(Table5290322354[[#This Row],[time]]-2)*2</f>
        <v>0.52993999999999986</v>
      </c>
      <c r="X195" s="6">
        <v>4.2585100000000001E-2</v>
      </c>
      <c r="Y195" s="3">
        <v>2.2649699999999999</v>
      </c>
      <c r="Z195">
        <f>(Table248297329361[[#This Row],[time]]-2)*2</f>
        <v>0.52993999999999986</v>
      </c>
      <c r="AA195" s="6">
        <v>4.2585100000000001E-2</v>
      </c>
      <c r="AB195" s="3">
        <v>2.2649699999999999</v>
      </c>
      <c r="AC195">
        <f>(Table6291323355[[#This Row],[time]]-2)*2</f>
        <v>0.52993999999999986</v>
      </c>
      <c r="AD195" s="9">
        <v>8.5599999999999994E-5</v>
      </c>
      <c r="AE195" s="3">
        <v>2.2649699999999999</v>
      </c>
      <c r="AF195">
        <f>(Table249298330362[[#This Row],[time]]-2)*2</f>
        <v>0.52993999999999986</v>
      </c>
      <c r="AG195" s="6">
        <v>0.39889000000000002</v>
      </c>
      <c r="AH195" s="3">
        <v>2.2649699999999999</v>
      </c>
      <c r="AI195">
        <f>(Table7292324356[[#This Row],[time]]-2)*2</f>
        <v>0.52993999999999986</v>
      </c>
      <c r="AJ195" s="9">
        <v>8.4800000000000001E-5</v>
      </c>
      <c r="AK195" s="3">
        <v>2.2649699999999999</v>
      </c>
      <c r="AL195">
        <f>(Table250299331363[[#This Row],[time]]-2)*2</f>
        <v>0.52993999999999986</v>
      </c>
      <c r="AM195" s="6">
        <v>1.60205E-2</v>
      </c>
      <c r="AN195" s="3">
        <v>2.2649699999999999</v>
      </c>
      <c r="AO195">
        <f>(Table8293325357[[#This Row],[time]]-2)*2</f>
        <v>0.52993999999999986</v>
      </c>
      <c r="AP195" s="6">
        <v>1.6955899999999999</v>
      </c>
      <c r="AQ195" s="3">
        <v>2.2649699999999999</v>
      </c>
      <c r="AR195">
        <f>(Table252300332364[[#This Row],[time]]-2)*2</f>
        <v>0.52993999999999986</v>
      </c>
      <c r="AS195" s="6">
        <v>1.02264</v>
      </c>
      <c r="AT195" s="3">
        <v>2.2649699999999999</v>
      </c>
      <c r="AU195">
        <f>(Table253301333365[[#This Row],[time]]-2)*2</f>
        <v>0.52993999999999986</v>
      </c>
      <c r="AV195" s="6">
        <v>2.7961200000000002</v>
      </c>
    </row>
    <row r="196" spans="1:48">
      <c r="A196" s="3">
        <v>2.3108</v>
      </c>
      <c r="B196">
        <f>(Table1286318350[[#This Row],[time]]-2)*2</f>
        <v>0.62159999999999993</v>
      </c>
      <c r="C196" s="6">
        <v>1.2626900000000001</v>
      </c>
      <c r="D196" s="3">
        <v>2.3108</v>
      </c>
      <c r="E196">
        <f>(Table2287319351[[#This Row],[time]]-2)*2</f>
        <v>0.62159999999999993</v>
      </c>
      <c r="F196" s="6">
        <v>0.107567</v>
      </c>
      <c r="G196" s="3">
        <v>2.3108</v>
      </c>
      <c r="H196">
        <f>(Table245294326358[[#This Row],[time]]-2)*2</f>
        <v>0.62159999999999993</v>
      </c>
      <c r="I196" s="6">
        <v>2.4915799999999999</v>
      </c>
      <c r="J196" s="3">
        <v>2.3108</v>
      </c>
      <c r="K196">
        <f>(Table3288320352[[#This Row],[time]]-2)*2</f>
        <v>0.62159999999999993</v>
      </c>
      <c r="L196" s="6">
        <v>9.6140600000000007E-2</v>
      </c>
      <c r="M196" s="3">
        <v>2.3108</v>
      </c>
      <c r="N196">
        <f>(Table246295327359[[#This Row],[time]]-2)*2</f>
        <v>0.62159999999999993</v>
      </c>
      <c r="O196" s="9">
        <v>7.5300000000000001E-5</v>
      </c>
      <c r="P196" s="3">
        <v>2.3108</v>
      </c>
      <c r="Q196">
        <f>(Table4289321353[[#This Row],[time]]-2)*2</f>
        <v>0.62159999999999993</v>
      </c>
      <c r="R196" s="9">
        <v>9.0799999999999998E-5</v>
      </c>
      <c r="S196" s="3">
        <v>2.3108</v>
      </c>
      <c r="T196">
        <f>(Table247296328360[[#This Row],[time]]-2)*2</f>
        <v>0.62159999999999993</v>
      </c>
      <c r="U196" s="9">
        <v>7.5300000000000001E-5</v>
      </c>
      <c r="V196" s="3">
        <v>2.3108</v>
      </c>
      <c r="W196">
        <f>(Table5290322354[[#This Row],[time]]-2)*2</f>
        <v>0.62159999999999993</v>
      </c>
      <c r="X196" s="6">
        <v>3.4219300000000001E-2</v>
      </c>
      <c r="Y196" s="3">
        <v>2.3108</v>
      </c>
      <c r="Z196">
        <f>(Table248297329361[[#This Row],[time]]-2)*2</f>
        <v>0.62159999999999993</v>
      </c>
      <c r="AA196" s="6">
        <v>3.4219300000000001E-2</v>
      </c>
      <c r="AB196" s="3">
        <v>2.3108</v>
      </c>
      <c r="AC196">
        <f>(Table6291323355[[#This Row],[time]]-2)*2</f>
        <v>0.62159999999999993</v>
      </c>
      <c r="AD196" s="9">
        <v>8.5699999999999996E-5</v>
      </c>
      <c r="AE196" s="3">
        <v>2.3108</v>
      </c>
      <c r="AF196">
        <f>(Table249298330362[[#This Row],[time]]-2)*2</f>
        <v>0.62159999999999993</v>
      </c>
      <c r="AG196" s="6">
        <v>0.35726999999999998</v>
      </c>
      <c r="AH196" s="3">
        <v>2.3108</v>
      </c>
      <c r="AI196">
        <f>(Table7292324356[[#This Row],[time]]-2)*2</f>
        <v>0.62159999999999993</v>
      </c>
      <c r="AJ196" s="9">
        <v>8.4300000000000003E-5</v>
      </c>
      <c r="AK196" s="3">
        <v>2.3108</v>
      </c>
      <c r="AL196">
        <f>(Table250299331363[[#This Row],[time]]-2)*2</f>
        <v>0.62159999999999993</v>
      </c>
      <c r="AM196" s="6">
        <v>6.06779E-2</v>
      </c>
      <c r="AN196" s="3">
        <v>2.3108</v>
      </c>
      <c r="AO196">
        <f>(Table8293325357[[#This Row],[time]]-2)*2</f>
        <v>0.62159999999999993</v>
      </c>
      <c r="AP196" s="6">
        <v>1.8553299999999999</v>
      </c>
      <c r="AQ196" s="3">
        <v>2.3108</v>
      </c>
      <c r="AR196">
        <f>(Table252300332364[[#This Row],[time]]-2)*2</f>
        <v>0.62159999999999993</v>
      </c>
      <c r="AS196" s="6">
        <v>1.0877399999999999</v>
      </c>
      <c r="AT196" s="3">
        <v>2.3108</v>
      </c>
      <c r="AU196">
        <f>(Table253301333365[[#This Row],[time]]-2)*2</f>
        <v>0.62159999999999993</v>
      </c>
      <c r="AV196" s="6">
        <v>2.7738</v>
      </c>
    </row>
    <row r="197" spans="1:48">
      <c r="A197" s="3">
        <v>2.3576700000000002</v>
      </c>
      <c r="B197">
        <f>(Table1286318350[[#This Row],[time]]-2)*2</f>
        <v>0.71534000000000031</v>
      </c>
      <c r="C197" s="6">
        <v>1.26606</v>
      </c>
      <c r="D197" s="3">
        <v>2.3576700000000002</v>
      </c>
      <c r="E197">
        <f>(Table2287319351[[#This Row],[time]]-2)*2</f>
        <v>0.71534000000000031</v>
      </c>
      <c r="F197" s="6">
        <v>0.16567999999999999</v>
      </c>
      <c r="G197" s="3">
        <v>2.3576700000000002</v>
      </c>
      <c r="H197">
        <f>(Table245294326358[[#This Row],[time]]-2)*2</f>
        <v>0.71534000000000031</v>
      </c>
      <c r="I197" s="6">
        <v>2.4986100000000002</v>
      </c>
      <c r="J197" s="3">
        <v>2.3576700000000002</v>
      </c>
      <c r="K197">
        <f>(Table3288320352[[#This Row],[time]]-2)*2</f>
        <v>0.71534000000000031</v>
      </c>
      <c r="L197" s="6">
        <v>0.14599500000000001</v>
      </c>
      <c r="M197" s="3">
        <v>2.3576700000000002</v>
      </c>
      <c r="N197">
        <f>(Table246295327359[[#This Row],[time]]-2)*2</f>
        <v>0.71534000000000031</v>
      </c>
      <c r="O197" s="9">
        <v>7.47E-5</v>
      </c>
      <c r="P197" s="3">
        <v>2.3576700000000002</v>
      </c>
      <c r="Q197">
        <f>(Table4289321353[[#This Row],[time]]-2)*2</f>
        <v>0.71534000000000031</v>
      </c>
      <c r="R197" s="9">
        <v>9.1100000000000005E-5</v>
      </c>
      <c r="S197" s="3">
        <v>2.3576700000000002</v>
      </c>
      <c r="T197">
        <f>(Table247296328360[[#This Row],[time]]-2)*2</f>
        <v>0.71534000000000031</v>
      </c>
      <c r="U197" s="9">
        <v>7.4800000000000002E-5</v>
      </c>
      <c r="V197" s="3">
        <v>2.3576700000000002</v>
      </c>
      <c r="W197">
        <f>(Table5290322354[[#This Row],[time]]-2)*2</f>
        <v>0.71534000000000031</v>
      </c>
      <c r="X197" s="6">
        <v>3.5767899999999998E-2</v>
      </c>
      <c r="Y197" s="3">
        <v>2.3576700000000002</v>
      </c>
      <c r="Z197">
        <f>(Table248297329361[[#This Row],[time]]-2)*2</f>
        <v>0.71534000000000031</v>
      </c>
      <c r="AA197" s="6">
        <v>3.5767899999999998E-2</v>
      </c>
      <c r="AB197" s="3">
        <v>2.3576700000000002</v>
      </c>
      <c r="AC197">
        <f>(Table6291323355[[#This Row],[time]]-2)*2</f>
        <v>0.71534000000000031</v>
      </c>
      <c r="AD197" s="9">
        <v>8.5400000000000002E-5</v>
      </c>
      <c r="AE197" s="3">
        <v>2.3576700000000002</v>
      </c>
      <c r="AF197">
        <f>(Table249298330362[[#This Row],[time]]-2)*2</f>
        <v>0.71534000000000031</v>
      </c>
      <c r="AG197" s="6">
        <v>0.31396800000000002</v>
      </c>
      <c r="AH197" s="3">
        <v>2.3576700000000002</v>
      </c>
      <c r="AI197">
        <f>(Table7292324356[[#This Row],[time]]-2)*2</f>
        <v>0.71534000000000031</v>
      </c>
      <c r="AJ197" s="9">
        <v>8.3599999999999999E-5</v>
      </c>
      <c r="AK197" s="3">
        <v>2.3576700000000002</v>
      </c>
      <c r="AL197">
        <f>(Table250299331363[[#This Row],[time]]-2)*2</f>
        <v>0.71534000000000031</v>
      </c>
      <c r="AM197" s="6">
        <v>0.185471</v>
      </c>
      <c r="AN197" s="3">
        <v>2.3576700000000002</v>
      </c>
      <c r="AO197">
        <f>(Table8293325357[[#This Row],[time]]-2)*2</f>
        <v>0.71534000000000031</v>
      </c>
      <c r="AP197" s="6">
        <v>2.0025499999999998</v>
      </c>
      <c r="AQ197" s="3">
        <v>2.3576700000000002</v>
      </c>
      <c r="AR197">
        <f>(Table252300332364[[#This Row],[time]]-2)*2</f>
        <v>0.71534000000000031</v>
      </c>
      <c r="AS197" s="6">
        <v>1.2361899999999999</v>
      </c>
      <c r="AT197" s="3">
        <v>2.3576700000000002</v>
      </c>
      <c r="AU197">
        <f>(Table253301333365[[#This Row],[time]]-2)*2</f>
        <v>0.71534000000000031</v>
      </c>
      <c r="AV197" s="6">
        <v>2.7341899999999999</v>
      </c>
    </row>
    <row r="198" spans="1:48">
      <c r="A198" s="3">
        <v>2.41039</v>
      </c>
      <c r="B198">
        <f>(Table1286318350[[#This Row],[time]]-2)*2</f>
        <v>0.82078000000000007</v>
      </c>
      <c r="C198" s="6">
        <v>1.27851</v>
      </c>
      <c r="D198" s="3">
        <v>2.41039</v>
      </c>
      <c r="E198">
        <f>(Table2287319351[[#This Row],[time]]-2)*2</f>
        <v>0.82078000000000007</v>
      </c>
      <c r="F198" s="6">
        <v>0.24424000000000001</v>
      </c>
      <c r="G198" s="3">
        <v>2.41039</v>
      </c>
      <c r="H198">
        <f>(Table245294326358[[#This Row],[time]]-2)*2</f>
        <v>0.82078000000000007</v>
      </c>
      <c r="I198" s="6">
        <v>2.4940500000000001</v>
      </c>
      <c r="J198" s="3">
        <v>2.41039</v>
      </c>
      <c r="K198">
        <f>(Table3288320352[[#This Row],[time]]-2)*2</f>
        <v>0.82078000000000007</v>
      </c>
      <c r="L198" s="6">
        <v>0.21382899999999999</v>
      </c>
      <c r="M198" s="3">
        <v>2.41039</v>
      </c>
      <c r="N198">
        <f>(Table246295327359[[#This Row],[time]]-2)*2</f>
        <v>0.82078000000000007</v>
      </c>
      <c r="O198" s="9">
        <v>7.3999999999999996E-5</v>
      </c>
      <c r="P198" s="3">
        <v>2.41039</v>
      </c>
      <c r="Q198">
        <f>(Table4289321353[[#This Row],[time]]-2)*2</f>
        <v>0.82078000000000007</v>
      </c>
      <c r="R198" s="9">
        <v>9.1299999999999997E-5</v>
      </c>
      <c r="S198" s="3">
        <v>2.41039</v>
      </c>
      <c r="T198">
        <f>(Table247296328360[[#This Row],[time]]-2)*2</f>
        <v>0.82078000000000007</v>
      </c>
      <c r="U198" s="9">
        <v>7.4099999999999999E-5</v>
      </c>
      <c r="V198" s="3">
        <v>2.41039</v>
      </c>
      <c r="W198">
        <f>(Table5290322354[[#This Row],[time]]-2)*2</f>
        <v>0.82078000000000007</v>
      </c>
      <c r="X198" s="6">
        <v>3.4339099999999997E-2</v>
      </c>
      <c r="Y198" s="3">
        <v>2.41039</v>
      </c>
      <c r="Z198">
        <f>(Table248297329361[[#This Row],[time]]-2)*2</f>
        <v>0.82078000000000007</v>
      </c>
      <c r="AA198" s="6">
        <v>3.4339099999999997E-2</v>
      </c>
      <c r="AB198" s="3">
        <v>2.41039</v>
      </c>
      <c r="AC198">
        <f>(Table6291323355[[#This Row],[time]]-2)*2</f>
        <v>0.82078000000000007</v>
      </c>
      <c r="AD198" s="9">
        <v>8.4900000000000004E-5</v>
      </c>
      <c r="AE198" s="3">
        <v>2.41039</v>
      </c>
      <c r="AF198">
        <f>(Table249298330362[[#This Row],[time]]-2)*2</f>
        <v>0.82078000000000007</v>
      </c>
      <c r="AG198" s="6">
        <v>0.25743500000000002</v>
      </c>
      <c r="AH198" s="3">
        <v>2.41039</v>
      </c>
      <c r="AI198">
        <f>(Table7292324356[[#This Row],[time]]-2)*2</f>
        <v>0.82078000000000007</v>
      </c>
      <c r="AJ198" s="9">
        <v>8.2799999999999993E-5</v>
      </c>
      <c r="AK198" s="3">
        <v>2.41039</v>
      </c>
      <c r="AL198">
        <f>(Table250299331363[[#This Row],[time]]-2)*2</f>
        <v>0.82078000000000007</v>
      </c>
      <c r="AM198" s="6">
        <v>0.36014099999999999</v>
      </c>
      <c r="AN198" s="3">
        <v>2.41039</v>
      </c>
      <c r="AO198">
        <f>(Table8293325357[[#This Row],[time]]-2)*2</f>
        <v>0.82078000000000007</v>
      </c>
      <c r="AP198" s="6">
        <v>2.1547999999999998</v>
      </c>
      <c r="AQ198" s="3">
        <v>2.41039</v>
      </c>
      <c r="AR198">
        <f>(Table252300332364[[#This Row],[time]]-2)*2</f>
        <v>0.82078000000000007</v>
      </c>
      <c r="AS198" s="6">
        <v>1.42465</v>
      </c>
      <c r="AT198" s="3">
        <v>2.41039</v>
      </c>
      <c r="AU198">
        <f>(Table253301333365[[#This Row],[time]]-2)*2</f>
        <v>0.82078000000000007</v>
      </c>
      <c r="AV198" s="6">
        <v>2.6809699999999999</v>
      </c>
    </row>
    <row r="199" spans="1:48">
      <c r="A199" s="3">
        <v>2.46048</v>
      </c>
      <c r="B199">
        <f>(Table1286318350[[#This Row],[time]]-2)*2</f>
        <v>0.92096</v>
      </c>
      <c r="C199" s="6">
        <v>1.3090299999999999</v>
      </c>
      <c r="D199" s="3">
        <v>2.46048</v>
      </c>
      <c r="E199">
        <f>(Table2287319351[[#This Row],[time]]-2)*2</f>
        <v>0.92096</v>
      </c>
      <c r="F199" s="6">
        <v>0.31373699999999999</v>
      </c>
      <c r="G199" s="3">
        <v>2.46048</v>
      </c>
      <c r="H199">
        <f>(Table245294326358[[#This Row],[time]]-2)*2</f>
        <v>0.92096</v>
      </c>
      <c r="I199" s="6">
        <v>2.4944000000000002</v>
      </c>
      <c r="J199" s="3">
        <v>2.46048</v>
      </c>
      <c r="K199">
        <f>(Table3288320352[[#This Row],[time]]-2)*2</f>
        <v>0.92096</v>
      </c>
      <c r="L199" s="6">
        <v>0.27478799999999998</v>
      </c>
      <c r="M199" s="3">
        <v>2.46048</v>
      </c>
      <c r="N199">
        <f>(Table246295327359[[#This Row],[time]]-2)*2</f>
        <v>0.92096</v>
      </c>
      <c r="O199" s="9">
        <v>7.3200000000000004E-5</v>
      </c>
      <c r="P199" s="3">
        <v>2.46048</v>
      </c>
      <c r="Q199">
        <f>(Table4289321353[[#This Row],[time]]-2)*2</f>
        <v>0.92096</v>
      </c>
      <c r="R199" s="9">
        <v>9.1500000000000001E-5</v>
      </c>
      <c r="S199" s="3">
        <v>2.46048</v>
      </c>
      <c r="T199">
        <f>(Table247296328360[[#This Row],[time]]-2)*2</f>
        <v>0.92096</v>
      </c>
      <c r="U199" s="9">
        <v>7.3399999999999995E-5</v>
      </c>
      <c r="V199" s="3">
        <v>2.46048</v>
      </c>
      <c r="W199">
        <f>(Table5290322354[[#This Row],[time]]-2)*2</f>
        <v>0.92096</v>
      </c>
      <c r="X199" s="6">
        <v>3.0052599999999999E-2</v>
      </c>
      <c r="Y199" s="3">
        <v>2.46048</v>
      </c>
      <c r="Z199">
        <f>(Table248297329361[[#This Row],[time]]-2)*2</f>
        <v>0.92096</v>
      </c>
      <c r="AA199" s="6">
        <v>3.0052599999999999E-2</v>
      </c>
      <c r="AB199" s="3">
        <v>2.46048</v>
      </c>
      <c r="AC199">
        <f>(Table6291323355[[#This Row],[time]]-2)*2</f>
        <v>0.92096</v>
      </c>
      <c r="AD199" s="9">
        <v>8.4300000000000003E-5</v>
      </c>
      <c r="AE199" s="3">
        <v>2.46048</v>
      </c>
      <c r="AF199">
        <f>(Table249298330362[[#This Row],[time]]-2)*2</f>
        <v>0.92096</v>
      </c>
      <c r="AG199" s="6">
        <v>0.19892199999999999</v>
      </c>
      <c r="AH199" s="3">
        <v>2.46048</v>
      </c>
      <c r="AI199">
        <f>(Table7292324356[[#This Row],[time]]-2)*2</f>
        <v>0.92096</v>
      </c>
      <c r="AJ199" s="9">
        <v>8.2000000000000001E-5</v>
      </c>
      <c r="AK199" s="3">
        <v>2.46048</v>
      </c>
      <c r="AL199">
        <f>(Table250299331363[[#This Row],[time]]-2)*2</f>
        <v>0.92096</v>
      </c>
      <c r="AM199" s="6">
        <v>0.54435599999999995</v>
      </c>
      <c r="AN199" s="3">
        <v>2.46048</v>
      </c>
      <c r="AO199">
        <f>(Table8293325357[[#This Row],[time]]-2)*2</f>
        <v>0.92096</v>
      </c>
      <c r="AP199" s="6">
        <v>2.2847</v>
      </c>
      <c r="AQ199" s="3">
        <v>2.46048</v>
      </c>
      <c r="AR199">
        <f>(Table252300332364[[#This Row],[time]]-2)*2</f>
        <v>0.92096</v>
      </c>
      <c r="AS199" s="6">
        <v>1.6192899999999999</v>
      </c>
      <c r="AT199" s="3">
        <v>2.46048</v>
      </c>
      <c r="AU199">
        <f>(Table253301333365[[#This Row],[time]]-2)*2</f>
        <v>0.92096</v>
      </c>
      <c r="AV199" s="6">
        <v>2.6183000000000001</v>
      </c>
    </row>
    <row r="200" spans="1:48">
      <c r="A200" s="3">
        <v>2.5085700000000002</v>
      </c>
      <c r="B200">
        <f>(Table1286318350[[#This Row],[time]]-2)*2</f>
        <v>1.0171400000000004</v>
      </c>
      <c r="C200" s="6">
        <v>1.3915500000000001</v>
      </c>
      <c r="D200" s="3">
        <v>2.5085700000000002</v>
      </c>
      <c r="E200">
        <f>(Table2287319351[[#This Row],[time]]-2)*2</f>
        <v>1.0171400000000004</v>
      </c>
      <c r="F200" s="6">
        <v>0.36815300000000001</v>
      </c>
      <c r="G200" s="3">
        <v>2.5085700000000002</v>
      </c>
      <c r="H200">
        <f>(Table245294326358[[#This Row],[time]]-2)*2</f>
        <v>1.0171400000000004</v>
      </c>
      <c r="I200" s="6">
        <v>2.46529</v>
      </c>
      <c r="J200" s="3">
        <v>2.5085700000000002</v>
      </c>
      <c r="K200">
        <f>(Table3288320352[[#This Row],[time]]-2)*2</f>
        <v>1.0171400000000004</v>
      </c>
      <c r="L200" s="6">
        <v>0.32135599999999998</v>
      </c>
      <c r="M200" s="3">
        <v>2.5085700000000002</v>
      </c>
      <c r="N200">
        <f>(Table246295327359[[#This Row],[time]]-2)*2</f>
        <v>1.0171400000000004</v>
      </c>
      <c r="O200" s="9">
        <v>7.2600000000000003E-5</v>
      </c>
      <c r="P200" s="3">
        <v>2.5085700000000002</v>
      </c>
      <c r="Q200">
        <f>(Table4289321353[[#This Row],[time]]-2)*2</f>
        <v>1.0171400000000004</v>
      </c>
      <c r="R200" s="9">
        <v>9.1399999999999999E-5</v>
      </c>
      <c r="S200" s="3">
        <v>2.5085700000000002</v>
      </c>
      <c r="T200">
        <f>(Table247296328360[[#This Row],[time]]-2)*2</f>
        <v>1.0171400000000004</v>
      </c>
      <c r="U200" s="9">
        <v>7.2899999999999997E-5</v>
      </c>
      <c r="V200" s="3">
        <v>2.5085700000000002</v>
      </c>
      <c r="W200">
        <f>(Table5290322354[[#This Row],[time]]-2)*2</f>
        <v>1.0171400000000004</v>
      </c>
      <c r="X200" s="6">
        <v>2.3133399999999998E-2</v>
      </c>
      <c r="Y200" s="3">
        <v>2.5085700000000002</v>
      </c>
      <c r="Z200">
        <f>(Table248297329361[[#This Row],[time]]-2)*2</f>
        <v>1.0171400000000004</v>
      </c>
      <c r="AA200" s="6">
        <v>2.3133399999999998E-2</v>
      </c>
      <c r="AB200" s="3">
        <v>2.5085700000000002</v>
      </c>
      <c r="AC200">
        <f>(Table6291323355[[#This Row],[time]]-2)*2</f>
        <v>1.0171400000000004</v>
      </c>
      <c r="AD200" s="9">
        <v>8.3599999999999999E-5</v>
      </c>
      <c r="AE200" s="3">
        <v>2.5085700000000002</v>
      </c>
      <c r="AF200">
        <f>(Table249298330362[[#This Row],[time]]-2)*2</f>
        <v>1.0171400000000004</v>
      </c>
      <c r="AG200" s="6">
        <v>0.137463</v>
      </c>
      <c r="AH200" s="3">
        <v>2.5085700000000002</v>
      </c>
      <c r="AI200">
        <f>(Table7292324356[[#This Row],[time]]-2)*2</f>
        <v>1.0171400000000004</v>
      </c>
      <c r="AJ200" s="9">
        <v>8.1299999999999997E-5</v>
      </c>
      <c r="AK200" s="3">
        <v>2.5085700000000002</v>
      </c>
      <c r="AL200">
        <f>(Table250299331363[[#This Row],[time]]-2)*2</f>
        <v>1.0171400000000004</v>
      </c>
      <c r="AM200" s="6">
        <v>0.73321999999999998</v>
      </c>
      <c r="AN200" s="3">
        <v>2.5085700000000002</v>
      </c>
      <c r="AO200">
        <f>(Table8293325357[[#This Row],[time]]-2)*2</f>
        <v>1.0171400000000004</v>
      </c>
      <c r="AP200" s="6">
        <v>2.3811399999999998</v>
      </c>
      <c r="AQ200" s="3">
        <v>2.5085700000000002</v>
      </c>
      <c r="AR200">
        <f>(Table252300332364[[#This Row],[time]]-2)*2</f>
        <v>1.0171400000000004</v>
      </c>
      <c r="AS200" s="6">
        <v>1.8011200000000001</v>
      </c>
      <c r="AT200" s="3">
        <v>2.5085700000000002</v>
      </c>
      <c r="AU200">
        <f>(Table253301333365[[#This Row],[time]]-2)*2</f>
        <v>1.0171400000000004</v>
      </c>
      <c r="AV200" s="6">
        <v>2.5413700000000001</v>
      </c>
    </row>
    <row r="201" spans="1:48">
      <c r="A201" s="3">
        <v>2.5703900000000002</v>
      </c>
      <c r="B201">
        <f>(Table1286318350[[#This Row],[time]]-2)*2</f>
        <v>1.1407800000000003</v>
      </c>
      <c r="C201" s="6">
        <v>1.5145200000000001</v>
      </c>
      <c r="D201" s="3">
        <v>2.5703900000000002</v>
      </c>
      <c r="E201">
        <f>(Table2287319351[[#This Row],[time]]-2)*2</f>
        <v>1.1407800000000003</v>
      </c>
      <c r="F201" s="6">
        <v>0.413605</v>
      </c>
      <c r="G201" s="3">
        <v>2.5703900000000002</v>
      </c>
      <c r="H201">
        <f>(Table245294326358[[#This Row],[time]]-2)*2</f>
        <v>1.1407800000000003</v>
      </c>
      <c r="I201" s="6">
        <v>2.3831699999999998</v>
      </c>
      <c r="J201" s="3">
        <v>2.5703900000000002</v>
      </c>
      <c r="K201">
        <f>(Table3288320352[[#This Row],[time]]-2)*2</f>
        <v>1.1407800000000003</v>
      </c>
      <c r="L201" s="6">
        <v>0.358954</v>
      </c>
      <c r="M201" s="3">
        <v>2.5703900000000002</v>
      </c>
      <c r="N201">
        <f>(Table246295327359[[#This Row],[time]]-2)*2</f>
        <v>1.1407800000000003</v>
      </c>
      <c r="O201" s="9">
        <v>7.1799999999999997E-5</v>
      </c>
      <c r="P201" s="3">
        <v>2.5703900000000002</v>
      </c>
      <c r="Q201">
        <f>(Table4289321353[[#This Row],[time]]-2)*2</f>
        <v>1.1407800000000003</v>
      </c>
      <c r="R201" s="9">
        <v>9.0600000000000007E-5</v>
      </c>
      <c r="S201" s="3">
        <v>2.5703900000000002</v>
      </c>
      <c r="T201">
        <f>(Table247296328360[[#This Row],[time]]-2)*2</f>
        <v>1.1407800000000003</v>
      </c>
      <c r="U201" s="9">
        <v>7.2299999999999996E-5</v>
      </c>
      <c r="V201" s="3">
        <v>2.5703900000000002</v>
      </c>
      <c r="W201">
        <f>(Table5290322354[[#This Row],[time]]-2)*2</f>
        <v>1.1407800000000003</v>
      </c>
      <c r="X201" s="6">
        <v>1.40641E-2</v>
      </c>
      <c r="Y201" s="3">
        <v>2.5703900000000002</v>
      </c>
      <c r="Z201">
        <f>(Table248297329361[[#This Row],[time]]-2)*2</f>
        <v>1.1407800000000003</v>
      </c>
      <c r="AA201" s="6">
        <v>1.40641E-2</v>
      </c>
      <c r="AB201" s="3">
        <v>2.5703900000000002</v>
      </c>
      <c r="AC201">
        <f>(Table6291323355[[#This Row],[time]]-2)*2</f>
        <v>1.1407800000000003</v>
      </c>
      <c r="AD201" s="9">
        <v>8.2299999999999995E-5</v>
      </c>
      <c r="AE201" s="3">
        <v>2.5703900000000002</v>
      </c>
      <c r="AF201">
        <f>(Table249298330362[[#This Row],[time]]-2)*2</f>
        <v>1.1407800000000003</v>
      </c>
      <c r="AG201" s="6">
        <v>7.3467299999999999E-2</v>
      </c>
      <c r="AH201" s="3">
        <v>2.5703900000000002</v>
      </c>
      <c r="AI201">
        <f>(Table7292324356[[#This Row],[time]]-2)*2</f>
        <v>1.1407800000000003</v>
      </c>
      <c r="AJ201" s="9">
        <v>8.0000000000000007E-5</v>
      </c>
      <c r="AK201" s="3">
        <v>2.5703900000000002</v>
      </c>
      <c r="AL201">
        <f>(Table250299331363[[#This Row],[time]]-2)*2</f>
        <v>1.1407800000000003</v>
      </c>
      <c r="AM201" s="6">
        <v>0.99753499999999995</v>
      </c>
      <c r="AN201" s="3">
        <v>2.5703900000000002</v>
      </c>
      <c r="AO201">
        <f>(Table8293325357[[#This Row],[time]]-2)*2</f>
        <v>1.1407800000000003</v>
      </c>
      <c r="AP201" s="6">
        <v>2.49444</v>
      </c>
      <c r="AQ201" s="3">
        <v>2.5703900000000002</v>
      </c>
      <c r="AR201">
        <f>(Table252300332364[[#This Row],[time]]-2)*2</f>
        <v>1.1407800000000003</v>
      </c>
      <c r="AS201" s="6">
        <v>2.0410300000000001</v>
      </c>
      <c r="AT201" s="3">
        <v>2.5703900000000002</v>
      </c>
      <c r="AU201">
        <f>(Table253301333365[[#This Row],[time]]-2)*2</f>
        <v>1.1407800000000003</v>
      </c>
      <c r="AV201" s="6">
        <v>2.4355099999999998</v>
      </c>
    </row>
    <row r="202" spans="1:48">
      <c r="A202" s="3">
        <v>2.61266</v>
      </c>
      <c r="B202">
        <f>(Table1286318350[[#This Row],[time]]-2)*2</f>
        <v>1.22532</v>
      </c>
      <c r="C202" s="6">
        <v>1.5787599999999999</v>
      </c>
      <c r="D202" s="3">
        <v>2.61266</v>
      </c>
      <c r="E202">
        <f>(Table2287319351[[#This Row],[time]]-2)*2</f>
        <v>1.22532</v>
      </c>
      <c r="F202" s="6">
        <v>0.43967699999999998</v>
      </c>
      <c r="G202" s="3">
        <v>2.61266</v>
      </c>
      <c r="H202">
        <f>(Table245294326358[[#This Row],[time]]-2)*2</f>
        <v>1.22532</v>
      </c>
      <c r="I202" s="6">
        <v>2.3173400000000002</v>
      </c>
      <c r="J202" s="3">
        <v>2.61266</v>
      </c>
      <c r="K202">
        <f>(Table3288320352[[#This Row],[time]]-2)*2</f>
        <v>1.22532</v>
      </c>
      <c r="L202" s="6">
        <v>0.38328899999999999</v>
      </c>
      <c r="M202" s="3">
        <v>2.61266</v>
      </c>
      <c r="N202">
        <f>(Table246295327359[[#This Row],[time]]-2)*2</f>
        <v>1.22532</v>
      </c>
      <c r="O202" s="9">
        <v>7.1099999999999994E-5</v>
      </c>
      <c r="P202" s="3">
        <v>2.61266</v>
      </c>
      <c r="Q202">
        <f>(Table4289321353[[#This Row],[time]]-2)*2</f>
        <v>1.22532</v>
      </c>
      <c r="R202" s="9">
        <v>8.9800000000000001E-5</v>
      </c>
      <c r="S202" s="3">
        <v>2.61266</v>
      </c>
      <c r="T202">
        <f>(Table247296328360[[#This Row],[time]]-2)*2</f>
        <v>1.22532</v>
      </c>
      <c r="U202" s="9">
        <v>7.1799999999999997E-5</v>
      </c>
      <c r="V202" s="3">
        <v>2.61266</v>
      </c>
      <c r="W202">
        <f>(Table5290322354[[#This Row],[time]]-2)*2</f>
        <v>1.22532</v>
      </c>
      <c r="X202" s="6">
        <v>5.8601199999999999E-3</v>
      </c>
      <c r="Y202" s="3">
        <v>2.61266</v>
      </c>
      <c r="Z202">
        <f>(Table248297329361[[#This Row],[time]]-2)*2</f>
        <v>1.22532</v>
      </c>
      <c r="AA202" s="6">
        <v>5.8601199999999999E-3</v>
      </c>
      <c r="AB202" s="3">
        <v>2.61266</v>
      </c>
      <c r="AC202">
        <f>(Table6291323355[[#This Row],[time]]-2)*2</f>
        <v>1.22532</v>
      </c>
      <c r="AD202" s="9">
        <v>8.1299999999999997E-5</v>
      </c>
      <c r="AE202" s="3">
        <v>2.61266</v>
      </c>
      <c r="AF202">
        <f>(Table249298330362[[#This Row],[time]]-2)*2</f>
        <v>1.22532</v>
      </c>
      <c r="AG202" s="6">
        <v>2.79569E-2</v>
      </c>
      <c r="AH202" s="3">
        <v>2.61266</v>
      </c>
      <c r="AI202">
        <f>(Table7292324356[[#This Row],[time]]-2)*2</f>
        <v>1.22532</v>
      </c>
      <c r="AJ202" s="9">
        <v>7.9099999999999998E-5</v>
      </c>
      <c r="AK202" s="3">
        <v>2.61266</v>
      </c>
      <c r="AL202">
        <f>(Table250299331363[[#This Row],[time]]-2)*2</f>
        <v>1.22532</v>
      </c>
      <c r="AM202" s="6">
        <v>1.1955100000000001</v>
      </c>
      <c r="AN202" s="3">
        <v>2.61266</v>
      </c>
      <c r="AO202">
        <f>(Table8293325357[[#This Row],[time]]-2)*2</f>
        <v>1.22532</v>
      </c>
      <c r="AP202" s="6">
        <v>2.55823</v>
      </c>
      <c r="AQ202" s="3">
        <v>2.61266</v>
      </c>
      <c r="AR202">
        <f>(Table252300332364[[#This Row],[time]]-2)*2</f>
        <v>1.22532</v>
      </c>
      <c r="AS202" s="6">
        <v>2.1925699999999999</v>
      </c>
      <c r="AT202" s="3">
        <v>2.61266</v>
      </c>
      <c r="AU202">
        <f>(Table253301333365[[#This Row],[time]]-2)*2</f>
        <v>1.22532</v>
      </c>
      <c r="AV202" s="6">
        <v>2.3633899999999999</v>
      </c>
    </row>
    <row r="203" spans="1:48">
      <c r="A203" s="3">
        <v>2.65395</v>
      </c>
      <c r="B203">
        <f>(Table1286318350[[#This Row],[time]]-2)*2</f>
        <v>1.3079000000000001</v>
      </c>
      <c r="C203" s="6">
        <v>1.62748</v>
      </c>
      <c r="D203" s="3">
        <v>2.65395</v>
      </c>
      <c r="E203">
        <f>(Table2287319351[[#This Row],[time]]-2)*2</f>
        <v>1.3079000000000001</v>
      </c>
      <c r="F203" s="6">
        <v>0.45954400000000001</v>
      </c>
      <c r="G203" s="3">
        <v>2.65395</v>
      </c>
      <c r="H203">
        <f>(Table245294326358[[#This Row],[time]]-2)*2</f>
        <v>1.3079000000000001</v>
      </c>
      <c r="I203" s="6">
        <v>2.2438699999999998</v>
      </c>
      <c r="J203" s="3">
        <v>2.65395</v>
      </c>
      <c r="K203">
        <f>(Table3288320352[[#This Row],[time]]-2)*2</f>
        <v>1.3079000000000001</v>
      </c>
      <c r="L203" s="6">
        <v>0.40525600000000001</v>
      </c>
      <c r="M203" s="3">
        <v>2.65395</v>
      </c>
      <c r="N203">
        <f>(Table246295327359[[#This Row],[time]]-2)*2</f>
        <v>1.3079000000000001</v>
      </c>
      <c r="O203" s="9">
        <v>7.0300000000000001E-5</v>
      </c>
      <c r="P203" s="3">
        <v>2.65395</v>
      </c>
      <c r="Q203">
        <f>(Table4289321353[[#This Row],[time]]-2)*2</f>
        <v>1.3079000000000001</v>
      </c>
      <c r="R203" s="9">
        <v>8.9099999999999997E-5</v>
      </c>
      <c r="S203" s="3">
        <v>2.65395</v>
      </c>
      <c r="T203">
        <f>(Table247296328360[[#This Row],[time]]-2)*2</f>
        <v>1.3079000000000001</v>
      </c>
      <c r="U203" s="9">
        <v>7.1299999999999998E-5</v>
      </c>
      <c r="V203" s="3">
        <v>2.65395</v>
      </c>
      <c r="W203">
        <f>(Table5290322354[[#This Row],[time]]-2)*2</f>
        <v>1.3079000000000001</v>
      </c>
      <c r="X203" s="6">
        <v>1.8005399999999999E-4</v>
      </c>
      <c r="Y203" s="3">
        <v>2.65395</v>
      </c>
      <c r="Z203">
        <f>(Table248297329361[[#This Row],[time]]-2)*2</f>
        <v>1.3079000000000001</v>
      </c>
      <c r="AA203" s="6">
        <v>1.8005399999999999E-4</v>
      </c>
      <c r="AB203" s="3">
        <v>2.65395</v>
      </c>
      <c r="AC203">
        <f>(Table6291323355[[#This Row],[time]]-2)*2</f>
        <v>1.3079000000000001</v>
      </c>
      <c r="AD203" s="9">
        <v>8.0400000000000003E-5</v>
      </c>
      <c r="AE203" s="3">
        <v>2.65395</v>
      </c>
      <c r="AF203">
        <f>(Table249298330362[[#This Row],[time]]-2)*2</f>
        <v>1.3079000000000001</v>
      </c>
      <c r="AG203" s="6">
        <v>5.1265900000000005E-4</v>
      </c>
      <c r="AH203" s="3">
        <v>2.65395</v>
      </c>
      <c r="AI203">
        <f>(Table7292324356[[#This Row],[time]]-2)*2</f>
        <v>1.3079000000000001</v>
      </c>
      <c r="AJ203" s="9">
        <v>7.8399999999999995E-5</v>
      </c>
      <c r="AK203" s="3">
        <v>2.65395</v>
      </c>
      <c r="AL203">
        <f>(Table250299331363[[#This Row],[time]]-2)*2</f>
        <v>1.3079000000000001</v>
      </c>
      <c r="AM203" s="6">
        <v>1.4006000000000001</v>
      </c>
      <c r="AN203" s="3">
        <v>2.65395</v>
      </c>
      <c r="AO203">
        <f>(Table8293325357[[#This Row],[time]]-2)*2</f>
        <v>1.3079000000000001</v>
      </c>
      <c r="AP203" s="6">
        <v>2.5942599999999998</v>
      </c>
      <c r="AQ203" s="3">
        <v>2.65395</v>
      </c>
      <c r="AR203">
        <f>(Table252300332364[[#This Row],[time]]-2)*2</f>
        <v>1.3079000000000001</v>
      </c>
      <c r="AS203" s="6">
        <v>2.3300399999999999</v>
      </c>
      <c r="AT203" s="3">
        <v>2.65395</v>
      </c>
      <c r="AU203">
        <f>(Table253301333365[[#This Row],[time]]-2)*2</f>
        <v>1.3079000000000001</v>
      </c>
      <c r="AV203" s="6">
        <v>2.2826599999999999</v>
      </c>
    </row>
    <row r="204" spans="1:48">
      <c r="A204" s="3">
        <v>2.70851</v>
      </c>
      <c r="B204">
        <f>(Table1286318350[[#This Row],[time]]-2)*2</f>
        <v>1.4170199999999999</v>
      </c>
      <c r="C204" s="6">
        <v>1.6384000000000001</v>
      </c>
      <c r="D204" s="3">
        <v>2.70851</v>
      </c>
      <c r="E204">
        <f>(Table2287319351[[#This Row],[time]]-2)*2</f>
        <v>1.4170199999999999</v>
      </c>
      <c r="F204" s="6">
        <v>0.47883999999999999</v>
      </c>
      <c r="G204" s="3">
        <v>2.70851</v>
      </c>
      <c r="H204">
        <f>(Table245294326358[[#This Row],[time]]-2)*2</f>
        <v>1.4170199999999999</v>
      </c>
      <c r="I204" s="6">
        <v>2.12113</v>
      </c>
      <c r="J204" s="3">
        <v>2.70851</v>
      </c>
      <c r="K204">
        <f>(Table3288320352[[#This Row],[time]]-2)*2</f>
        <v>1.4170199999999999</v>
      </c>
      <c r="L204" s="6">
        <v>0.42921300000000001</v>
      </c>
      <c r="M204" s="3">
        <v>2.70851</v>
      </c>
      <c r="N204">
        <f>(Table246295327359[[#This Row],[time]]-2)*2</f>
        <v>1.4170199999999999</v>
      </c>
      <c r="O204" s="9">
        <v>6.9200000000000002E-5</v>
      </c>
      <c r="P204" s="3">
        <v>2.70851</v>
      </c>
      <c r="Q204">
        <f>(Table4289321353[[#This Row],[time]]-2)*2</f>
        <v>1.4170199999999999</v>
      </c>
      <c r="R204" s="9">
        <v>8.8200000000000003E-5</v>
      </c>
      <c r="S204" s="3">
        <v>2.70851</v>
      </c>
      <c r="T204">
        <f>(Table247296328360[[#This Row],[time]]-2)*2</f>
        <v>1.4170199999999999</v>
      </c>
      <c r="U204" s="9">
        <v>7.0599999999999995E-5</v>
      </c>
      <c r="V204" s="3">
        <v>2.70851</v>
      </c>
      <c r="W204">
        <f>(Table5290322354[[#This Row],[time]]-2)*2</f>
        <v>1.4170199999999999</v>
      </c>
      <c r="X204" s="6">
        <v>1.0949499999999999E-4</v>
      </c>
      <c r="Y204" s="3">
        <v>2.70851</v>
      </c>
      <c r="Z204">
        <f>(Table248297329361[[#This Row],[time]]-2)*2</f>
        <v>1.4170199999999999</v>
      </c>
      <c r="AA204" s="6">
        <v>1.0949499999999999E-4</v>
      </c>
      <c r="AB204" s="3">
        <v>2.70851</v>
      </c>
      <c r="AC204">
        <f>(Table6291323355[[#This Row],[time]]-2)*2</f>
        <v>1.4170199999999999</v>
      </c>
      <c r="AD204" s="9">
        <v>7.9200000000000001E-5</v>
      </c>
      <c r="AE204" s="3">
        <v>2.70851</v>
      </c>
      <c r="AF204">
        <f>(Table249298330362[[#This Row],[time]]-2)*2</f>
        <v>1.4170199999999999</v>
      </c>
      <c r="AG204" s="6">
        <v>1.9006599999999999E-4</v>
      </c>
      <c r="AH204" s="3">
        <v>2.70851</v>
      </c>
      <c r="AI204">
        <f>(Table7292324356[[#This Row],[time]]-2)*2</f>
        <v>1.4170199999999999</v>
      </c>
      <c r="AJ204" s="9">
        <v>7.7399999999999998E-5</v>
      </c>
      <c r="AK204" s="3">
        <v>2.70851</v>
      </c>
      <c r="AL204">
        <f>(Table250299331363[[#This Row],[time]]-2)*2</f>
        <v>1.4170199999999999</v>
      </c>
      <c r="AM204" s="6">
        <v>1.6627000000000001</v>
      </c>
      <c r="AN204" s="3">
        <v>2.70851</v>
      </c>
      <c r="AO204">
        <f>(Table8293325357[[#This Row],[time]]-2)*2</f>
        <v>1.4170199999999999</v>
      </c>
      <c r="AP204" s="6">
        <v>2.5838000000000001</v>
      </c>
      <c r="AQ204" s="3">
        <v>2.70851</v>
      </c>
      <c r="AR204">
        <f>(Table252300332364[[#This Row],[time]]-2)*2</f>
        <v>1.4170199999999999</v>
      </c>
      <c r="AS204" s="6">
        <v>2.4859</v>
      </c>
      <c r="AT204" s="3">
        <v>2.70851</v>
      </c>
      <c r="AU204">
        <f>(Table253301333365[[#This Row],[time]]-2)*2</f>
        <v>1.4170199999999999</v>
      </c>
      <c r="AV204" s="6">
        <v>2.1497899999999999</v>
      </c>
    </row>
    <row r="205" spans="1:48">
      <c r="A205" s="3">
        <v>2.75122</v>
      </c>
      <c r="B205">
        <f>(Table1286318350[[#This Row],[time]]-2)*2</f>
        <v>1.50244</v>
      </c>
      <c r="C205" s="6">
        <v>1.63107</v>
      </c>
      <c r="D205" s="3">
        <v>2.75122</v>
      </c>
      <c r="E205">
        <f>(Table2287319351[[#This Row],[time]]-2)*2</f>
        <v>1.50244</v>
      </c>
      <c r="F205" s="6">
        <v>0.48787399999999997</v>
      </c>
      <c r="G205" s="3">
        <v>2.75122</v>
      </c>
      <c r="H205">
        <f>(Table245294326358[[#This Row],[time]]-2)*2</f>
        <v>1.50244</v>
      </c>
      <c r="I205" s="6">
        <v>2.0247099999999998</v>
      </c>
      <c r="J205" s="3">
        <v>2.75122</v>
      </c>
      <c r="K205">
        <f>(Table3288320352[[#This Row],[time]]-2)*2</f>
        <v>1.50244</v>
      </c>
      <c r="L205" s="6">
        <v>0.44305800000000001</v>
      </c>
      <c r="M205" s="3">
        <v>2.75122</v>
      </c>
      <c r="N205">
        <f>(Table246295327359[[#This Row],[time]]-2)*2</f>
        <v>1.50244</v>
      </c>
      <c r="O205" s="9">
        <v>6.8200000000000004E-5</v>
      </c>
      <c r="P205" s="3">
        <v>2.75122</v>
      </c>
      <c r="Q205">
        <f>(Table4289321353[[#This Row],[time]]-2)*2</f>
        <v>1.50244</v>
      </c>
      <c r="R205" s="9">
        <v>8.7299999999999994E-5</v>
      </c>
      <c r="S205" s="3">
        <v>2.75122</v>
      </c>
      <c r="T205">
        <f>(Table247296328360[[#This Row],[time]]-2)*2</f>
        <v>1.50244</v>
      </c>
      <c r="U205" s="9">
        <v>6.9999999999999994E-5</v>
      </c>
      <c r="V205" s="3">
        <v>2.75122</v>
      </c>
      <c r="W205">
        <f>(Table5290322354[[#This Row],[time]]-2)*2</f>
        <v>1.50244</v>
      </c>
      <c r="X205" s="9">
        <v>8.5500000000000005E-5</v>
      </c>
      <c r="Y205" s="3">
        <v>2.75122</v>
      </c>
      <c r="Z205">
        <f>(Table248297329361[[#This Row],[time]]-2)*2</f>
        <v>1.50244</v>
      </c>
      <c r="AA205" s="9">
        <v>8.5500000000000005E-5</v>
      </c>
      <c r="AB205" s="3">
        <v>2.75122</v>
      </c>
      <c r="AC205">
        <f>(Table6291323355[[#This Row],[time]]-2)*2</f>
        <v>1.50244</v>
      </c>
      <c r="AD205" s="9">
        <v>7.8300000000000006E-5</v>
      </c>
      <c r="AE205" s="3">
        <v>2.75122</v>
      </c>
      <c r="AF205">
        <f>(Table249298330362[[#This Row],[time]]-2)*2</f>
        <v>1.50244</v>
      </c>
      <c r="AG205" s="9">
        <v>9.3200000000000002E-5</v>
      </c>
      <c r="AH205" s="3">
        <v>2.75122</v>
      </c>
      <c r="AI205">
        <f>(Table7292324356[[#This Row],[time]]-2)*2</f>
        <v>1.50244</v>
      </c>
      <c r="AJ205" s="9">
        <v>7.6600000000000005E-5</v>
      </c>
      <c r="AK205" s="3">
        <v>2.75122</v>
      </c>
      <c r="AL205">
        <f>(Table250299331363[[#This Row],[time]]-2)*2</f>
        <v>1.50244</v>
      </c>
      <c r="AM205" s="6">
        <v>1.8212699999999999</v>
      </c>
      <c r="AN205" s="3">
        <v>2.75122</v>
      </c>
      <c r="AO205">
        <f>(Table8293325357[[#This Row],[time]]-2)*2</f>
        <v>1.50244</v>
      </c>
      <c r="AP205" s="6">
        <v>2.5432899999999998</v>
      </c>
      <c r="AQ205" s="3">
        <v>2.75122</v>
      </c>
      <c r="AR205">
        <f>(Table252300332364[[#This Row],[time]]-2)*2</f>
        <v>1.50244</v>
      </c>
      <c r="AS205" s="6">
        <v>2.5714000000000001</v>
      </c>
      <c r="AT205" s="3">
        <v>2.75122</v>
      </c>
      <c r="AU205">
        <f>(Table253301333365[[#This Row],[time]]-2)*2</f>
        <v>1.50244</v>
      </c>
      <c r="AV205" s="6">
        <v>2.0368900000000001</v>
      </c>
    </row>
    <row r="206" spans="1:48">
      <c r="A206" s="3">
        <v>2.8056000000000001</v>
      </c>
      <c r="B206">
        <f>(Table1286318350[[#This Row],[time]]-2)*2</f>
        <v>1.6112000000000002</v>
      </c>
      <c r="C206" s="6">
        <v>1.60422</v>
      </c>
      <c r="D206" s="3">
        <v>2.8056000000000001</v>
      </c>
      <c r="E206">
        <f>(Table2287319351[[#This Row],[time]]-2)*2</f>
        <v>1.6112000000000002</v>
      </c>
      <c r="F206" s="6">
        <v>0.492261</v>
      </c>
      <c r="G206" s="3">
        <v>2.8056000000000001</v>
      </c>
      <c r="H206">
        <f>(Table245294326358[[#This Row],[time]]-2)*2</f>
        <v>1.6112000000000002</v>
      </c>
      <c r="I206" s="6">
        <v>1.8999600000000001</v>
      </c>
      <c r="J206" s="3">
        <v>2.8056000000000001</v>
      </c>
      <c r="K206">
        <f>(Table3288320352[[#This Row],[time]]-2)*2</f>
        <v>1.6112000000000002</v>
      </c>
      <c r="L206" s="6">
        <v>0.45829399999999998</v>
      </c>
      <c r="M206" s="3">
        <v>2.8056000000000001</v>
      </c>
      <c r="N206">
        <f>(Table246295327359[[#This Row],[time]]-2)*2</f>
        <v>1.6112000000000002</v>
      </c>
      <c r="O206" s="9">
        <v>6.7000000000000002E-5</v>
      </c>
      <c r="P206" s="3">
        <v>2.8056000000000001</v>
      </c>
      <c r="Q206">
        <f>(Table4289321353[[#This Row],[time]]-2)*2</f>
        <v>1.6112000000000002</v>
      </c>
      <c r="R206" s="9">
        <v>8.6199999999999995E-5</v>
      </c>
      <c r="S206" s="3">
        <v>2.8056000000000001</v>
      </c>
      <c r="T206">
        <f>(Table247296328360[[#This Row],[time]]-2)*2</f>
        <v>1.6112000000000002</v>
      </c>
      <c r="U206" s="9">
        <v>6.9099999999999999E-5</v>
      </c>
      <c r="V206" s="3">
        <v>2.8056000000000001</v>
      </c>
      <c r="W206">
        <f>(Table5290322354[[#This Row],[time]]-2)*2</f>
        <v>1.6112000000000002</v>
      </c>
      <c r="X206" s="9">
        <v>8.4400000000000005E-5</v>
      </c>
      <c r="Y206" s="3">
        <v>2.8056000000000001</v>
      </c>
      <c r="Z206">
        <f>(Table248297329361[[#This Row],[time]]-2)*2</f>
        <v>1.6112000000000002</v>
      </c>
      <c r="AA206" s="9">
        <v>8.4400000000000005E-5</v>
      </c>
      <c r="AB206" s="3">
        <v>2.8056000000000001</v>
      </c>
      <c r="AC206">
        <f>(Table6291323355[[#This Row],[time]]-2)*2</f>
        <v>1.6112000000000002</v>
      </c>
      <c r="AD206" s="9">
        <v>7.7200000000000006E-5</v>
      </c>
      <c r="AE206" s="3">
        <v>2.8056000000000001</v>
      </c>
      <c r="AF206">
        <f>(Table249298330362[[#This Row],[time]]-2)*2</f>
        <v>1.6112000000000002</v>
      </c>
      <c r="AG206" s="9">
        <v>9.1500000000000001E-5</v>
      </c>
      <c r="AH206" s="3">
        <v>2.8056000000000001</v>
      </c>
      <c r="AI206">
        <f>(Table7292324356[[#This Row],[time]]-2)*2</f>
        <v>1.6112000000000002</v>
      </c>
      <c r="AJ206" s="9">
        <v>7.5699999999999997E-5</v>
      </c>
      <c r="AK206" s="3">
        <v>2.8056000000000001</v>
      </c>
      <c r="AL206">
        <f>(Table250299331363[[#This Row],[time]]-2)*2</f>
        <v>1.6112000000000002</v>
      </c>
      <c r="AM206" s="6">
        <v>2.0337800000000001</v>
      </c>
      <c r="AN206" s="3">
        <v>2.8056000000000001</v>
      </c>
      <c r="AO206">
        <f>(Table8293325357[[#This Row],[time]]-2)*2</f>
        <v>1.6112000000000002</v>
      </c>
      <c r="AP206" s="6">
        <v>2.4561099999999998</v>
      </c>
      <c r="AQ206" s="3">
        <v>2.8056000000000001</v>
      </c>
      <c r="AR206">
        <f>(Table252300332364[[#This Row],[time]]-2)*2</f>
        <v>1.6112000000000002</v>
      </c>
      <c r="AS206" s="6">
        <v>2.6655099999999998</v>
      </c>
      <c r="AT206" s="3">
        <v>2.8056000000000001</v>
      </c>
      <c r="AU206">
        <f>(Table253301333365[[#This Row],[time]]-2)*2</f>
        <v>1.6112000000000002</v>
      </c>
      <c r="AV206" s="6">
        <v>1.8831199999999999</v>
      </c>
    </row>
    <row r="207" spans="1:48">
      <c r="A207" s="3">
        <v>2.8591700000000002</v>
      </c>
      <c r="B207">
        <f>(Table1286318350[[#This Row],[time]]-2)*2</f>
        <v>1.7183400000000004</v>
      </c>
      <c r="C207" s="6">
        <v>1.5592299999999999</v>
      </c>
      <c r="D207" s="3">
        <v>2.8591700000000002</v>
      </c>
      <c r="E207">
        <f>(Table2287319351[[#This Row],[time]]-2)*2</f>
        <v>1.7183400000000004</v>
      </c>
      <c r="F207" s="6">
        <v>0.48930299999999999</v>
      </c>
      <c r="G207" s="3">
        <v>2.8591700000000002</v>
      </c>
      <c r="H207">
        <f>(Table245294326358[[#This Row],[time]]-2)*2</f>
        <v>1.7183400000000004</v>
      </c>
      <c r="I207" s="6">
        <v>1.7803800000000001</v>
      </c>
      <c r="J207" s="3">
        <v>2.8591700000000002</v>
      </c>
      <c r="K207">
        <f>(Table3288320352[[#This Row],[time]]-2)*2</f>
        <v>1.7183400000000004</v>
      </c>
      <c r="L207" s="6">
        <v>0.47091100000000002</v>
      </c>
      <c r="M207" s="3">
        <v>2.8591700000000002</v>
      </c>
      <c r="N207">
        <f>(Table246295327359[[#This Row],[time]]-2)*2</f>
        <v>1.7183400000000004</v>
      </c>
      <c r="O207" s="9">
        <v>6.5599999999999995E-5</v>
      </c>
      <c r="P207" s="3">
        <v>2.8591700000000002</v>
      </c>
      <c r="Q207">
        <f>(Table4289321353[[#This Row],[time]]-2)*2</f>
        <v>1.7183400000000004</v>
      </c>
      <c r="R207" s="9">
        <v>8.5099999999999995E-5</v>
      </c>
      <c r="S207" s="3">
        <v>2.8591700000000002</v>
      </c>
      <c r="T207">
        <f>(Table247296328360[[#This Row],[time]]-2)*2</f>
        <v>1.7183400000000004</v>
      </c>
      <c r="U207" s="9">
        <v>6.8300000000000007E-5</v>
      </c>
      <c r="V207" s="3">
        <v>2.8591700000000002</v>
      </c>
      <c r="W207">
        <f>(Table5290322354[[#This Row],[time]]-2)*2</f>
        <v>1.7183400000000004</v>
      </c>
      <c r="X207" s="9">
        <v>8.3700000000000002E-5</v>
      </c>
      <c r="Y207" s="3">
        <v>2.8591700000000002</v>
      </c>
      <c r="Z207">
        <f>(Table248297329361[[#This Row],[time]]-2)*2</f>
        <v>1.7183400000000004</v>
      </c>
      <c r="AA207" s="9">
        <v>8.3700000000000002E-5</v>
      </c>
      <c r="AB207" s="3">
        <v>2.8591700000000002</v>
      </c>
      <c r="AC207">
        <f>(Table6291323355[[#This Row],[time]]-2)*2</f>
        <v>1.7183400000000004</v>
      </c>
      <c r="AD207" s="9">
        <v>7.6000000000000004E-5</v>
      </c>
      <c r="AE207" s="3">
        <v>2.8591700000000002</v>
      </c>
      <c r="AF207">
        <f>(Table249298330362[[#This Row],[time]]-2)*2</f>
        <v>1.7183400000000004</v>
      </c>
      <c r="AG207" s="9">
        <v>9.0099999999999995E-5</v>
      </c>
      <c r="AH207" s="3">
        <v>2.8591700000000002</v>
      </c>
      <c r="AI207">
        <f>(Table7292324356[[#This Row],[time]]-2)*2</f>
        <v>1.7183400000000004</v>
      </c>
      <c r="AJ207" s="9">
        <v>7.4599999999999997E-5</v>
      </c>
      <c r="AK207" s="3">
        <v>2.8591700000000002</v>
      </c>
      <c r="AL207">
        <f>(Table250299331363[[#This Row],[time]]-2)*2</f>
        <v>1.7183400000000004</v>
      </c>
      <c r="AM207" s="6">
        <v>2.2775400000000001</v>
      </c>
      <c r="AN207" s="3">
        <v>2.8591700000000002</v>
      </c>
      <c r="AO207">
        <f>(Table8293325357[[#This Row],[time]]-2)*2</f>
        <v>1.7183400000000004</v>
      </c>
      <c r="AP207" s="6">
        <v>2.3522099999999999</v>
      </c>
      <c r="AQ207" s="3">
        <v>2.8591700000000002</v>
      </c>
      <c r="AR207">
        <f>(Table252300332364[[#This Row],[time]]-2)*2</f>
        <v>1.7183400000000004</v>
      </c>
      <c r="AS207" s="6">
        <v>2.7324799999999998</v>
      </c>
      <c r="AT207" s="3">
        <v>2.8591700000000002</v>
      </c>
      <c r="AU207">
        <f>(Table253301333365[[#This Row],[time]]-2)*2</f>
        <v>1.7183400000000004</v>
      </c>
      <c r="AV207" s="6">
        <v>1.7344999999999999</v>
      </c>
    </row>
    <row r="208" spans="1:48">
      <c r="A208" s="3">
        <v>2.9112399999999998</v>
      </c>
      <c r="B208">
        <f>(Table1286318350[[#This Row],[time]]-2)*2</f>
        <v>1.8224799999999997</v>
      </c>
      <c r="C208" s="6">
        <v>1.5018199999999999</v>
      </c>
      <c r="D208" s="3">
        <v>2.9112399999999998</v>
      </c>
      <c r="E208">
        <f>(Table2287319351[[#This Row],[time]]-2)*2</f>
        <v>1.8224799999999997</v>
      </c>
      <c r="F208" s="6">
        <v>0.48251500000000003</v>
      </c>
      <c r="G208" s="3">
        <v>2.9112399999999998</v>
      </c>
      <c r="H208">
        <f>(Table245294326358[[#This Row],[time]]-2)*2</f>
        <v>1.8224799999999997</v>
      </c>
      <c r="I208" s="6">
        <v>1.6656599999999999</v>
      </c>
      <c r="J208" s="3">
        <v>2.9112399999999998</v>
      </c>
      <c r="K208">
        <f>(Table3288320352[[#This Row],[time]]-2)*2</f>
        <v>1.8224799999999997</v>
      </c>
      <c r="L208" s="6">
        <v>0.47939300000000001</v>
      </c>
      <c r="M208" s="3">
        <v>2.9112399999999998</v>
      </c>
      <c r="N208">
        <f>(Table246295327359[[#This Row],[time]]-2)*2</f>
        <v>1.8224799999999997</v>
      </c>
      <c r="O208" s="9">
        <v>6.4200000000000002E-5</v>
      </c>
      <c r="P208" s="3">
        <v>2.9112399999999998</v>
      </c>
      <c r="Q208">
        <f>(Table4289321353[[#This Row],[time]]-2)*2</f>
        <v>1.8224799999999997</v>
      </c>
      <c r="R208" s="9">
        <v>8.3900000000000006E-5</v>
      </c>
      <c r="S208" s="3">
        <v>2.9112399999999998</v>
      </c>
      <c r="T208">
        <f>(Table247296328360[[#This Row],[time]]-2)*2</f>
        <v>1.8224799999999997</v>
      </c>
      <c r="U208" s="9">
        <v>6.7399999999999998E-5</v>
      </c>
      <c r="V208" s="3">
        <v>2.9112399999999998</v>
      </c>
      <c r="W208">
        <f>(Table5290322354[[#This Row],[time]]-2)*2</f>
        <v>1.8224799999999997</v>
      </c>
      <c r="X208" s="9">
        <v>8.3100000000000001E-5</v>
      </c>
      <c r="Y208" s="3">
        <v>2.9112399999999998</v>
      </c>
      <c r="Z208">
        <f>(Table248297329361[[#This Row],[time]]-2)*2</f>
        <v>1.8224799999999997</v>
      </c>
      <c r="AA208" s="9">
        <v>8.3100000000000001E-5</v>
      </c>
      <c r="AB208" s="3">
        <v>2.9112399999999998</v>
      </c>
      <c r="AC208">
        <f>(Table6291323355[[#This Row],[time]]-2)*2</f>
        <v>1.8224799999999997</v>
      </c>
      <c r="AD208" s="9">
        <v>7.4900000000000005E-5</v>
      </c>
      <c r="AE208" s="3">
        <v>2.9112399999999998</v>
      </c>
      <c r="AF208">
        <f>(Table249298330362[[#This Row],[time]]-2)*2</f>
        <v>1.8224799999999997</v>
      </c>
      <c r="AG208" s="9">
        <v>8.8700000000000001E-5</v>
      </c>
      <c r="AH208" s="3">
        <v>2.9112399999999998</v>
      </c>
      <c r="AI208">
        <f>(Table7292324356[[#This Row],[time]]-2)*2</f>
        <v>1.8224799999999997</v>
      </c>
      <c r="AJ208" s="9">
        <v>7.3700000000000002E-5</v>
      </c>
      <c r="AK208" s="3">
        <v>2.9112399999999998</v>
      </c>
      <c r="AL208">
        <f>(Table250299331363[[#This Row],[time]]-2)*2</f>
        <v>1.8224799999999997</v>
      </c>
      <c r="AM208" s="6">
        <v>2.5439699999999998</v>
      </c>
      <c r="AN208" s="3">
        <v>2.9112399999999998</v>
      </c>
      <c r="AO208">
        <f>(Table8293325357[[#This Row],[time]]-2)*2</f>
        <v>1.8224799999999997</v>
      </c>
      <c r="AP208" s="6">
        <v>2.2291099999999999</v>
      </c>
      <c r="AQ208" s="3">
        <v>2.9112399999999998</v>
      </c>
      <c r="AR208">
        <f>(Table252300332364[[#This Row],[time]]-2)*2</f>
        <v>1.8224799999999997</v>
      </c>
      <c r="AS208" s="6">
        <v>2.8059400000000001</v>
      </c>
      <c r="AT208" s="3">
        <v>2.9112399999999998</v>
      </c>
      <c r="AU208">
        <f>(Table253301333365[[#This Row],[time]]-2)*2</f>
        <v>1.8224799999999997</v>
      </c>
      <c r="AV208" s="6">
        <v>1.5891999999999999</v>
      </c>
    </row>
    <row r="209" spans="1:48">
      <c r="A209" s="3">
        <v>2.9507099999999999</v>
      </c>
      <c r="B209">
        <f>(Table1286318350[[#This Row],[time]]-2)*2</f>
        <v>1.9014199999999999</v>
      </c>
      <c r="C209" s="6">
        <v>1.4539500000000001</v>
      </c>
      <c r="D209" s="3">
        <v>2.9507099999999999</v>
      </c>
      <c r="E209">
        <f>(Table2287319351[[#This Row],[time]]-2)*2</f>
        <v>1.9014199999999999</v>
      </c>
      <c r="F209" s="6">
        <v>0.47611500000000001</v>
      </c>
      <c r="G209" s="3">
        <v>2.9507099999999999</v>
      </c>
      <c r="H209">
        <f>(Table245294326358[[#This Row],[time]]-2)*2</f>
        <v>1.9014199999999999</v>
      </c>
      <c r="I209" s="6">
        <v>1.57942</v>
      </c>
      <c r="J209" s="3">
        <v>2.9507099999999999</v>
      </c>
      <c r="K209">
        <f>(Table3288320352[[#This Row],[time]]-2)*2</f>
        <v>1.9014199999999999</v>
      </c>
      <c r="L209" s="6">
        <v>0.48273199999999999</v>
      </c>
      <c r="M209" s="3">
        <v>2.9507099999999999</v>
      </c>
      <c r="N209">
        <f>(Table246295327359[[#This Row],[time]]-2)*2</f>
        <v>1.9014199999999999</v>
      </c>
      <c r="O209" s="9">
        <v>6.3100000000000002E-5</v>
      </c>
      <c r="P209" s="3">
        <v>2.9507099999999999</v>
      </c>
      <c r="Q209">
        <f>(Table4289321353[[#This Row],[time]]-2)*2</f>
        <v>1.9014199999999999</v>
      </c>
      <c r="R209" s="9">
        <v>8.2899999999999996E-5</v>
      </c>
      <c r="S209" s="3">
        <v>2.9507099999999999</v>
      </c>
      <c r="T209">
        <f>(Table247296328360[[#This Row],[time]]-2)*2</f>
        <v>1.9014199999999999</v>
      </c>
      <c r="U209" s="9">
        <v>6.6699999999999995E-5</v>
      </c>
      <c r="V209" s="3">
        <v>2.9507099999999999</v>
      </c>
      <c r="W209">
        <f>(Table5290322354[[#This Row],[time]]-2)*2</f>
        <v>1.9014199999999999</v>
      </c>
      <c r="X209" s="9">
        <v>8.2700000000000004E-5</v>
      </c>
      <c r="Y209" s="3">
        <v>2.9507099999999999</v>
      </c>
      <c r="Z209">
        <f>(Table248297329361[[#This Row],[time]]-2)*2</f>
        <v>1.9014199999999999</v>
      </c>
      <c r="AA209" s="9">
        <v>8.2700000000000004E-5</v>
      </c>
      <c r="AB209" s="3">
        <v>2.9507099999999999</v>
      </c>
      <c r="AC209">
        <f>(Table6291323355[[#This Row],[time]]-2)*2</f>
        <v>1.9014199999999999</v>
      </c>
      <c r="AD209" s="9">
        <v>7.3899999999999994E-5</v>
      </c>
      <c r="AE209" s="3">
        <v>2.9507099999999999</v>
      </c>
      <c r="AF209">
        <f>(Table249298330362[[#This Row],[time]]-2)*2</f>
        <v>1.9014199999999999</v>
      </c>
      <c r="AG209" s="9">
        <v>8.7600000000000002E-5</v>
      </c>
      <c r="AH209" s="3">
        <v>2.9507099999999999</v>
      </c>
      <c r="AI209">
        <f>(Table7292324356[[#This Row],[time]]-2)*2</f>
        <v>1.9014199999999999</v>
      </c>
      <c r="AJ209" s="9">
        <v>7.2899999999999997E-5</v>
      </c>
      <c r="AK209" s="3">
        <v>2.9507099999999999</v>
      </c>
      <c r="AL209">
        <f>(Table250299331363[[#This Row],[time]]-2)*2</f>
        <v>1.9014199999999999</v>
      </c>
      <c r="AM209" s="6">
        <v>2.7247499999999998</v>
      </c>
      <c r="AN209" s="3">
        <v>2.9507099999999999</v>
      </c>
      <c r="AO209">
        <f>(Table8293325357[[#This Row],[time]]-2)*2</f>
        <v>1.9014199999999999</v>
      </c>
      <c r="AP209" s="6">
        <v>2.1232000000000002</v>
      </c>
      <c r="AQ209" s="3">
        <v>2.9507099999999999</v>
      </c>
      <c r="AR209">
        <f>(Table252300332364[[#This Row],[time]]-2)*2</f>
        <v>1.9014199999999999</v>
      </c>
      <c r="AS209" s="6">
        <v>2.8386200000000001</v>
      </c>
      <c r="AT209" s="3">
        <v>2.9507099999999999</v>
      </c>
      <c r="AU209">
        <f>(Table253301333365[[#This Row],[time]]-2)*2</f>
        <v>1.9014199999999999</v>
      </c>
      <c r="AV209" s="6">
        <v>1.4809399999999999</v>
      </c>
    </row>
    <row r="210" spans="1:48">
      <c r="A210" s="4">
        <v>3</v>
      </c>
      <c r="B210">
        <f>(Table1286318350[[#This Row],[time]]-2)*2</f>
        <v>2</v>
      </c>
      <c r="C210" s="7">
        <v>1.38991</v>
      </c>
      <c r="D210" s="4">
        <v>3</v>
      </c>
      <c r="E210">
        <f>(Table2287319351[[#This Row],[time]]-2)*2</f>
        <v>2</v>
      </c>
      <c r="F210" s="7">
        <v>0.466754</v>
      </c>
      <c r="G210" s="4">
        <v>3</v>
      </c>
      <c r="H210">
        <f>(Table245294326358[[#This Row],[time]]-2)*2</f>
        <v>2</v>
      </c>
      <c r="I210" s="7">
        <v>1.47482</v>
      </c>
      <c r="J210" s="4">
        <v>3</v>
      </c>
      <c r="K210">
        <f>(Table3288320352[[#This Row],[time]]-2)*2</f>
        <v>2</v>
      </c>
      <c r="L210" s="7">
        <v>0.48442400000000002</v>
      </c>
      <c r="M210" s="4">
        <v>3</v>
      </c>
      <c r="N210">
        <f>(Table246295327359[[#This Row],[time]]-2)*2</f>
        <v>2</v>
      </c>
      <c r="O210" s="10">
        <v>6.1500000000000004E-5</v>
      </c>
      <c r="P210" s="4">
        <v>3</v>
      </c>
      <c r="Q210">
        <f>(Table4289321353[[#This Row],[time]]-2)*2</f>
        <v>2</v>
      </c>
      <c r="R210" s="10">
        <v>8.1699999999999994E-5</v>
      </c>
      <c r="S210" s="4">
        <v>3</v>
      </c>
      <c r="T210">
        <f>(Table247296328360[[#This Row],[time]]-2)*2</f>
        <v>2</v>
      </c>
      <c r="U210" s="10">
        <v>6.58E-5</v>
      </c>
      <c r="V210" s="4">
        <v>3</v>
      </c>
      <c r="W210">
        <f>(Table5290322354[[#This Row],[time]]-2)*2</f>
        <v>2</v>
      </c>
      <c r="X210" s="10">
        <v>8.1199999999999995E-5</v>
      </c>
      <c r="Y210" s="4">
        <v>3</v>
      </c>
      <c r="Z210">
        <f>(Table248297329361[[#This Row],[time]]-2)*2</f>
        <v>2</v>
      </c>
      <c r="AA210" s="10">
        <v>8.1199999999999995E-5</v>
      </c>
      <c r="AB210" s="4">
        <v>3</v>
      </c>
      <c r="AC210">
        <f>(Table6291323355[[#This Row],[time]]-2)*2</f>
        <v>2</v>
      </c>
      <c r="AD210" s="10">
        <v>7.2700000000000005E-5</v>
      </c>
      <c r="AE210" s="4">
        <v>3</v>
      </c>
      <c r="AF210">
        <f>(Table249298330362[[#This Row],[time]]-2)*2</f>
        <v>2</v>
      </c>
      <c r="AG210" s="10">
        <v>8.6000000000000003E-5</v>
      </c>
      <c r="AH210" s="4">
        <v>3</v>
      </c>
      <c r="AI210">
        <f>(Table7292324356[[#This Row],[time]]-2)*2</f>
        <v>2</v>
      </c>
      <c r="AJ210" s="10">
        <v>7.1799999999999997E-5</v>
      </c>
      <c r="AK210" s="4">
        <v>3</v>
      </c>
      <c r="AL210">
        <f>(Table250299331363[[#This Row],[time]]-2)*2</f>
        <v>2</v>
      </c>
      <c r="AM210" s="7">
        <v>2.91906</v>
      </c>
      <c r="AN210" s="4">
        <v>3</v>
      </c>
      <c r="AO210">
        <f>(Table8293325357[[#This Row],[time]]-2)*2</f>
        <v>2</v>
      </c>
      <c r="AP210" s="7">
        <v>1.98119</v>
      </c>
      <c r="AQ210" s="4">
        <v>3</v>
      </c>
      <c r="AR210">
        <f>(Table252300332364[[#This Row],[time]]-2)*2</f>
        <v>2</v>
      </c>
      <c r="AS210" s="7">
        <v>2.8451499999999998</v>
      </c>
      <c r="AT210" s="4">
        <v>3</v>
      </c>
      <c r="AU210">
        <f>(Table253301333365[[#This Row],[time]]-2)*2</f>
        <v>2</v>
      </c>
      <c r="AV210" s="7">
        <v>1.3469500000000001</v>
      </c>
    </row>
    <row r="211" spans="1:48">
      <c r="A211" t="s">
        <v>26</v>
      </c>
      <c r="C211">
        <f>AVERAGE(C190:C210)</f>
        <v>1.3213536190476189</v>
      </c>
      <c r="D211" t="s">
        <v>26</v>
      </c>
      <c r="F211">
        <f t="shared" ref="F211" si="152">AVERAGE(F190:F210)</f>
        <v>0.28273887528571429</v>
      </c>
      <c r="G211" t="s">
        <v>26</v>
      </c>
      <c r="I211">
        <f t="shared" ref="I211" si="153">AVERAGE(I190:I210)</f>
        <v>2.1951461904761906</v>
      </c>
      <c r="J211" t="s">
        <v>26</v>
      </c>
      <c r="L211">
        <f t="shared" ref="L211" si="154">AVERAGE(L190:L210)</f>
        <v>0.26165536090476188</v>
      </c>
      <c r="M211" t="s">
        <v>26</v>
      </c>
      <c r="O211">
        <f t="shared" ref="O211" si="155">AVERAGE(O190:O210)</f>
        <v>7.0152380952380943E-5</v>
      </c>
      <c r="P211" t="s">
        <v>26</v>
      </c>
      <c r="R211">
        <f t="shared" ref="R211" si="156">AVERAGE(R190:R210)</f>
        <v>8.7271428571428575E-5</v>
      </c>
      <c r="S211" t="s">
        <v>26</v>
      </c>
      <c r="U211">
        <f t="shared" ref="U211" si="157">AVERAGE(U190:U210)</f>
        <v>7.1419047619047636E-5</v>
      </c>
      <c r="V211" t="s">
        <v>26</v>
      </c>
      <c r="X211">
        <f t="shared" ref="X211" si="158">AVERAGE(X190:X210)</f>
        <v>7.08312128095238E-2</v>
      </c>
      <c r="Y211" t="s">
        <v>26</v>
      </c>
      <c r="AA211">
        <f t="shared" ref="AA211" si="159">AVERAGE(AA190:AA210)</f>
        <v>7.08312128095238E-2</v>
      </c>
      <c r="AB211" t="s">
        <v>26</v>
      </c>
      <c r="AD211">
        <f t="shared" ref="AD211" si="160">AVERAGE(AD190:AD210)</f>
        <v>8.0576190476190466E-5</v>
      </c>
      <c r="AE211" t="s">
        <v>26</v>
      </c>
      <c r="AG211">
        <f t="shared" ref="AG211" si="161">AVERAGE(AG190:AG210)</f>
        <v>0.22226919166666667</v>
      </c>
      <c r="AH211" t="s">
        <v>26</v>
      </c>
      <c r="AJ211">
        <f t="shared" ref="AJ211" si="162">AVERAGE(AJ190:AJ210)</f>
        <v>7.9852380952380949E-5</v>
      </c>
      <c r="AK211" t="s">
        <v>26</v>
      </c>
      <c r="AM211">
        <f t="shared" ref="AM211" si="163">AVERAGE(AM190:AM210)</f>
        <v>1.0227569458571428</v>
      </c>
      <c r="AN211" t="s">
        <v>26</v>
      </c>
      <c r="AP211">
        <f t="shared" ref="AP211" si="164">AVERAGE(AP190:AP210)</f>
        <v>1.9776957142857137</v>
      </c>
      <c r="AQ211" t="s">
        <v>26</v>
      </c>
      <c r="AS211">
        <f t="shared" ref="AS211" si="165">AVERAGE(AS190:AS210)</f>
        <v>1.7775131904761903</v>
      </c>
      <c r="AT211" t="s">
        <v>26</v>
      </c>
      <c r="AV211">
        <f t="shared" ref="AV211" si="166">AVERAGE(AV190:AV210)</f>
        <v>2.3154261904761904</v>
      </c>
    </row>
    <row r="212" spans="1:48">
      <c r="A212" t="s">
        <v>27</v>
      </c>
      <c r="C212">
        <f>MAX(C190:C210)</f>
        <v>1.6384000000000001</v>
      </c>
      <c r="D212" t="s">
        <v>27</v>
      </c>
      <c r="F212">
        <f t="shared" ref="F212:AV212" si="167">MAX(F190:F210)</f>
        <v>0.492261</v>
      </c>
      <c r="G212" t="s">
        <v>27</v>
      </c>
      <c r="I212">
        <f t="shared" ref="I212:AV212" si="168">MAX(I190:I210)</f>
        <v>2.64411</v>
      </c>
      <c r="J212" t="s">
        <v>27</v>
      </c>
      <c r="L212">
        <f t="shared" ref="L212:AV212" si="169">MAX(L190:L210)</f>
        <v>0.48442400000000002</v>
      </c>
      <c r="M212" t="s">
        <v>27</v>
      </c>
      <c r="O212">
        <f t="shared" ref="O212:AV212" si="170">MAX(O190:O210)</f>
        <v>7.5900000000000002E-5</v>
      </c>
      <c r="P212" t="s">
        <v>27</v>
      </c>
      <c r="R212">
        <f t="shared" ref="R212:AV212" si="171">MAX(R190:R210)</f>
        <v>9.1500000000000001E-5</v>
      </c>
      <c r="S212" t="s">
        <v>27</v>
      </c>
      <c r="U212">
        <f t="shared" ref="U212:AV212" si="172">MAX(U190:U210)</f>
        <v>7.6100000000000007E-5</v>
      </c>
      <c r="V212" t="s">
        <v>27</v>
      </c>
      <c r="X212">
        <f t="shared" ref="X212:AV212" si="173">MAX(X190:X210)</f>
        <v>0.45148899999999997</v>
      </c>
      <c r="Y212" t="s">
        <v>27</v>
      </c>
      <c r="AA212">
        <f t="shared" ref="AA212:AV212" si="174">MAX(AA190:AA210)</f>
        <v>0.45148899999999997</v>
      </c>
      <c r="AB212" t="s">
        <v>27</v>
      </c>
      <c r="AD212">
        <f t="shared" ref="AD212:AV212" si="175">MAX(AD190:AD210)</f>
        <v>8.5699999999999996E-5</v>
      </c>
      <c r="AE212" t="s">
        <v>27</v>
      </c>
      <c r="AG212">
        <f t="shared" ref="AG212:AV212" si="176">MAX(AG190:AG210)</f>
        <v>0.82417300000000004</v>
      </c>
      <c r="AH212" t="s">
        <v>27</v>
      </c>
      <c r="AJ212">
        <f t="shared" ref="AJ212:AV212" si="177">MAX(AJ190:AJ210)</f>
        <v>8.5199999999999997E-5</v>
      </c>
      <c r="AK212" t="s">
        <v>27</v>
      </c>
      <c r="AM212">
        <f t="shared" ref="AM212:AV212" si="178">MAX(AM190:AM210)</f>
        <v>2.91906</v>
      </c>
      <c r="AN212" t="s">
        <v>27</v>
      </c>
      <c r="AP212">
        <f t="shared" ref="AP212:AV212" si="179">MAX(AP190:AP210)</f>
        <v>2.5942599999999998</v>
      </c>
      <c r="AQ212" t="s">
        <v>27</v>
      </c>
      <c r="AS212">
        <f t="shared" ref="AS212:AV212" si="180">MAX(AS190:AS210)</f>
        <v>2.8451499999999998</v>
      </c>
      <c r="AT212" t="s">
        <v>27</v>
      </c>
      <c r="AV212">
        <f t="shared" ref="AV212" si="181">MAX(AV190:AV210)</f>
        <v>2.8066</v>
      </c>
    </row>
    <row r="214" spans="1:48">
      <c r="A214" t="s">
        <v>44</v>
      </c>
      <c r="D214" t="s">
        <v>2</v>
      </c>
    </row>
    <row r="215" spans="1:48">
      <c r="A215" t="s">
        <v>45</v>
      </c>
      <c r="D215" t="s">
        <v>4</v>
      </c>
      <c r="E215" t="s">
        <v>5</v>
      </c>
    </row>
    <row r="216" spans="1:48">
      <c r="D216" t="s">
        <v>30</v>
      </c>
    </row>
    <row r="218" spans="1:48">
      <c r="A218" t="s">
        <v>6</v>
      </c>
      <c r="D218" t="s">
        <v>7</v>
      </c>
      <c r="G218" t="s">
        <v>8</v>
      </c>
      <c r="J218" t="s">
        <v>9</v>
      </c>
      <c r="M218" t="s">
        <v>10</v>
      </c>
      <c r="P218" t="s">
        <v>11</v>
      </c>
      <c r="S218" t="s">
        <v>12</v>
      </c>
      <c r="V218" t="s">
        <v>13</v>
      </c>
      <c r="Y218" t="s">
        <v>14</v>
      </c>
      <c r="AB218" t="s">
        <v>15</v>
      </c>
      <c r="AE218" t="s">
        <v>16</v>
      </c>
      <c r="AH218" t="s">
        <v>17</v>
      </c>
      <c r="AK218" t="s">
        <v>18</v>
      </c>
      <c r="AN218" t="s">
        <v>19</v>
      </c>
      <c r="AQ218" t="s">
        <v>20</v>
      </c>
      <c r="AT218" t="s">
        <v>21</v>
      </c>
    </row>
    <row r="219" spans="1:48">
      <c r="A219" t="s">
        <v>22</v>
      </c>
      <c r="B219" t="s">
        <v>23</v>
      </c>
      <c r="C219" t="s">
        <v>24</v>
      </c>
      <c r="D219" t="s">
        <v>22</v>
      </c>
      <c r="E219" t="s">
        <v>23</v>
      </c>
      <c r="F219" t="s">
        <v>25</v>
      </c>
      <c r="G219" t="s">
        <v>22</v>
      </c>
      <c r="H219" t="s">
        <v>23</v>
      </c>
      <c r="I219" t="s">
        <v>24</v>
      </c>
      <c r="J219" t="s">
        <v>22</v>
      </c>
      <c r="K219" t="s">
        <v>23</v>
      </c>
      <c r="L219" t="s">
        <v>24</v>
      </c>
      <c r="M219" t="s">
        <v>22</v>
      </c>
      <c r="N219" t="s">
        <v>23</v>
      </c>
      <c r="O219" t="s">
        <v>24</v>
      </c>
      <c r="P219" t="s">
        <v>22</v>
      </c>
      <c r="Q219" t="s">
        <v>23</v>
      </c>
      <c r="R219" t="s">
        <v>24</v>
      </c>
      <c r="S219" t="s">
        <v>22</v>
      </c>
      <c r="T219" t="s">
        <v>23</v>
      </c>
      <c r="U219" t="s">
        <v>24</v>
      </c>
      <c r="V219" t="s">
        <v>22</v>
      </c>
      <c r="W219" t="s">
        <v>23</v>
      </c>
      <c r="X219" t="s">
        <v>24</v>
      </c>
      <c r="Y219" t="s">
        <v>22</v>
      </c>
      <c r="Z219" t="s">
        <v>23</v>
      </c>
      <c r="AA219" t="s">
        <v>24</v>
      </c>
      <c r="AB219" t="s">
        <v>22</v>
      </c>
      <c r="AC219" t="s">
        <v>23</v>
      </c>
      <c r="AD219" t="s">
        <v>24</v>
      </c>
      <c r="AE219" t="s">
        <v>22</v>
      </c>
      <c r="AF219" t="s">
        <v>23</v>
      </c>
      <c r="AG219" t="s">
        <v>24</v>
      </c>
      <c r="AH219" t="s">
        <v>22</v>
      </c>
      <c r="AI219" t="s">
        <v>23</v>
      </c>
      <c r="AJ219" t="s">
        <v>24</v>
      </c>
      <c r="AK219" t="s">
        <v>22</v>
      </c>
      <c r="AL219" t="s">
        <v>23</v>
      </c>
      <c r="AM219" t="s">
        <v>24</v>
      </c>
      <c r="AN219" t="s">
        <v>22</v>
      </c>
      <c r="AO219" t="s">
        <v>23</v>
      </c>
      <c r="AP219" t="s">
        <v>24</v>
      </c>
      <c r="AQ219" t="s">
        <v>22</v>
      </c>
      <c r="AR219" t="s">
        <v>23</v>
      </c>
      <c r="AS219" t="s">
        <v>24</v>
      </c>
      <c r="AT219" t="s">
        <v>22</v>
      </c>
      <c r="AU219" t="s">
        <v>23</v>
      </c>
      <c r="AV219" t="s">
        <v>24</v>
      </c>
    </row>
    <row r="220" spans="1:48">
      <c r="A220" s="2">
        <v>2</v>
      </c>
      <c r="B220">
        <f>-(Table1254302334366[[#This Row],[time]]-2)*2</f>
        <v>0</v>
      </c>
      <c r="C220" s="8">
        <v>3.7799999999999997E-5</v>
      </c>
      <c r="D220" s="2">
        <v>2</v>
      </c>
      <c r="E220">
        <f>-(Table2255303335367[[#This Row],[time]]-2)*2</f>
        <v>0</v>
      </c>
      <c r="F220" s="8">
        <v>3.4E-5</v>
      </c>
      <c r="G220" s="2">
        <v>2</v>
      </c>
      <c r="H220">
        <f>-(Table245262310342374[[#This Row],[time]]-2)*2</f>
        <v>0</v>
      </c>
      <c r="I220" s="8">
        <v>7.4300000000000004E-5</v>
      </c>
      <c r="J220" s="2">
        <v>2</v>
      </c>
      <c r="K220">
        <f>-(Table3256304336368[[#This Row],[time]]-2)*2</f>
        <v>0</v>
      </c>
      <c r="L220" s="8">
        <v>5.13E-5</v>
      </c>
      <c r="M220" s="2">
        <v>2</v>
      </c>
      <c r="N220">
        <f>-(Table246263311343375[[#This Row],[time]]-2)*2</f>
        <v>0</v>
      </c>
      <c r="O220" s="11">
        <v>0</v>
      </c>
      <c r="P220" s="2">
        <v>2</v>
      </c>
      <c r="Q220">
        <f>-(Table4257305337369[[#This Row],[time]]-2)*2</f>
        <v>0</v>
      </c>
      <c r="R220" s="8">
        <v>4.1900000000000002E-5</v>
      </c>
      <c r="S220" s="2">
        <v>2</v>
      </c>
      <c r="T220">
        <f>-(Table247264312344376[[#This Row],[time]]-2)*2</f>
        <v>0</v>
      </c>
      <c r="U220" s="8">
        <v>7.1699999999999995E-5</v>
      </c>
      <c r="V220" s="2">
        <v>2</v>
      </c>
      <c r="W220">
        <f>-(Table5258306338370[[#This Row],[time]]-2)*2</f>
        <v>0</v>
      </c>
      <c r="X220" s="8">
        <v>9.0600000000000007E-5</v>
      </c>
      <c r="Y220" s="2">
        <v>2</v>
      </c>
      <c r="Z220">
        <f>-(Table248265313345377[[#This Row],[time]]-2)*2</f>
        <v>0</v>
      </c>
      <c r="AA220" s="8">
        <v>6.69E-5</v>
      </c>
      <c r="AB220" s="2">
        <v>2</v>
      </c>
      <c r="AC220">
        <f>-(Table6259307339371[[#This Row],[time]]-2)*2</f>
        <v>0</v>
      </c>
      <c r="AD220" s="5">
        <v>0</v>
      </c>
      <c r="AE220" s="2">
        <v>2</v>
      </c>
      <c r="AF220">
        <f>-(Table249266314346378[[#This Row],[time]]-2)*2</f>
        <v>0</v>
      </c>
      <c r="AG220" s="5">
        <v>2.9020600000000001E-2</v>
      </c>
      <c r="AH220" s="2">
        <v>2</v>
      </c>
      <c r="AI220">
        <f>-(Table7260308340372[[#This Row],[time]]-2)*2</f>
        <v>0</v>
      </c>
      <c r="AJ220" s="8">
        <v>8.4599999999999996E-5</v>
      </c>
      <c r="AK220" s="2">
        <v>2</v>
      </c>
      <c r="AL220">
        <f>-(Table250267315347379[[#This Row],[time]]-2)*2</f>
        <v>0</v>
      </c>
      <c r="AM220" s="5">
        <v>1.20468</v>
      </c>
      <c r="AN220" s="2">
        <v>2</v>
      </c>
      <c r="AO220">
        <f>-(Table8261309341373[[#This Row],[time]]-2)*2</f>
        <v>0</v>
      </c>
      <c r="AP220" s="5">
        <v>1.25461</v>
      </c>
      <c r="AQ220" s="2">
        <v>2</v>
      </c>
      <c r="AR220">
        <f>-(Table252268316348380[[#This Row],[time]]-2)*2</f>
        <v>0</v>
      </c>
      <c r="AS220" s="5">
        <v>0.87148400000000004</v>
      </c>
      <c r="AT220" s="2">
        <v>2</v>
      </c>
      <c r="AU220">
        <f>-(Table253269317349381[[#This Row],[time]]-2)*2</f>
        <v>0</v>
      </c>
      <c r="AV220" s="5">
        <v>2.4941599999999999</v>
      </c>
    </row>
    <row r="221" spans="1:48">
      <c r="A221" s="3">
        <v>2.0621999999999998</v>
      </c>
      <c r="B221">
        <f>-(Table1254302334366[[#This Row],[time]]-2)*2</f>
        <v>-0.12439999999999962</v>
      </c>
      <c r="C221" s="9">
        <v>4.3099999999999997E-5</v>
      </c>
      <c r="D221" s="3">
        <v>2.0621999999999998</v>
      </c>
      <c r="E221">
        <f>-(Table2255303335367[[#This Row],[time]]-2)*2</f>
        <v>-0.12439999999999962</v>
      </c>
      <c r="F221" s="9">
        <v>6.8300000000000007E-5</v>
      </c>
      <c r="G221" s="3">
        <v>2.0621999999999998</v>
      </c>
      <c r="H221">
        <f>-(Table245262310342374[[#This Row],[time]]-2)*2</f>
        <v>-0.12439999999999962</v>
      </c>
      <c r="I221" s="9">
        <v>8.2399999999999997E-5</v>
      </c>
      <c r="J221" s="3">
        <v>2.0621999999999998</v>
      </c>
      <c r="K221">
        <f>-(Table3256304336368[[#This Row],[time]]-2)*2</f>
        <v>-0.12439999999999962</v>
      </c>
      <c r="L221" s="6">
        <v>6.0044899999999998E-2</v>
      </c>
      <c r="M221" s="3">
        <v>2.0621999999999998</v>
      </c>
      <c r="N221">
        <f>-(Table246263311343375[[#This Row],[time]]-2)*2</f>
        <v>-0.12439999999999962</v>
      </c>
      <c r="O221" s="11">
        <v>0</v>
      </c>
      <c r="P221" s="3">
        <v>2.0621999999999998</v>
      </c>
      <c r="Q221">
        <f>-(Table4257305337369[[#This Row],[time]]-2)*2</f>
        <v>-0.12439999999999962</v>
      </c>
      <c r="R221" s="9">
        <v>7.6799999999999997E-5</v>
      </c>
      <c r="S221" s="3">
        <v>2.0621999999999998</v>
      </c>
      <c r="T221">
        <f>-(Table247264312344376[[#This Row],[time]]-2)*2</f>
        <v>-0.12439999999999962</v>
      </c>
      <c r="U221" s="6">
        <v>5.7059499999999999E-2</v>
      </c>
      <c r="V221" s="3">
        <v>2.0621999999999998</v>
      </c>
      <c r="W221">
        <f>-(Table5258306338370[[#This Row],[time]]-2)*2</f>
        <v>-0.12439999999999962</v>
      </c>
      <c r="X221" s="6">
        <v>1.0821499999999999</v>
      </c>
      <c r="Y221" s="3">
        <v>2.0621999999999998</v>
      </c>
      <c r="Z221">
        <f>-(Table248265313345377[[#This Row],[time]]-2)*2</f>
        <v>-0.12439999999999962</v>
      </c>
      <c r="AA221" s="9">
        <v>7.5500000000000006E-5</v>
      </c>
      <c r="AB221" s="3">
        <v>2.0621999999999998</v>
      </c>
      <c r="AC221">
        <f>-(Table6259307339371[[#This Row],[time]]-2)*2</f>
        <v>-0.12439999999999962</v>
      </c>
      <c r="AD221" s="9">
        <v>9.0599999999999997E-6</v>
      </c>
      <c r="AE221" s="3">
        <v>2.0621999999999998</v>
      </c>
      <c r="AF221">
        <f>-(Table249266314346378[[#This Row],[time]]-2)*2</f>
        <v>-0.12439999999999962</v>
      </c>
      <c r="AG221" s="6">
        <v>0.159223</v>
      </c>
      <c r="AH221" s="3">
        <v>2.0621999999999998</v>
      </c>
      <c r="AI221">
        <f>-(Table7260308340372[[#This Row],[time]]-2)*2</f>
        <v>-0.12439999999999962</v>
      </c>
      <c r="AJ221" s="6">
        <v>0.33324900000000002</v>
      </c>
      <c r="AK221" s="3">
        <v>2.0621999999999998</v>
      </c>
      <c r="AL221">
        <f>-(Table250267315347379[[#This Row],[time]]-2)*2</f>
        <v>-0.12439999999999962</v>
      </c>
      <c r="AM221" s="6">
        <v>1.7343</v>
      </c>
      <c r="AN221" s="3">
        <v>2.0621999999999998</v>
      </c>
      <c r="AO221">
        <f>-(Table8261309341373[[#This Row],[time]]-2)*2</f>
        <v>-0.12439999999999962</v>
      </c>
      <c r="AP221" s="6">
        <v>1.66418</v>
      </c>
      <c r="AQ221" s="3">
        <v>2.0621999999999998</v>
      </c>
      <c r="AR221">
        <f>-(Table252268316348380[[#This Row],[time]]-2)*2</f>
        <v>-0.12439999999999962</v>
      </c>
      <c r="AS221" s="6">
        <v>1.73892</v>
      </c>
      <c r="AT221" s="3">
        <v>2.0621999999999998</v>
      </c>
      <c r="AU221">
        <f>-(Table253269317349381[[#This Row],[time]]-2)*2</f>
        <v>-0.12439999999999962</v>
      </c>
      <c r="AV221" s="6">
        <v>3.0767699999999998</v>
      </c>
    </row>
    <row r="222" spans="1:48">
      <c r="A222" s="3">
        <v>2.1152299999999999</v>
      </c>
      <c r="B222">
        <f>-(Table1254302334366[[#This Row],[time]]-2)*2</f>
        <v>-0.23045999999999989</v>
      </c>
      <c r="C222" s="9">
        <v>4.4499999999999997E-5</v>
      </c>
      <c r="D222" s="3">
        <v>2.1152299999999999</v>
      </c>
      <c r="E222">
        <f>-(Table2255303335367[[#This Row],[time]]-2)*2</f>
        <v>-0.23045999999999989</v>
      </c>
      <c r="F222" s="9">
        <v>7.3100000000000001E-5</v>
      </c>
      <c r="G222" s="3">
        <v>2.1152299999999999</v>
      </c>
      <c r="H222">
        <f>-(Table245262310342374[[#This Row],[time]]-2)*2</f>
        <v>-0.23045999999999989</v>
      </c>
      <c r="I222" s="9">
        <v>8.4699999999999999E-5</v>
      </c>
      <c r="J222" s="3">
        <v>2.1152299999999999</v>
      </c>
      <c r="K222">
        <f>-(Table3256304336368[[#This Row],[time]]-2)*2</f>
        <v>-0.23045999999999989</v>
      </c>
      <c r="L222" s="6">
        <v>8.2776100000000005E-2</v>
      </c>
      <c r="M222" s="3">
        <v>2.1152299999999999</v>
      </c>
      <c r="N222">
        <f>-(Table246263311343375[[#This Row],[time]]-2)*2</f>
        <v>-0.23045999999999989</v>
      </c>
      <c r="O222" s="11">
        <v>0</v>
      </c>
      <c r="P222" s="3">
        <v>2.1152299999999999</v>
      </c>
      <c r="Q222">
        <f>-(Table4257305337369[[#This Row],[time]]-2)*2</f>
        <v>-0.23045999999999989</v>
      </c>
      <c r="R222" s="9">
        <v>8.4499999999999994E-5</v>
      </c>
      <c r="S222" s="3">
        <v>2.1152299999999999</v>
      </c>
      <c r="T222">
        <f>-(Table247264312344376[[#This Row],[time]]-2)*2</f>
        <v>-0.23045999999999989</v>
      </c>
      <c r="U222" s="6">
        <v>0.13103500000000001</v>
      </c>
      <c r="V222" s="3">
        <v>2.1152299999999999</v>
      </c>
      <c r="W222">
        <f>-(Table5258306338370[[#This Row],[time]]-2)*2</f>
        <v>-0.23045999999999989</v>
      </c>
      <c r="X222" s="6">
        <v>1.1423000000000001</v>
      </c>
      <c r="Y222" s="3">
        <v>2.1152299999999999</v>
      </c>
      <c r="Z222">
        <f>-(Table248265313345377[[#This Row],[time]]-2)*2</f>
        <v>-0.23045999999999989</v>
      </c>
      <c r="AA222" s="6">
        <v>8.06663E-3</v>
      </c>
      <c r="AB222" s="3">
        <v>2.1152299999999999</v>
      </c>
      <c r="AC222">
        <f>-(Table6259307339371[[#This Row],[time]]-2)*2</f>
        <v>-0.23045999999999989</v>
      </c>
      <c r="AD222" s="9">
        <v>2.0299999999999999E-5</v>
      </c>
      <c r="AE222" s="3">
        <v>2.1152299999999999</v>
      </c>
      <c r="AF222">
        <f>-(Table249266314346378[[#This Row],[time]]-2)*2</f>
        <v>-0.23045999999999989</v>
      </c>
      <c r="AG222" s="6">
        <v>0.57970699999999997</v>
      </c>
      <c r="AH222" s="3">
        <v>2.1152299999999999</v>
      </c>
      <c r="AI222">
        <f>-(Table7260308340372[[#This Row],[time]]-2)*2</f>
        <v>-0.23045999999999989</v>
      </c>
      <c r="AJ222" s="6">
        <v>0.81313800000000003</v>
      </c>
      <c r="AK222" s="3">
        <v>2.1152299999999999</v>
      </c>
      <c r="AL222">
        <f>-(Table250267315347379[[#This Row],[time]]-2)*2</f>
        <v>-0.23045999999999989</v>
      </c>
      <c r="AM222" s="6">
        <v>1.9098599999999999</v>
      </c>
      <c r="AN222" s="3">
        <v>2.1152299999999999</v>
      </c>
      <c r="AO222">
        <f>-(Table8261309341373[[#This Row],[time]]-2)*2</f>
        <v>-0.23045999999999989</v>
      </c>
      <c r="AP222" s="6">
        <v>2.06948</v>
      </c>
      <c r="AQ222" s="3">
        <v>2.1152299999999999</v>
      </c>
      <c r="AR222">
        <f>-(Table252268316348380[[#This Row],[time]]-2)*2</f>
        <v>-0.23045999999999989</v>
      </c>
      <c r="AS222" s="6">
        <v>1.87148</v>
      </c>
      <c r="AT222" s="3">
        <v>2.1152299999999999</v>
      </c>
      <c r="AU222">
        <f>-(Table253269317349381[[#This Row],[time]]-2)*2</f>
        <v>-0.23045999999999989</v>
      </c>
      <c r="AV222" s="6">
        <v>3.4379499999999998</v>
      </c>
    </row>
    <row r="223" spans="1:48">
      <c r="A223" s="3">
        <v>2.1585200000000002</v>
      </c>
      <c r="B223">
        <f>-(Table1254302334366[[#This Row],[time]]-2)*2</f>
        <v>-0.31704000000000043</v>
      </c>
      <c r="C223" s="9">
        <v>5.1400000000000003E-5</v>
      </c>
      <c r="D223" s="3">
        <v>2.1585200000000002</v>
      </c>
      <c r="E223">
        <f>-(Table2255303335367[[#This Row],[time]]-2)*2</f>
        <v>-0.31704000000000043</v>
      </c>
      <c r="F223" s="9">
        <v>8.5699999999999996E-5</v>
      </c>
      <c r="G223" s="3">
        <v>2.1585200000000002</v>
      </c>
      <c r="H223">
        <f>-(Table245262310342374[[#This Row],[time]]-2)*2</f>
        <v>-0.31704000000000043</v>
      </c>
      <c r="I223" s="9">
        <v>8.8599999999999999E-5</v>
      </c>
      <c r="J223" s="3">
        <v>2.1585200000000002</v>
      </c>
      <c r="K223">
        <f>-(Table3256304336368[[#This Row],[time]]-2)*2</f>
        <v>-0.31704000000000043</v>
      </c>
      <c r="L223" s="6">
        <v>0.11590300000000001</v>
      </c>
      <c r="M223" s="3">
        <v>2.1585200000000002</v>
      </c>
      <c r="N223">
        <f>-(Table246263311343375[[#This Row],[time]]-2)*2</f>
        <v>-0.31704000000000043</v>
      </c>
      <c r="O223" s="13">
        <v>1.3599999999999999E-6</v>
      </c>
      <c r="P223" s="3">
        <v>2.1585200000000002</v>
      </c>
      <c r="Q223">
        <f>-(Table4257305337369[[#This Row],[time]]-2)*2</f>
        <v>-0.31704000000000043</v>
      </c>
      <c r="R223" s="6">
        <v>1.6016100000000001E-3</v>
      </c>
      <c r="S223" s="3">
        <v>2.1585200000000002</v>
      </c>
      <c r="T223">
        <f>-(Table247264312344376[[#This Row],[time]]-2)*2</f>
        <v>-0.31704000000000043</v>
      </c>
      <c r="U223" s="6">
        <v>0.31617699999999999</v>
      </c>
      <c r="V223" s="3">
        <v>2.1585200000000002</v>
      </c>
      <c r="W223">
        <f>-(Table5258306338370[[#This Row],[time]]-2)*2</f>
        <v>-0.31704000000000043</v>
      </c>
      <c r="X223" s="6">
        <v>1.12012</v>
      </c>
      <c r="Y223" s="3">
        <v>2.1585200000000002</v>
      </c>
      <c r="Z223">
        <f>-(Table248265313345377[[#This Row],[time]]-2)*2</f>
        <v>-0.31704000000000043</v>
      </c>
      <c r="AA223" s="6">
        <v>2.5855300000000001E-2</v>
      </c>
      <c r="AB223" s="3">
        <v>2.1585200000000002</v>
      </c>
      <c r="AC223">
        <f>-(Table6259307339371[[#This Row],[time]]-2)*2</f>
        <v>-0.31704000000000043</v>
      </c>
      <c r="AD223" s="9">
        <v>2.2900000000000001E-5</v>
      </c>
      <c r="AE223" s="3">
        <v>2.1585200000000002</v>
      </c>
      <c r="AF223">
        <f>-(Table249266314346378[[#This Row],[time]]-2)*2</f>
        <v>-0.31704000000000043</v>
      </c>
      <c r="AG223" s="6">
        <v>1.14378</v>
      </c>
      <c r="AH223" s="3">
        <v>2.1585200000000002</v>
      </c>
      <c r="AI223">
        <f>-(Table7260308340372[[#This Row],[time]]-2)*2</f>
        <v>-0.31704000000000043</v>
      </c>
      <c r="AJ223" s="6">
        <v>1.26084</v>
      </c>
      <c r="AK223" s="3">
        <v>2.1585200000000002</v>
      </c>
      <c r="AL223">
        <f>-(Table250267315347379[[#This Row],[time]]-2)*2</f>
        <v>-0.31704000000000043</v>
      </c>
      <c r="AM223" s="6">
        <v>2.1230099999999998</v>
      </c>
      <c r="AN223" s="3">
        <v>2.1585200000000002</v>
      </c>
      <c r="AO223">
        <f>-(Table8261309341373[[#This Row],[time]]-2)*2</f>
        <v>-0.31704000000000043</v>
      </c>
      <c r="AP223" s="6">
        <v>2.5236200000000002</v>
      </c>
      <c r="AQ223" s="3">
        <v>2.1585200000000002</v>
      </c>
      <c r="AR223">
        <f>-(Table252268316348380[[#This Row],[time]]-2)*2</f>
        <v>-0.31704000000000043</v>
      </c>
      <c r="AS223" s="6">
        <v>2.05945</v>
      </c>
      <c r="AT223" s="3">
        <v>2.1585200000000002</v>
      </c>
      <c r="AU223">
        <f>-(Table253269317349381[[#This Row],[time]]-2)*2</f>
        <v>-0.31704000000000043</v>
      </c>
      <c r="AV223" s="6">
        <v>3.8527200000000001</v>
      </c>
    </row>
    <row r="224" spans="1:48">
      <c r="A224" s="3">
        <v>2.20492</v>
      </c>
      <c r="B224">
        <f>-(Table1254302334366[[#This Row],[time]]-2)*2</f>
        <v>-0.40983999999999998</v>
      </c>
      <c r="C224" s="9">
        <v>5.8100000000000003E-5</v>
      </c>
      <c r="D224" s="3">
        <v>2.20492</v>
      </c>
      <c r="E224">
        <f>-(Table2255303335367[[#This Row],[time]]-2)*2</f>
        <v>-0.40983999999999998</v>
      </c>
      <c r="F224" s="9">
        <v>9.2999999999999997E-5</v>
      </c>
      <c r="G224" s="3">
        <v>2.20492</v>
      </c>
      <c r="H224">
        <f>-(Table245262310342374[[#This Row],[time]]-2)*2</f>
        <v>-0.40983999999999998</v>
      </c>
      <c r="I224" s="6">
        <v>1.2939200000000001E-4</v>
      </c>
      <c r="J224" s="3">
        <v>2.20492</v>
      </c>
      <c r="K224">
        <f>-(Table3256304336368[[#This Row],[time]]-2)*2</f>
        <v>-0.40983999999999998</v>
      </c>
      <c r="L224" s="6">
        <v>0.17849300000000001</v>
      </c>
      <c r="M224" s="3">
        <v>2.20492</v>
      </c>
      <c r="N224">
        <f>-(Table246263311343375[[#This Row],[time]]-2)*2</f>
        <v>-0.40983999999999998</v>
      </c>
      <c r="O224" s="13">
        <v>4.2700000000000001E-5</v>
      </c>
      <c r="P224" s="3">
        <v>2.20492</v>
      </c>
      <c r="Q224">
        <f>-(Table4257305337369[[#This Row],[time]]-2)*2</f>
        <v>-0.40983999999999998</v>
      </c>
      <c r="R224" s="6">
        <v>5.53342E-2</v>
      </c>
      <c r="S224" s="3">
        <v>2.20492</v>
      </c>
      <c r="T224">
        <f>-(Table247264312344376[[#This Row],[time]]-2)*2</f>
        <v>-0.40983999999999998</v>
      </c>
      <c r="U224" s="6">
        <v>0.65079600000000004</v>
      </c>
      <c r="V224" s="3">
        <v>2.20492</v>
      </c>
      <c r="W224">
        <f>-(Table5258306338370[[#This Row],[time]]-2)*2</f>
        <v>-0.40983999999999998</v>
      </c>
      <c r="X224" s="6">
        <v>1.0924</v>
      </c>
      <c r="Y224" s="3">
        <v>2.20492</v>
      </c>
      <c r="Z224">
        <f>-(Table248265313345377[[#This Row],[time]]-2)*2</f>
        <v>-0.40983999999999998</v>
      </c>
      <c r="AA224" s="6">
        <v>1.4397100000000001E-3</v>
      </c>
      <c r="AB224" s="3">
        <v>2.20492</v>
      </c>
      <c r="AC224">
        <f>-(Table6259307339371[[#This Row],[time]]-2)*2</f>
        <v>-0.40983999999999998</v>
      </c>
      <c r="AD224" s="9">
        <v>3.18E-5</v>
      </c>
      <c r="AE224" s="3">
        <v>2.20492</v>
      </c>
      <c r="AF224">
        <f>-(Table249266314346378[[#This Row],[time]]-2)*2</f>
        <v>-0.40983999999999998</v>
      </c>
      <c r="AG224" s="6">
        <v>1.68784</v>
      </c>
      <c r="AH224" s="3">
        <v>2.20492</v>
      </c>
      <c r="AI224">
        <f>-(Table7260308340372[[#This Row],[time]]-2)*2</f>
        <v>-0.40983999999999998</v>
      </c>
      <c r="AJ224" s="6">
        <v>1.7201599999999999</v>
      </c>
      <c r="AK224" s="3">
        <v>2.20492</v>
      </c>
      <c r="AL224">
        <f>-(Table250267315347379[[#This Row],[time]]-2)*2</f>
        <v>-0.40983999999999998</v>
      </c>
      <c r="AM224" s="6">
        <v>2.3830499999999999</v>
      </c>
      <c r="AN224" s="3">
        <v>2.20492</v>
      </c>
      <c r="AO224">
        <f>-(Table8261309341373[[#This Row],[time]]-2)*2</f>
        <v>-0.40983999999999998</v>
      </c>
      <c r="AP224" s="6">
        <v>3.0304899999999999</v>
      </c>
      <c r="AQ224" s="3">
        <v>2.20492</v>
      </c>
      <c r="AR224">
        <f>-(Table252268316348380[[#This Row],[time]]-2)*2</f>
        <v>-0.40983999999999998</v>
      </c>
      <c r="AS224" s="6">
        <v>2.2711800000000002</v>
      </c>
      <c r="AT224" s="3">
        <v>2.20492</v>
      </c>
      <c r="AU224">
        <f>-(Table253269317349381[[#This Row],[time]]-2)*2</f>
        <v>-0.40983999999999998</v>
      </c>
      <c r="AV224" s="6">
        <v>4.2938799999999997</v>
      </c>
    </row>
    <row r="225" spans="1:48">
      <c r="A225" s="3">
        <v>2.2500100000000001</v>
      </c>
      <c r="B225">
        <f>-(Table1254302334366[[#This Row],[time]]-2)*2</f>
        <v>-0.50002000000000013</v>
      </c>
      <c r="C225" s="9">
        <v>6.4999999999999994E-5</v>
      </c>
      <c r="D225" s="3">
        <v>2.2500100000000001</v>
      </c>
      <c r="E225">
        <f>-(Table2255303335367[[#This Row],[time]]-2)*2</f>
        <v>-0.50002000000000013</v>
      </c>
      <c r="F225" s="6">
        <v>4.32891E-3</v>
      </c>
      <c r="G225" s="3">
        <v>2.2500100000000001</v>
      </c>
      <c r="H225">
        <f>-(Table245262310342374[[#This Row],[time]]-2)*2</f>
        <v>-0.50002000000000013</v>
      </c>
      <c r="I225" s="6">
        <v>1.78134E-2</v>
      </c>
      <c r="J225" s="3">
        <v>2.2500100000000001</v>
      </c>
      <c r="K225">
        <f>-(Table3256304336368[[#This Row],[time]]-2)*2</f>
        <v>-0.50002000000000013</v>
      </c>
      <c r="L225" s="6">
        <v>0.26646199999999998</v>
      </c>
      <c r="M225" s="3">
        <v>2.2500100000000001</v>
      </c>
      <c r="N225">
        <f>-(Table246263311343375[[#This Row],[time]]-2)*2</f>
        <v>-0.50002000000000013</v>
      </c>
      <c r="O225" s="13">
        <v>7.8899999999999993E-5</v>
      </c>
      <c r="P225" s="3">
        <v>2.2500100000000001</v>
      </c>
      <c r="Q225">
        <f>-(Table4257305337369[[#This Row],[time]]-2)*2</f>
        <v>-0.50002000000000013</v>
      </c>
      <c r="R225" s="6">
        <v>0.189161</v>
      </c>
      <c r="S225" s="3">
        <v>2.2500100000000001</v>
      </c>
      <c r="T225">
        <f>-(Table247264312344376[[#This Row],[time]]-2)*2</f>
        <v>-0.50002000000000013</v>
      </c>
      <c r="U225" s="6">
        <v>0.96009900000000004</v>
      </c>
      <c r="V225" s="3">
        <v>2.2500100000000001</v>
      </c>
      <c r="W225">
        <f>-(Table5258306338370[[#This Row],[time]]-2)*2</f>
        <v>-0.50002000000000013</v>
      </c>
      <c r="X225" s="6">
        <v>1.11138</v>
      </c>
      <c r="Y225" s="3">
        <v>2.2500100000000001</v>
      </c>
      <c r="Z225">
        <f>-(Table248265313345377[[#This Row],[time]]-2)*2</f>
        <v>-0.50002000000000013</v>
      </c>
      <c r="AA225" s="6">
        <v>5.2436699999999998E-3</v>
      </c>
      <c r="AB225" s="3">
        <v>2.2500100000000001</v>
      </c>
      <c r="AC225">
        <f>-(Table6259307339371[[#This Row],[time]]-2)*2</f>
        <v>-0.50002000000000013</v>
      </c>
      <c r="AD225" s="9">
        <v>4.6300000000000001E-5</v>
      </c>
      <c r="AE225" s="3">
        <v>2.2500100000000001</v>
      </c>
      <c r="AF225">
        <f>-(Table249266314346378[[#This Row],[time]]-2)*2</f>
        <v>-0.50002000000000013</v>
      </c>
      <c r="AG225" s="6">
        <v>2.1510199999999999</v>
      </c>
      <c r="AH225" s="3">
        <v>2.2500100000000001</v>
      </c>
      <c r="AI225">
        <f>-(Table7260308340372[[#This Row],[time]]-2)*2</f>
        <v>-0.50002000000000013</v>
      </c>
      <c r="AJ225" s="6">
        <v>2.1291600000000002</v>
      </c>
      <c r="AK225" s="3">
        <v>2.2500100000000001</v>
      </c>
      <c r="AL225">
        <f>-(Table250267315347379[[#This Row],[time]]-2)*2</f>
        <v>-0.50002000000000013</v>
      </c>
      <c r="AM225" s="6">
        <v>2.68092</v>
      </c>
      <c r="AN225" s="3">
        <v>2.2500100000000001</v>
      </c>
      <c r="AO225">
        <f>-(Table8261309341373[[#This Row],[time]]-2)*2</f>
        <v>-0.50002000000000013</v>
      </c>
      <c r="AP225" s="6">
        <v>3.51715</v>
      </c>
      <c r="AQ225" s="3">
        <v>2.2500100000000001</v>
      </c>
      <c r="AR225">
        <f>-(Table252268316348380[[#This Row],[time]]-2)*2</f>
        <v>-0.50002000000000013</v>
      </c>
      <c r="AS225" s="6">
        <v>2.4777900000000002</v>
      </c>
      <c r="AT225" s="3">
        <v>2.2500100000000001</v>
      </c>
      <c r="AU225">
        <f>-(Table253269317349381[[#This Row],[time]]-2)*2</f>
        <v>-0.50002000000000013</v>
      </c>
      <c r="AV225" s="6">
        <v>4.6719900000000001</v>
      </c>
    </row>
    <row r="226" spans="1:48">
      <c r="A226" s="3">
        <v>2.3036400000000001</v>
      </c>
      <c r="B226">
        <f>-(Table1254302334366[[#This Row],[time]]-2)*2</f>
        <v>-0.60728000000000026</v>
      </c>
      <c r="C226" s="9">
        <v>7.3499999999999998E-5</v>
      </c>
      <c r="D226" s="3">
        <v>2.3036400000000001</v>
      </c>
      <c r="E226">
        <f>-(Table2255303335367[[#This Row],[time]]-2)*2</f>
        <v>-0.60728000000000026</v>
      </c>
      <c r="F226" s="6">
        <v>0.26213999999999998</v>
      </c>
      <c r="G226" s="3">
        <v>2.3036400000000001</v>
      </c>
      <c r="H226">
        <f>-(Table245262310342374[[#This Row],[time]]-2)*2</f>
        <v>-0.60728000000000026</v>
      </c>
      <c r="I226" s="6">
        <v>0.17016899999999999</v>
      </c>
      <c r="J226" s="3">
        <v>2.3036400000000001</v>
      </c>
      <c r="K226">
        <f>-(Table3256304336368[[#This Row],[time]]-2)*2</f>
        <v>-0.60728000000000026</v>
      </c>
      <c r="L226" s="6">
        <v>0.384544</v>
      </c>
      <c r="M226" s="3">
        <v>2.3036400000000001</v>
      </c>
      <c r="N226">
        <f>-(Table246263311343375[[#This Row],[time]]-2)*2</f>
        <v>-0.60728000000000026</v>
      </c>
      <c r="O226" s="13">
        <v>7.1799999999999997E-5</v>
      </c>
      <c r="P226" s="3">
        <v>2.3036400000000001</v>
      </c>
      <c r="Q226">
        <f>-(Table4257305337369[[#This Row],[time]]-2)*2</f>
        <v>-0.60728000000000026</v>
      </c>
      <c r="R226" s="6">
        <v>0.59011899999999995</v>
      </c>
      <c r="S226" s="3">
        <v>2.3036400000000001</v>
      </c>
      <c r="T226">
        <f>-(Table247264312344376[[#This Row],[time]]-2)*2</f>
        <v>-0.60728000000000026</v>
      </c>
      <c r="U226" s="6">
        <v>1.3090200000000001</v>
      </c>
      <c r="V226" s="3">
        <v>2.3036400000000001</v>
      </c>
      <c r="W226">
        <f>-(Table5258306338370[[#This Row],[time]]-2)*2</f>
        <v>-0.60728000000000026</v>
      </c>
      <c r="X226" s="6">
        <v>1.2387999999999999</v>
      </c>
      <c r="Y226" s="3">
        <v>2.3036400000000001</v>
      </c>
      <c r="Z226">
        <f>-(Table248265313345377[[#This Row],[time]]-2)*2</f>
        <v>-0.60728000000000026</v>
      </c>
      <c r="AA226" s="6">
        <v>3.8708199999999998E-2</v>
      </c>
      <c r="AB226" s="3">
        <v>2.3036400000000001</v>
      </c>
      <c r="AC226">
        <f>-(Table6259307339371[[#This Row],[time]]-2)*2</f>
        <v>-0.60728000000000026</v>
      </c>
      <c r="AD226" s="9">
        <v>6.05E-5</v>
      </c>
      <c r="AE226" s="3">
        <v>2.3036400000000001</v>
      </c>
      <c r="AF226">
        <f>-(Table249266314346378[[#This Row],[time]]-2)*2</f>
        <v>-0.60728000000000026</v>
      </c>
      <c r="AG226" s="6">
        <v>2.7637999999999998</v>
      </c>
      <c r="AH226" s="3">
        <v>2.3036400000000001</v>
      </c>
      <c r="AI226">
        <f>-(Table7260308340372[[#This Row],[time]]-2)*2</f>
        <v>-0.60728000000000026</v>
      </c>
      <c r="AJ226" s="6">
        <v>2.6506599999999998</v>
      </c>
      <c r="AK226" s="3">
        <v>2.3036400000000001</v>
      </c>
      <c r="AL226">
        <f>-(Table250267315347379[[#This Row],[time]]-2)*2</f>
        <v>-0.60728000000000026</v>
      </c>
      <c r="AM226" s="6">
        <v>3.0076000000000001</v>
      </c>
      <c r="AN226" s="3">
        <v>2.3036400000000001</v>
      </c>
      <c r="AO226">
        <f>-(Table8261309341373[[#This Row],[time]]-2)*2</f>
        <v>-0.60728000000000026</v>
      </c>
      <c r="AP226" s="6">
        <v>4.0781400000000003</v>
      </c>
      <c r="AQ226" s="3">
        <v>2.3036400000000001</v>
      </c>
      <c r="AR226">
        <f>-(Table252268316348380[[#This Row],[time]]-2)*2</f>
        <v>-0.60728000000000026</v>
      </c>
      <c r="AS226" s="6">
        <v>2.7369400000000002</v>
      </c>
      <c r="AT226" s="3">
        <v>2.3036400000000001</v>
      </c>
      <c r="AU226">
        <f>-(Table253269317349381[[#This Row],[time]]-2)*2</f>
        <v>-0.60728000000000026</v>
      </c>
      <c r="AV226" s="6">
        <v>5.1022499999999997</v>
      </c>
    </row>
    <row r="227" spans="1:48">
      <c r="A227" s="3">
        <v>2.3541699999999999</v>
      </c>
      <c r="B227">
        <f>-(Table1254302334366[[#This Row],[time]]-2)*2</f>
        <v>-0.70833999999999975</v>
      </c>
      <c r="C227" s="6">
        <v>2.8938800000000002E-4</v>
      </c>
      <c r="D227" s="3">
        <v>2.3541699999999999</v>
      </c>
      <c r="E227">
        <f>-(Table2255303335367[[#This Row],[time]]-2)*2</f>
        <v>-0.70833999999999975</v>
      </c>
      <c r="F227" s="6">
        <v>0.60155199999999998</v>
      </c>
      <c r="G227" s="3">
        <v>2.3541699999999999</v>
      </c>
      <c r="H227">
        <f>-(Table245262310342374[[#This Row],[time]]-2)*2</f>
        <v>-0.70833999999999975</v>
      </c>
      <c r="I227" s="6">
        <v>0.52297700000000003</v>
      </c>
      <c r="J227" s="3">
        <v>2.3541699999999999</v>
      </c>
      <c r="K227">
        <f>-(Table3256304336368[[#This Row],[time]]-2)*2</f>
        <v>-0.70833999999999975</v>
      </c>
      <c r="L227" s="6">
        <v>0.72270199999999996</v>
      </c>
      <c r="M227" s="3">
        <v>2.3541699999999999</v>
      </c>
      <c r="N227">
        <f>-(Table246263311343375[[#This Row],[time]]-2)*2</f>
        <v>-0.70833999999999975</v>
      </c>
      <c r="O227" s="11">
        <v>1.04507E-2</v>
      </c>
      <c r="P227" s="3">
        <v>2.3541699999999999</v>
      </c>
      <c r="Q227">
        <f>-(Table4257305337369[[#This Row],[time]]-2)*2</f>
        <v>-0.70833999999999975</v>
      </c>
      <c r="R227" s="6">
        <v>1.05793</v>
      </c>
      <c r="S227" s="3">
        <v>2.3541699999999999</v>
      </c>
      <c r="T227">
        <f>-(Table247264312344376[[#This Row],[time]]-2)*2</f>
        <v>-0.70833999999999975</v>
      </c>
      <c r="U227" s="6">
        <v>1.6486000000000001</v>
      </c>
      <c r="V227" s="3">
        <v>2.3541699999999999</v>
      </c>
      <c r="W227">
        <f>-(Table5258306338370[[#This Row],[time]]-2)*2</f>
        <v>-0.70833999999999975</v>
      </c>
      <c r="X227" s="6">
        <v>1.4406600000000001</v>
      </c>
      <c r="Y227" s="3">
        <v>2.3541699999999999</v>
      </c>
      <c r="Z227">
        <f>-(Table248265313345377[[#This Row],[time]]-2)*2</f>
        <v>-0.70833999999999975</v>
      </c>
      <c r="AA227" s="6">
        <v>0.22081100000000001</v>
      </c>
      <c r="AB227" s="3">
        <v>2.3541699999999999</v>
      </c>
      <c r="AC227">
        <f>-(Table6259307339371[[#This Row],[time]]-2)*2</f>
        <v>-0.70833999999999975</v>
      </c>
      <c r="AD227" s="6">
        <v>1.89299E-3</v>
      </c>
      <c r="AE227" s="3">
        <v>2.3541699999999999</v>
      </c>
      <c r="AF227">
        <f>-(Table249266314346378[[#This Row],[time]]-2)*2</f>
        <v>-0.70833999999999975</v>
      </c>
      <c r="AG227" s="6">
        <v>3.1809599999999998</v>
      </c>
      <c r="AH227" s="3">
        <v>2.3541699999999999</v>
      </c>
      <c r="AI227">
        <f>-(Table7260308340372[[#This Row],[time]]-2)*2</f>
        <v>-0.70833999999999975</v>
      </c>
      <c r="AJ227" s="6">
        <v>3.10019</v>
      </c>
      <c r="AK227" s="3">
        <v>2.3541699999999999</v>
      </c>
      <c r="AL227">
        <f>-(Table250267315347379[[#This Row],[time]]-2)*2</f>
        <v>-0.70833999999999975</v>
      </c>
      <c r="AM227" s="6">
        <v>3.2964699999999998</v>
      </c>
      <c r="AN227" s="3">
        <v>2.3541699999999999</v>
      </c>
      <c r="AO227">
        <f>-(Table8261309341373[[#This Row],[time]]-2)*2</f>
        <v>-0.70833999999999975</v>
      </c>
      <c r="AP227" s="6">
        <v>4.5965100000000003</v>
      </c>
      <c r="AQ227" s="3">
        <v>2.3541699999999999</v>
      </c>
      <c r="AR227">
        <f>-(Table252268316348380[[#This Row],[time]]-2)*2</f>
        <v>-0.70833999999999975</v>
      </c>
      <c r="AS227" s="6">
        <v>2.9808300000000001</v>
      </c>
      <c r="AT227" s="3">
        <v>2.3541699999999999</v>
      </c>
      <c r="AU227">
        <f>-(Table253269317349381[[#This Row],[time]]-2)*2</f>
        <v>-0.70833999999999975</v>
      </c>
      <c r="AV227" s="6">
        <v>5.4980099999999998</v>
      </c>
    </row>
    <row r="228" spans="1:48">
      <c r="A228" s="3">
        <v>2.4023099999999999</v>
      </c>
      <c r="B228">
        <f>-(Table1254302334366[[#This Row],[time]]-2)*2</f>
        <v>-0.80461999999999989</v>
      </c>
      <c r="C228" s="6">
        <v>4.2785299999999998E-2</v>
      </c>
      <c r="D228" s="3">
        <v>2.4023099999999999</v>
      </c>
      <c r="E228">
        <f>-(Table2255303335367[[#This Row],[time]]-2)*2</f>
        <v>-0.80461999999999989</v>
      </c>
      <c r="F228" s="6">
        <v>0.87805999999999995</v>
      </c>
      <c r="G228" s="3">
        <v>2.4023099999999999</v>
      </c>
      <c r="H228">
        <f>-(Table245262310342374[[#This Row],[time]]-2)*2</f>
        <v>-0.80461999999999989</v>
      </c>
      <c r="I228" s="6">
        <v>0.88964200000000004</v>
      </c>
      <c r="J228" s="3">
        <v>2.4023099999999999</v>
      </c>
      <c r="K228">
        <f>-(Table3256304336368[[#This Row],[time]]-2)*2</f>
        <v>-0.80461999999999989</v>
      </c>
      <c r="L228" s="6">
        <v>1.09693</v>
      </c>
      <c r="M228" s="3">
        <v>2.4023099999999999</v>
      </c>
      <c r="N228">
        <f>-(Table246263311343375[[#This Row],[time]]-2)*2</f>
        <v>-0.80461999999999989</v>
      </c>
      <c r="O228" s="11">
        <v>0.271619</v>
      </c>
      <c r="P228" s="3">
        <v>2.4023099999999999</v>
      </c>
      <c r="Q228">
        <f>-(Table4257305337369[[#This Row],[time]]-2)*2</f>
        <v>-0.80461999999999989</v>
      </c>
      <c r="R228" s="6">
        <v>1.5362199999999999</v>
      </c>
      <c r="S228" s="3">
        <v>2.4023099999999999</v>
      </c>
      <c r="T228">
        <f>-(Table247264312344376[[#This Row],[time]]-2)*2</f>
        <v>-0.80461999999999989</v>
      </c>
      <c r="U228" s="6">
        <v>2.0456300000000001</v>
      </c>
      <c r="V228" s="3">
        <v>2.4023099999999999</v>
      </c>
      <c r="W228">
        <f>-(Table5258306338370[[#This Row],[time]]-2)*2</f>
        <v>-0.80461999999999989</v>
      </c>
      <c r="X228" s="6">
        <v>1.67306</v>
      </c>
      <c r="Y228" s="3">
        <v>2.4023099999999999</v>
      </c>
      <c r="Z228">
        <f>-(Table248265313345377[[#This Row],[time]]-2)*2</f>
        <v>-0.80461999999999989</v>
      </c>
      <c r="AA228" s="6">
        <v>0.526702</v>
      </c>
      <c r="AB228" s="3">
        <v>2.4023099999999999</v>
      </c>
      <c r="AC228">
        <f>-(Table6259307339371[[#This Row],[time]]-2)*2</f>
        <v>-0.80461999999999989</v>
      </c>
      <c r="AD228" s="6">
        <v>9.8583100000000003E-3</v>
      </c>
      <c r="AE228" s="3">
        <v>2.4023099999999999</v>
      </c>
      <c r="AF228">
        <f>-(Table249266314346378[[#This Row],[time]]-2)*2</f>
        <v>-0.80461999999999989</v>
      </c>
      <c r="AG228" s="6">
        <v>3.4744199999999998</v>
      </c>
      <c r="AH228" s="3">
        <v>2.4023099999999999</v>
      </c>
      <c r="AI228">
        <f>-(Table7260308340372[[#This Row],[time]]-2)*2</f>
        <v>-0.80461999999999989</v>
      </c>
      <c r="AJ228" s="6">
        <v>3.54779</v>
      </c>
      <c r="AK228" s="3">
        <v>2.4023099999999999</v>
      </c>
      <c r="AL228">
        <f>-(Table250267315347379[[#This Row],[time]]-2)*2</f>
        <v>-0.80461999999999989</v>
      </c>
      <c r="AM228" s="6">
        <v>3.5570599999999999</v>
      </c>
      <c r="AN228" s="3">
        <v>2.4023099999999999</v>
      </c>
      <c r="AO228">
        <f>-(Table8261309341373[[#This Row],[time]]-2)*2</f>
        <v>-0.80461999999999989</v>
      </c>
      <c r="AP228" s="6">
        <v>5.1329700000000003</v>
      </c>
      <c r="AQ228" s="3">
        <v>2.4023099999999999</v>
      </c>
      <c r="AR228">
        <f>-(Table252268316348380[[#This Row],[time]]-2)*2</f>
        <v>-0.80461999999999989</v>
      </c>
      <c r="AS228" s="6">
        <v>3.2158699999999998</v>
      </c>
      <c r="AT228" s="3">
        <v>2.4023099999999999</v>
      </c>
      <c r="AU228">
        <f>-(Table253269317349381[[#This Row],[time]]-2)*2</f>
        <v>-0.80461999999999989</v>
      </c>
      <c r="AV228" s="6">
        <v>5.8806000000000003</v>
      </c>
    </row>
    <row r="229" spans="1:48">
      <c r="A229" s="3">
        <v>2.4522499999999998</v>
      </c>
      <c r="B229">
        <f>-(Table1254302334366[[#This Row],[time]]-2)*2</f>
        <v>-0.90449999999999964</v>
      </c>
      <c r="C229" s="6">
        <v>0.17255799999999999</v>
      </c>
      <c r="D229" s="3">
        <v>2.4522499999999998</v>
      </c>
      <c r="E229">
        <f>-(Table2255303335367[[#This Row],[time]]-2)*2</f>
        <v>-0.90449999999999964</v>
      </c>
      <c r="F229" s="6">
        <v>1.0914900000000001</v>
      </c>
      <c r="G229" s="3">
        <v>2.4522499999999998</v>
      </c>
      <c r="H229">
        <f>-(Table245262310342374[[#This Row],[time]]-2)*2</f>
        <v>-0.90449999999999964</v>
      </c>
      <c r="I229" s="6">
        <v>1.1665700000000001</v>
      </c>
      <c r="J229" s="3">
        <v>2.4522499999999998</v>
      </c>
      <c r="K229">
        <f>-(Table3256304336368[[#This Row],[time]]-2)*2</f>
        <v>-0.90449999999999964</v>
      </c>
      <c r="L229" s="6">
        <v>1.5310299999999999</v>
      </c>
      <c r="M229" s="3">
        <v>2.4522499999999998</v>
      </c>
      <c r="N229">
        <f>-(Table246263311343375[[#This Row],[time]]-2)*2</f>
        <v>-0.90449999999999964</v>
      </c>
      <c r="O229" s="11">
        <v>0.67845900000000003</v>
      </c>
      <c r="P229" s="3">
        <v>2.4522499999999998</v>
      </c>
      <c r="Q229">
        <f>-(Table4257305337369[[#This Row],[time]]-2)*2</f>
        <v>-0.90449999999999964</v>
      </c>
      <c r="R229" s="6">
        <v>1.9464699999999999</v>
      </c>
      <c r="S229" s="3">
        <v>2.4522499999999998</v>
      </c>
      <c r="T229">
        <f>-(Table247264312344376[[#This Row],[time]]-2)*2</f>
        <v>-0.90449999999999964</v>
      </c>
      <c r="U229" s="6">
        <v>2.4363600000000001</v>
      </c>
      <c r="V229" s="3">
        <v>2.4522499999999998</v>
      </c>
      <c r="W229">
        <f>-(Table5258306338370[[#This Row],[time]]-2)*2</f>
        <v>-0.90449999999999964</v>
      </c>
      <c r="X229" s="6">
        <v>1.9070800000000001</v>
      </c>
      <c r="Y229" s="3">
        <v>2.4522499999999998</v>
      </c>
      <c r="Z229">
        <f>-(Table248265313345377[[#This Row],[time]]-2)*2</f>
        <v>-0.90449999999999964</v>
      </c>
      <c r="AA229" s="6">
        <v>1.0658000000000001</v>
      </c>
      <c r="AB229" s="3">
        <v>2.4522499999999998</v>
      </c>
      <c r="AC229">
        <f>-(Table6259307339371[[#This Row],[time]]-2)*2</f>
        <v>-0.90449999999999964</v>
      </c>
      <c r="AD229" s="6">
        <v>3.2270500000000001E-2</v>
      </c>
      <c r="AE229" s="3">
        <v>2.4522499999999998</v>
      </c>
      <c r="AF229">
        <f>-(Table249266314346378[[#This Row],[time]]-2)*2</f>
        <v>-0.90449999999999964</v>
      </c>
      <c r="AG229" s="6">
        <v>4.0252800000000004</v>
      </c>
      <c r="AH229" s="3">
        <v>2.4522499999999998</v>
      </c>
      <c r="AI229">
        <f>-(Table7260308340372[[#This Row],[time]]-2)*2</f>
        <v>-0.90449999999999964</v>
      </c>
      <c r="AJ229" s="6">
        <v>4.3019100000000003</v>
      </c>
      <c r="AK229" s="3">
        <v>2.4522499999999998</v>
      </c>
      <c r="AL229">
        <f>-(Table250267315347379[[#This Row],[time]]-2)*2</f>
        <v>-0.90449999999999964</v>
      </c>
      <c r="AM229" s="6">
        <v>3.8619599999999998</v>
      </c>
      <c r="AN229" s="3">
        <v>2.4522499999999998</v>
      </c>
      <c r="AO229">
        <f>-(Table8261309341373[[#This Row],[time]]-2)*2</f>
        <v>-0.90449999999999964</v>
      </c>
      <c r="AP229" s="6">
        <v>5.7143499999999996</v>
      </c>
      <c r="AQ229" s="3">
        <v>2.4522499999999998</v>
      </c>
      <c r="AR229">
        <f>-(Table252268316348380[[#This Row],[time]]-2)*2</f>
        <v>-0.90449999999999964</v>
      </c>
      <c r="AS229" s="6">
        <v>3.48136</v>
      </c>
      <c r="AT229" s="3">
        <v>2.4522499999999998</v>
      </c>
      <c r="AU229">
        <f>-(Table253269317349381[[#This Row],[time]]-2)*2</f>
        <v>-0.90449999999999964</v>
      </c>
      <c r="AV229" s="6">
        <v>6.2768100000000002</v>
      </c>
    </row>
    <row r="230" spans="1:48">
      <c r="A230" s="3">
        <v>2.5054699999999999</v>
      </c>
      <c r="B230">
        <f>-(Table1254302334366[[#This Row],[time]]-2)*2</f>
        <v>-1.0109399999999997</v>
      </c>
      <c r="C230" s="6">
        <v>0.43622899999999998</v>
      </c>
      <c r="D230" s="3">
        <v>2.5054699999999999</v>
      </c>
      <c r="E230">
        <f>-(Table2255303335367[[#This Row],[time]]-2)*2</f>
        <v>-1.0109399999999997</v>
      </c>
      <c r="F230" s="6">
        <v>1.2466200000000001</v>
      </c>
      <c r="G230" s="3">
        <v>2.5054699999999999</v>
      </c>
      <c r="H230">
        <f>-(Table245262310342374[[#This Row],[time]]-2)*2</f>
        <v>-1.0109399999999997</v>
      </c>
      <c r="I230" s="6">
        <v>1.47204</v>
      </c>
      <c r="J230" s="3">
        <v>2.5054699999999999</v>
      </c>
      <c r="K230">
        <f>-(Table3256304336368[[#This Row],[time]]-2)*2</f>
        <v>-1.0109399999999997</v>
      </c>
      <c r="L230" s="6">
        <v>1.9519299999999999</v>
      </c>
      <c r="M230" s="3">
        <v>2.5054699999999999</v>
      </c>
      <c r="N230">
        <f>-(Table246263311343375[[#This Row],[time]]-2)*2</f>
        <v>-1.0109399999999997</v>
      </c>
      <c r="O230" s="11">
        <v>1.0023500000000001</v>
      </c>
      <c r="P230" s="3">
        <v>2.5054699999999999</v>
      </c>
      <c r="Q230">
        <f>-(Table4257305337369[[#This Row],[time]]-2)*2</f>
        <v>-1.0109399999999997</v>
      </c>
      <c r="R230" s="6">
        <v>2.3600500000000002</v>
      </c>
      <c r="S230" s="3">
        <v>2.5054699999999999</v>
      </c>
      <c r="T230">
        <f>-(Table247264312344376[[#This Row],[time]]-2)*2</f>
        <v>-1.0109399999999997</v>
      </c>
      <c r="U230" s="6">
        <v>2.8354200000000001</v>
      </c>
      <c r="V230" s="3">
        <v>2.5054699999999999</v>
      </c>
      <c r="W230">
        <f>-(Table5258306338370[[#This Row],[time]]-2)*2</f>
        <v>-1.0109399999999997</v>
      </c>
      <c r="X230" s="6">
        <v>2.1640100000000002</v>
      </c>
      <c r="Y230" s="3">
        <v>2.5054699999999999</v>
      </c>
      <c r="Z230">
        <f>-(Table248265313345377[[#This Row],[time]]-2)*2</f>
        <v>-1.0109399999999997</v>
      </c>
      <c r="AA230" s="6">
        <v>1.98935</v>
      </c>
      <c r="AB230" s="3">
        <v>2.5054699999999999</v>
      </c>
      <c r="AC230">
        <f>-(Table6259307339371[[#This Row],[time]]-2)*2</f>
        <v>-1.0109399999999997</v>
      </c>
      <c r="AD230" s="6">
        <v>0.11168400000000001</v>
      </c>
      <c r="AE230" s="3">
        <v>2.5054699999999999</v>
      </c>
      <c r="AF230">
        <f>-(Table249266314346378[[#This Row],[time]]-2)*2</f>
        <v>-1.0109399999999997</v>
      </c>
      <c r="AG230" s="6">
        <v>4.76851</v>
      </c>
      <c r="AH230" s="3">
        <v>2.5054699999999999</v>
      </c>
      <c r="AI230">
        <f>-(Table7260308340372[[#This Row],[time]]-2)*2</f>
        <v>-1.0109399999999997</v>
      </c>
      <c r="AJ230" s="6">
        <v>5.3000100000000003</v>
      </c>
      <c r="AK230" s="3">
        <v>2.5054699999999999</v>
      </c>
      <c r="AL230">
        <f>-(Table250267315347379[[#This Row],[time]]-2)*2</f>
        <v>-1.0109399999999997</v>
      </c>
      <c r="AM230" s="6">
        <v>4.1920299999999999</v>
      </c>
      <c r="AN230" s="3">
        <v>2.5054699999999999</v>
      </c>
      <c r="AO230">
        <f>-(Table8261309341373[[#This Row],[time]]-2)*2</f>
        <v>-1.0109399999999997</v>
      </c>
      <c r="AP230" s="6">
        <v>6.32179</v>
      </c>
      <c r="AQ230" s="3">
        <v>2.5054699999999999</v>
      </c>
      <c r="AR230">
        <f>-(Table252268316348380[[#This Row],[time]]-2)*2</f>
        <v>-1.0109399999999997</v>
      </c>
      <c r="AS230" s="6">
        <v>3.7800199999999999</v>
      </c>
      <c r="AT230" s="3">
        <v>2.5054699999999999</v>
      </c>
      <c r="AU230">
        <f>-(Table253269317349381[[#This Row],[time]]-2)*2</f>
        <v>-1.0109399999999997</v>
      </c>
      <c r="AV230" s="6">
        <v>6.7061200000000003</v>
      </c>
    </row>
    <row r="231" spans="1:48">
      <c r="A231" s="3">
        <v>2.5501100000000001</v>
      </c>
      <c r="B231">
        <f>-(Table1254302334366[[#This Row],[time]]-2)*2</f>
        <v>-1.1002200000000002</v>
      </c>
      <c r="C231" s="6">
        <v>0.68067299999999997</v>
      </c>
      <c r="D231" s="3">
        <v>2.5501100000000001</v>
      </c>
      <c r="E231">
        <f>-(Table2255303335367[[#This Row],[time]]-2)*2</f>
        <v>-1.1002200000000002</v>
      </c>
      <c r="F231" s="6">
        <v>1.3028999999999999</v>
      </c>
      <c r="G231" s="3">
        <v>2.5501100000000001</v>
      </c>
      <c r="H231">
        <f>-(Table245262310342374[[#This Row],[time]]-2)*2</f>
        <v>-1.1002200000000002</v>
      </c>
      <c r="I231" s="6">
        <v>1.78277</v>
      </c>
      <c r="J231" s="3">
        <v>2.5501100000000001</v>
      </c>
      <c r="K231">
        <f>-(Table3256304336368[[#This Row],[time]]-2)*2</f>
        <v>-1.1002200000000002</v>
      </c>
      <c r="L231" s="6">
        <v>2.2204299999999999</v>
      </c>
      <c r="M231" s="3">
        <v>2.5501100000000001</v>
      </c>
      <c r="N231">
        <f>-(Table246263311343375[[#This Row],[time]]-2)*2</f>
        <v>-1.1002200000000002</v>
      </c>
      <c r="O231" s="11">
        <v>1.2938799999999999</v>
      </c>
      <c r="P231" s="3">
        <v>2.5501100000000001</v>
      </c>
      <c r="Q231">
        <f>-(Table4257305337369[[#This Row],[time]]-2)*2</f>
        <v>-1.1002200000000002</v>
      </c>
      <c r="R231" s="6">
        <v>2.68011</v>
      </c>
      <c r="S231" s="3">
        <v>2.5501100000000001</v>
      </c>
      <c r="T231">
        <f>-(Table247264312344376[[#This Row],[time]]-2)*2</f>
        <v>-1.1002200000000002</v>
      </c>
      <c r="U231" s="6">
        <v>3.10439</v>
      </c>
      <c r="V231" s="3">
        <v>2.5501100000000001</v>
      </c>
      <c r="W231">
        <f>-(Table5258306338370[[#This Row],[time]]-2)*2</f>
        <v>-1.1002200000000002</v>
      </c>
      <c r="X231" s="6">
        <v>2.35927</v>
      </c>
      <c r="Y231" s="3">
        <v>2.5501100000000001</v>
      </c>
      <c r="Z231">
        <f>-(Table248265313345377[[#This Row],[time]]-2)*2</f>
        <v>-1.1002200000000002</v>
      </c>
      <c r="AA231" s="6">
        <v>2.8147000000000002</v>
      </c>
      <c r="AB231" s="3">
        <v>2.5501100000000001</v>
      </c>
      <c r="AC231">
        <f>-(Table6259307339371[[#This Row],[time]]-2)*2</f>
        <v>-1.1002200000000002</v>
      </c>
      <c r="AD231" s="6">
        <v>0.327266</v>
      </c>
      <c r="AE231" s="3">
        <v>2.5501100000000001</v>
      </c>
      <c r="AF231">
        <f>-(Table249266314346378[[#This Row],[time]]-2)*2</f>
        <v>-1.1002200000000002</v>
      </c>
      <c r="AG231" s="6">
        <v>5.3943000000000003</v>
      </c>
      <c r="AH231" s="3">
        <v>2.5501100000000001</v>
      </c>
      <c r="AI231">
        <f>-(Table7260308340372[[#This Row],[time]]-2)*2</f>
        <v>-1.1002200000000002</v>
      </c>
      <c r="AJ231" s="6">
        <v>6.2495700000000003</v>
      </c>
      <c r="AK231" s="3">
        <v>2.5501100000000001</v>
      </c>
      <c r="AL231">
        <f>-(Table250267315347379[[#This Row],[time]]-2)*2</f>
        <v>-1.1002200000000002</v>
      </c>
      <c r="AM231" s="6">
        <v>4.4873900000000004</v>
      </c>
      <c r="AN231" s="3">
        <v>2.5501100000000001</v>
      </c>
      <c r="AO231">
        <f>-(Table8261309341373[[#This Row],[time]]-2)*2</f>
        <v>-1.1002200000000002</v>
      </c>
      <c r="AP231" s="6">
        <v>6.8062699999999996</v>
      </c>
      <c r="AQ231" s="3">
        <v>2.5501100000000001</v>
      </c>
      <c r="AR231">
        <f>-(Table252268316348380[[#This Row],[time]]-2)*2</f>
        <v>-1.1002200000000002</v>
      </c>
      <c r="AS231" s="6">
        <v>4.0087099999999998</v>
      </c>
      <c r="AT231" s="3">
        <v>2.5501100000000001</v>
      </c>
      <c r="AU231">
        <f>-(Table253269317349381[[#This Row],[time]]-2)*2</f>
        <v>-1.1002200000000002</v>
      </c>
      <c r="AV231" s="6">
        <v>7.0499200000000002</v>
      </c>
    </row>
    <row r="232" spans="1:48">
      <c r="A232" s="3">
        <v>2.6047400000000001</v>
      </c>
      <c r="B232">
        <f>-(Table1254302334366[[#This Row],[time]]-2)*2</f>
        <v>-1.2094800000000001</v>
      </c>
      <c r="C232" s="6">
        <v>1.0068600000000001</v>
      </c>
      <c r="D232" s="3">
        <v>2.6047400000000001</v>
      </c>
      <c r="E232">
        <f>-(Table2255303335367[[#This Row],[time]]-2)*2</f>
        <v>-1.2094800000000001</v>
      </c>
      <c r="F232" s="6">
        <v>1.4158299999999999</v>
      </c>
      <c r="G232" s="3">
        <v>2.6047400000000001</v>
      </c>
      <c r="H232">
        <f>-(Table245262310342374[[#This Row],[time]]-2)*2</f>
        <v>-1.2094800000000001</v>
      </c>
      <c r="I232" s="6">
        <v>2.2360600000000002</v>
      </c>
      <c r="J232" s="3">
        <v>2.6047400000000001</v>
      </c>
      <c r="K232">
        <f>-(Table3256304336368[[#This Row],[time]]-2)*2</f>
        <v>-1.2094800000000001</v>
      </c>
      <c r="L232" s="6">
        <v>2.5285299999999999</v>
      </c>
      <c r="M232" s="3">
        <v>2.6047400000000001</v>
      </c>
      <c r="N232">
        <f>-(Table246263311343375[[#This Row],[time]]-2)*2</f>
        <v>-1.2094800000000001</v>
      </c>
      <c r="O232" s="11">
        <v>1.7138500000000001</v>
      </c>
      <c r="P232" s="3">
        <v>2.6047400000000001</v>
      </c>
      <c r="Q232">
        <f>-(Table4257305337369[[#This Row],[time]]-2)*2</f>
        <v>-1.2094800000000001</v>
      </c>
      <c r="R232" s="6">
        <v>3.0612900000000001</v>
      </c>
      <c r="S232" s="3">
        <v>2.6047400000000001</v>
      </c>
      <c r="T232">
        <f>-(Table247264312344376[[#This Row],[time]]-2)*2</f>
        <v>-1.2094800000000001</v>
      </c>
      <c r="U232" s="6">
        <v>3.35188</v>
      </c>
      <c r="V232" s="3">
        <v>2.6047400000000001</v>
      </c>
      <c r="W232">
        <f>-(Table5258306338370[[#This Row],[time]]-2)*2</f>
        <v>-1.2094800000000001</v>
      </c>
      <c r="X232" s="6">
        <v>2.5987800000000001</v>
      </c>
      <c r="Y232" s="3">
        <v>2.6047400000000001</v>
      </c>
      <c r="Z232">
        <f>-(Table248265313345377[[#This Row],[time]]-2)*2</f>
        <v>-1.2094800000000001</v>
      </c>
      <c r="AA232" s="6">
        <v>4.0310800000000002</v>
      </c>
      <c r="AB232" s="3">
        <v>2.6047400000000001</v>
      </c>
      <c r="AC232">
        <f>-(Table6259307339371[[#This Row],[time]]-2)*2</f>
        <v>-1.2094800000000001</v>
      </c>
      <c r="AD232" s="6">
        <v>0.86034100000000002</v>
      </c>
      <c r="AE232" s="3">
        <v>2.6047400000000001</v>
      </c>
      <c r="AF232">
        <f>-(Table249266314346378[[#This Row],[time]]-2)*2</f>
        <v>-1.2094800000000001</v>
      </c>
      <c r="AG232" s="6">
        <v>6.2006899999999998</v>
      </c>
      <c r="AH232" s="3">
        <v>2.6047400000000001</v>
      </c>
      <c r="AI232">
        <f>-(Table7260308340372[[#This Row],[time]]-2)*2</f>
        <v>-1.2094800000000001</v>
      </c>
      <c r="AJ232" s="6">
        <v>7.5578799999999999</v>
      </c>
      <c r="AK232" s="3">
        <v>2.6047400000000001</v>
      </c>
      <c r="AL232">
        <f>-(Table250267315347379[[#This Row],[time]]-2)*2</f>
        <v>-1.2094800000000001</v>
      </c>
      <c r="AM232" s="6">
        <v>4.7952399999999997</v>
      </c>
      <c r="AN232" s="3">
        <v>2.6047400000000001</v>
      </c>
      <c r="AO232">
        <f>-(Table8261309341373[[#This Row],[time]]-2)*2</f>
        <v>-1.2094800000000001</v>
      </c>
      <c r="AP232" s="6">
        <v>7.3998699999999999</v>
      </c>
      <c r="AQ232" s="3">
        <v>2.6047400000000001</v>
      </c>
      <c r="AR232">
        <f>-(Table252268316348380[[#This Row],[time]]-2)*2</f>
        <v>-1.2094800000000001</v>
      </c>
      <c r="AS232" s="6">
        <v>4.33744</v>
      </c>
      <c r="AT232" s="3">
        <v>2.6047400000000001</v>
      </c>
      <c r="AU232">
        <f>-(Table253269317349381[[#This Row],[time]]-2)*2</f>
        <v>-1.2094800000000001</v>
      </c>
      <c r="AV232" s="6">
        <v>7.4671099999999999</v>
      </c>
    </row>
    <row r="233" spans="1:48">
      <c r="A233" s="3">
        <v>2.65523</v>
      </c>
      <c r="B233">
        <f>-(Table1254302334366[[#This Row],[time]]-2)*2</f>
        <v>-1.31046</v>
      </c>
      <c r="C233" s="6">
        <v>1.39212</v>
      </c>
      <c r="D233" s="3">
        <v>2.65523</v>
      </c>
      <c r="E233">
        <f>-(Table2255303335367[[#This Row],[time]]-2)*2</f>
        <v>-1.31046</v>
      </c>
      <c r="F233" s="6">
        <v>1.9139299999999999</v>
      </c>
      <c r="G233" s="3">
        <v>2.65523</v>
      </c>
      <c r="H233">
        <f>-(Table245262310342374[[#This Row],[time]]-2)*2</f>
        <v>-1.31046</v>
      </c>
      <c r="I233" s="6">
        <v>2.7796599999999998</v>
      </c>
      <c r="J233" s="3">
        <v>2.65523</v>
      </c>
      <c r="K233">
        <f>-(Table3256304336368[[#This Row],[time]]-2)*2</f>
        <v>-1.31046</v>
      </c>
      <c r="L233" s="6">
        <v>2.76519</v>
      </c>
      <c r="M233" s="3">
        <v>2.65523</v>
      </c>
      <c r="N233">
        <f>-(Table246263311343375[[#This Row],[time]]-2)*2</f>
        <v>-1.31046</v>
      </c>
      <c r="O233" s="11">
        <v>2.0390600000000001</v>
      </c>
      <c r="P233" s="3">
        <v>2.65523</v>
      </c>
      <c r="Q233">
        <f>-(Table4257305337369[[#This Row],[time]]-2)*2</f>
        <v>-1.31046</v>
      </c>
      <c r="R233" s="6">
        <v>3.4423499999999998</v>
      </c>
      <c r="S233" s="3">
        <v>2.65523</v>
      </c>
      <c r="T233">
        <f>-(Table247264312344376[[#This Row],[time]]-2)*2</f>
        <v>-1.31046</v>
      </c>
      <c r="U233" s="6">
        <v>3.5470299999999999</v>
      </c>
      <c r="V233" s="3">
        <v>2.65523</v>
      </c>
      <c r="W233">
        <f>-(Table5258306338370[[#This Row],[time]]-2)*2</f>
        <v>-1.31046</v>
      </c>
      <c r="X233" s="6">
        <v>2.8458299999999999</v>
      </c>
      <c r="Y233" s="3">
        <v>2.65523</v>
      </c>
      <c r="Z233">
        <f>-(Table248265313345377[[#This Row],[time]]-2)*2</f>
        <v>-1.31046</v>
      </c>
      <c r="AA233" s="6">
        <v>5.1011199999999999</v>
      </c>
      <c r="AB233" s="3">
        <v>2.65523</v>
      </c>
      <c r="AC233">
        <f>-(Table6259307339371[[#This Row],[time]]-2)*2</f>
        <v>-1.31046</v>
      </c>
      <c r="AD233" s="6">
        <v>1.7068099999999999</v>
      </c>
      <c r="AE233" s="3">
        <v>2.65523</v>
      </c>
      <c r="AF233">
        <f>-(Table249266314346378[[#This Row],[time]]-2)*2</f>
        <v>-1.31046</v>
      </c>
      <c r="AG233" s="6">
        <v>6.9112</v>
      </c>
      <c r="AH233" s="3">
        <v>2.65523</v>
      </c>
      <c r="AI233">
        <f>-(Table7260308340372[[#This Row],[time]]-2)*2</f>
        <v>-1.31046</v>
      </c>
      <c r="AJ233" s="6">
        <v>8.7514299999999992</v>
      </c>
      <c r="AK233" s="3">
        <v>2.65523</v>
      </c>
      <c r="AL233">
        <f>-(Table250267315347379[[#This Row],[time]]-2)*2</f>
        <v>-1.31046</v>
      </c>
      <c r="AM233" s="6">
        <v>5.0735099999999997</v>
      </c>
      <c r="AN233" s="3">
        <v>2.65523</v>
      </c>
      <c r="AO233">
        <f>-(Table8261309341373[[#This Row],[time]]-2)*2</f>
        <v>-1.31046</v>
      </c>
      <c r="AP233" s="6">
        <v>7.92807</v>
      </c>
      <c r="AQ233" s="3">
        <v>2.65523</v>
      </c>
      <c r="AR233">
        <f>-(Table252268316348380[[#This Row],[time]]-2)*2</f>
        <v>-1.31046</v>
      </c>
      <c r="AS233" s="6">
        <v>4.6618000000000004</v>
      </c>
      <c r="AT233" s="3">
        <v>2.65523</v>
      </c>
      <c r="AU233">
        <f>-(Table253269317349381[[#This Row],[time]]-2)*2</f>
        <v>-1.31046</v>
      </c>
      <c r="AV233" s="6">
        <v>7.8514699999999999</v>
      </c>
    </row>
    <row r="234" spans="1:48">
      <c r="A234" s="3">
        <v>2.70472</v>
      </c>
      <c r="B234">
        <f>-(Table1254302334366[[#This Row],[time]]-2)*2</f>
        <v>-1.40944</v>
      </c>
      <c r="C234" s="6">
        <v>1.8732800000000001</v>
      </c>
      <c r="D234" s="3">
        <v>2.70472</v>
      </c>
      <c r="E234">
        <f>-(Table2255303335367[[#This Row],[time]]-2)*2</f>
        <v>-1.40944</v>
      </c>
      <c r="F234" s="6">
        <v>2.5055399999999999</v>
      </c>
      <c r="G234" s="3">
        <v>2.70472</v>
      </c>
      <c r="H234">
        <f>-(Table245262310342374[[#This Row],[time]]-2)*2</f>
        <v>-1.40944</v>
      </c>
      <c r="I234" s="6">
        <v>3.2906</v>
      </c>
      <c r="J234" s="3">
        <v>2.70472</v>
      </c>
      <c r="K234">
        <f>-(Table3256304336368[[#This Row],[time]]-2)*2</f>
        <v>-1.40944</v>
      </c>
      <c r="L234" s="6">
        <v>3.0194700000000001</v>
      </c>
      <c r="M234" s="3">
        <v>2.70472</v>
      </c>
      <c r="N234">
        <f>-(Table246263311343375[[#This Row],[time]]-2)*2</f>
        <v>-1.40944</v>
      </c>
      <c r="O234" s="11">
        <v>2.3493599999999999</v>
      </c>
      <c r="P234" s="3">
        <v>2.70472</v>
      </c>
      <c r="Q234">
        <f>-(Table4257305337369[[#This Row],[time]]-2)*2</f>
        <v>-1.40944</v>
      </c>
      <c r="R234" s="6">
        <v>3.8190499999999998</v>
      </c>
      <c r="S234" s="3">
        <v>2.70472</v>
      </c>
      <c r="T234">
        <f>-(Table247264312344376[[#This Row],[time]]-2)*2</f>
        <v>-1.40944</v>
      </c>
      <c r="U234" s="6">
        <v>3.7043900000000001</v>
      </c>
      <c r="V234" s="3">
        <v>2.70472</v>
      </c>
      <c r="W234">
        <f>-(Table5258306338370[[#This Row],[time]]-2)*2</f>
        <v>-1.40944</v>
      </c>
      <c r="X234" s="6">
        <v>3.1048200000000001</v>
      </c>
      <c r="Y234" s="3">
        <v>2.70472</v>
      </c>
      <c r="Z234">
        <f>-(Table248265313345377[[#This Row],[time]]-2)*2</f>
        <v>-1.40944</v>
      </c>
      <c r="AA234" s="6">
        <v>7.6489700000000003</v>
      </c>
      <c r="AB234" s="3">
        <v>2.70472</v>
      </c>
      <c r="AC234">
        <f>-(Table6259307339371[[#This Row],[time]]-2)*2</f>
        <v>-1.40944</v>
      </c>
      <c r="AD234" s="6">
        <v>2.9386299999999999</v>
      </c>
      <c r="AE234" s="3">
        <v>2.70472</v>
      </c>
      <c r="AF234">
        <f>-(Table249266314346378[[#This Row],[time]]-2)*2</f>
        <v>-1.40944</v>
      </c>
      <c r="AG234" s="6">
        <v>7.9453500000000004</v>
      </c>
      <c r="AH234" s="3">
        <v>2.70472</v>
      </c>
      <c r="AI234">
        <f>-(Table7260308340372[[#This Row],[time]]-2)*2</f>
        <v>-1.40944</v>
      </c>
      <c r="AJ234" s="6">
        <v>9.9837100000000003</v>
      </c>
      <c r="AK234" s="3">
        <v>2.70472</v>
      </c>
      <c r="AL234">
        <f>-(Table250267315347379[[#This Row],[time]]-2)*2</f>
        <v>-1.40944</v>
      </c>
      <c r="AM234" s="6">
        <v>5.36355</v>
      </c>
      <c r="AN234" s="3">
        <v>2.70472</v>
      </c>
      <c r="AO234">
        <f>-(Table8261309341373[[#This Row],[time]]-2)*2</f>
        <v>-1.40944</v>
      </c>
      <c r="AP234" s="6">
        <v>8.3963099999999997</v>
      </c>
      <c r="AQ234" s="3">
        <v>2.70472</v>
      </c>
      <c r="AR234">
        <f>-(Table252268316348380[[#This Row],[time]]-2)*2</f>
        <v>-1.40944</v>
      </c>
      <c r="AS234" s="6">
        <v>5.00467</v>
      </c>
      <c r="AT234" s="3">
        <v>2.70472</v>
      </c>
      <c r="AU234">
        <f>-(Table253269317349381[[#This Row],[time]]-2)*2</f>
        <v>-1.40944</v>
      </c>
      <c r="AV234" s="6">
        <v>8.1892899999999997</v>
      </c>
    </row>
    <row r="235" spans="1:48">
      <c r="A235" s="3">
        <v>2.7507000000000001</v>
      </c>
      <c r="B235">
        <f>-(Table1254302334366[[#This Row],[time]]-2)*2</f>
        <v>-1.5014000000000003</v>
      </c>
      <c r="C235" s="6">
        <v>2.3723700000000001</v>
      </c>
      <c r="D235" s="3">
        <v>2.7507000000000001</v>
      </c>
      <c r="E235">
        <f>-(Table2255303335367[[#This Row],[time]]-2)*2</f>
        <v>-1.5014000000000003</v>
      </c>
      <c r="F235" s="6">
        <v>2.9138199999999999</v>
      </c>
      <c r="G235" s="3">
        <v>2.7507000000000001</v>
      </c>
      <c r="H235">
        <f>-(Table245262310342374[[#This Row],[time]]-2)*2</f>
        <v>-1.5014000000000003</v>
      </c>
      <c r="I235" s="6">
        <v>3.6431900000000002</v>
      </c>
      <c r="J235" s="3">
        <v>2.7507000000000001</v>
      </c>
      <c r="K235">
        <f>-(Table3256304336368[[#This Row],[time]]-2)*2</f>
        <v>-1.5014000000000003</v>
      </c>
      <c r="L235" s="6">
        <v>3.2953999999999999</v>
      </c>
      <c r="M235" s="3">
        <v>2.7507000000000001</v>
      </c>
      <c r="N235">
        <f>-(Table246263311343375[[#This Row],[time]]-2)*2</f>
        <v>-1.5014000000000003</v>
      </c>
      <c r="O235" s="11">
        <v>3.17272</v>
      </c>
      <c r="P235" s="3">
        <v>2.7507000000000001</v>
      </c>
      <c r="Q235">
        <f>-(Table4257305337369[[#This Row],[time]]-2)*2</f>
        <v>-1.5014000000000003</v>
      </c>
      <c r="R235" s="6">
        <v>4.1792199999999999</v>
      </c>
      <c r="S235" s="3">
        <v>2.7507000000000001</v>
      </c>
      <c r="T235">
        <f>-(Table247264312344376[[#This Row],[time]]-2)*2</f>
        <v>-1.5014000000000003</v>
      </c>
      <c r="U235" s="6">
        <v>3.8850600000000002</v>
      </c>
      <c r="V235" s="3">
        <v>2.7507000000000001</v>
      </c>
      <c r="W235">
        <f>-(Table5258306338370[[#This Row],[time]]-2)*2</f>
        <v>-1.5014000000000003</v>
      </c>
      <c r="X235" s="6">
        <v>3.3779400000000002</v>
      </c>
      <c r="Y235" s="3">
        <v>2.7507000000000001</v>
      </c>
      <c r="Z235">
        <f>-(Table248265313345377[[#This Row],[time]]-2)*2</f>
        <v>-1.5014000000000003</v>
      </c>
      <c r="AA235" s="6">
        <v>8.8508800000000001</v>
      </c>
      <c r="AB235" s="3">
        <v>2.7507000000000001</v>
      </c>
      <c r="AC235">
        <f>-(Table6259307339371[[#This Row],[time]]-2)*2</f>
        <v>-1.5014000000000003</v>
      </c>
      <c r="AD235" s="6">
        <v>4.4196499999999999</v>
      </c>
      <c r="AE235" s="3">
        <v>2.7507000000000001</v>
      </c>
      <c r="AF235">
        <f>-(Table249266314346378[[#This Row],[time]]-2)*2</f>
        <v>-1.5014000000000003</v>
      </c>
      <c r="AG235" s="6">
        <v>9.0624199999999995</v>
      </c>
      <c r="AH235" s="3">
        <v>2.7507000000000001</v>
      </c>
      <c r="AI235">
        <f>-(Table7260308340372[[#This Row],[time]]-2)*2</f>
        <v>-1.5014000000000003</v>
      </c>
      <c r="AJ235" s="6">
        <v>11.2272</v>
      </c>
      <c r="AK235" s="3">
        <v>2.7507000000000001</v>
      </c>
      <c r="AL235">
        <f>-(Table250267315347379[[#This Row],[time]]-2)*2</f>
        <v>-1.5014000000000003</v>
      </c>
      <c r="AM235" s="6">
        <v>5.6535799999999998</v>
      </c>
      <c r="AN235" s="3">
        <v>2.7507000000000001</v>
      </c>
      <c r="AO235">
        <f>-(Table8261309341373[[#This Row],[time]]-2)*2</f>
        <v>-1.5014000000000003</v>
      </c>
      <c r="AP235" s="6">
        <v>8.7713400000000004</v>
      </c>
      <c r="AQ235" s="3">
        <v>2.7507000000000001</v>
      </c>
      <c r="AR235">
        <f>-(Table252268316348380[[#This Row],[time]]-2)*2</f>
        <v>-1.5014000000000003</v>
      </c>
      <c r="AS235" s="6">
        <v>5.2820499999999999</v>
      </c>
      <c r="AT235" s="3">
        <v>2.7507000000000001</v>
      </c>
      <c r="AU235">
        <f>-(Table253269317349381[[#This Row],[time]]-2)*2</f>
        <v>-1.5014000000000003</v>
      </c>
      <c r="AV235" s="6">
        <v>8.4729200000000002</v>
      </c>
    </row>
    <row r="236" spans="1:48">
      <c r="A236" s="3">
        <v>2.8000699999999998</v>
      </c>
      <c r="B236">
        <f>-(Table1254302334366[[#This Row],[time]]-2)*2</f>
        <v>-1.6001399999999997</v>
      </c>
      <c r="C236" s="6">
        <v>2.89371</v>
      </c>
      <c r="D236" s="3">
        <v>2.8000699999999998</v>
      </c>
      <c r="E236">
        <f>-(Table2255303335367[[#This Row],[time]]-2)*2</f>
        <v>-1.6001399999999997</v>
      </c>
      <c r="F236" s="6">
        <v>3.2503099999999998</v>
      </c>
      <c r="G236" s="3">
        <v>2.8000699999999998</v>
      </c>
      <c r="H236">
        <f>-(Table245262310342374[[#This Row],[time]]-2)*2</f>
        <v>-1.6001399999999997</v>
      </c>
      <c r="I236" s="6">
        <v>3.9305099999999999</v>
      </c>
      <c r="J236" s="3">
        <v>2.8000699999999998</v>
      </c>
      <c r="K236">
        <f>-(Table3256304336368[[#This Row],[time]]-2)*2</f>
        <v>-1.6001399999999997</v>
      </c>
      <c r="L236" s="6">
        <v>3.52515</v>
      </c>
      <c r="M236" s="3">
        <v>2.8000699999999998</v>
      </c>
      <c r="N236">
        <f>-(Table246263311343375[[#This Row],[time]]-2)*2</f>
        <v>-1.6001399999999997</v>
      </c>
      <c r="O236" s="11">
        <v>3.5408499999999998</v>
      </c>
      <c r="P236" s="3">
        <v>2.8000699999999998</v>
      </c>
      <c r="Q236">
        <f>-(Table4257305337369[[#This Row],[time]]-2)*2</f>
        <v>-1.6001399999999997</v>
      </c>
      <c r="R236" s="6">
        <v>4.5484600000000004</v>
      </c>
      <c r="S236" s="3">
        <v>2.8000699999999998</v>
      </c>
      <c r="T236">
        <f>-(Table247264312344376[[#This Row],[time]]-2)*2</f>
        <v>-1.6001399999999997</v>
      </c>
      <c r="U236" s="6">
        <v>3.9891999999999999</v>
      </c>
      <c r="V236" s="3">
        <v>2.8000699999999998</v>
      </c>
      <c r="W236">
        <f>-(Table5258306338370[[#This Row],[time]]-2)*2</f>
        <v>-1.6001399999999997</v>
      </c>
      <c r="X236" s="6">
        <v>3.7006299999999999</v>
      </c>
      <c r="Y236" s="3">
        <v>2.8000699999999998</v>
      </c>
      <c r="Z236">
        <f>-(Table248265313345377[[#This Row],[time]]-2)*2</f>
        <v>-1.6001399999999997</v>
      </c>
      <c r="AA236" s="6">
        <v>9.8884000000000007</v>
      </c>
      <c r="AB236" s="3">
        <v>2.8000699999999998</v>
      </c>
      <c r="AC236">
        <f>-(Table6259307339371[[#This Row],[time]]-2)*2</f>
        <v>-1.6001399999999997</v>
      </c>
      <c r="AD236" s="6">
        <v>5.6084699999999996</v>
      </c>
      <c r="AE236" s="3">
        <v>2.8000699999999998</v>
      </c>
      <c r="AF236">
        <f>-(Table249266314346378[[#This Row],[time]]-2)*2</f>
        <v>-1.6001399999999997</v>
      </c>
      <c r="AG236" s="6">
        <v>10.3134</v>
      </c>
      <c r="AH236" s="3">
        <v>2.8000699999999998</v>
      </c>
      <c r="AI236">
        <f>-(Table7260308340372[[#This Row],[time]]-2)*2</f>
        <v>-1.6001399999999997</v>
      </c>
      <c r="AJ236" s="6">
        <v>12.4284</v>
      </c>
      <c r="AK236" s="3">
        <v>2.8000699999999998</v>
      </c>
      <c r="AL236">
        <f>-(Table250267315347379[[#This Row],[time]]-2)*2</f>
        <v>-1.6001399999999997</v>
      </c>
      <c r="AM236" s="6">
        <v>6.0113899999999996</v>
      </c>
      <c r="AN236" s="3">
        <v>2.8000699999999998</v>
      </c>
      <c r="AO236">
        <f>-(Table8261309341373[[#This Row],[time]]-2)*2</f>
        <v>-1.6001399999999997</v>
      </c>
      <c r="AP236" s="6">
        <v>9.1132200000000001</v>
      </c>
      <c r="AQ236" s="3">
        <v>2.8000699999999998</v>
      </c>
      <c r="AR236">
        <f>-(Table252268316348380[[#This Row],[time]]-2)*2</f>
        <v>-1.6001399999999997</v>
      </c>
      <c r="AS236" s="6">
        <v>5.6055900000000003</v>
      </c>
      <c r="AT236" s="3">
        <v>2.8000699999999998</v>
      </c>
      <c r="AU236">
        <f>-(Table253269317349381[[#This Row],[time]]-2)*2</f>
        <v>-1.6001399999999997</v>
      </c>
      <c r="AV236" s="6">
        <v>8.7547499999999996</v>
      </c>
    </row>
    <row r="237" spans="1:48">
      <c r="A237" s="3">
        <v>2.85772</v>
      </c>
      <c r="B237">
        <f>-(Table1254302334366[[#This Row],[time]]-2)*2</f>
        <v>-1.7154400000000001</v>
      </c>
      <c r="C237" s="6">
        <v>3.50108</v>
      </c>
      <c r="D237" s="3">
        <v>2.85772</v>
      </c>
      <c r="E237">
        <f>-(Table2255303335367[[#This Row],[time]]-2)*2</f>
        <v>-1.7154400000000001</v>
      </c>
      <c r="F237" s="6">
        <v>3.5687700000000002</v>
      </c>
      <c r="G237" s="3">
        <v>2.85772</v>
      </c>
      <c r="H237">
        <f>-(Table245262310342374[[#This Row],[time]]-2)*2</f>
        <v>-1.7154400000000001</v>
      </c>
      <c r="I237" s="6">
        <v>4.3094900000000003</v>
      </c>
      <c r="J237" s="3">
        <v>2.85772</v>
      </c>
      <c r="K237">
        <f>-(Table3256304336368[[#This Row],[time]]-2)*2</f>
        <v>-1.7154400000000001</v>
      </c>
      <c r="L237" s="6">
        <v>3.7412100000000001</v>
      </c>
      <c r="M237" s="3">
        <v>2.85772</v>
      </c>
      <c r="N237">
        <f>-(Table246263311343375[[#This Row],[time]]-2)*2</f>
        <v>-1.7154400000000001</v>
      </c>
      <c r="O237" s="11">
        <v>4.1941300000000004</v>
      </c>
      <c r="P237" s="3">
        <v>2.85772</v>
      </c>
      <c r="Q237">
        <f>-(Table4257305337369[[#This Row],[time]]-2)*2</f>
        <v>-1.7154400000000001</v>
      </c>
      <c r="R237" s="6">
        <v>4.8992500000000003</v>
      </c>
      <c r="S237" s="3">
        <v>2.85772</v>
      </c>
      <c r="T237">
        <f>-(Table247264312344376[[#This Row],[time]]-2)*2</f>
        <v>-1.7154400000000001</v>
      </c>
      <c r="U237" s="6">
        <v>4.3242900000000004</v>
      </c>
      <c r="V237" s="3">
        <v>2.85772</v>
      </c>
      <c r="W237">
        <f>-(Table5258306338370[[#This Row],[time]]-2)*2</f>
        <v>-1.7154400000000001</v>
      </c>
      <c r="X237" s="6">
        <v>4.0688199999999997</v>
      </c>
      <c r="Y237" s="3">
        <v>2.85772</v>
      </c>
      <c r="Z237">
        <f>-(Table248265313345377[[#This Row],[time]]-2)*2</f>
        <v>-1.7154400000000001</v>
      </c>
      <c r="AA237" s="6">
        <v>11.656499999999999</v>
      </c>
      <c r="AB237" s="3">
        <v>2.85772</v>
      </c>
      <c r="AC237">
        <f>-(Table6259307339371[[#This Row],[time]]-2)*2</f>
        <v>-1.7154400000000001</v>
      </c>
      <c r="AD237" s="6">
        <v>8.0814800000000009</v>
      </c>
      <c r="AE237" s="3">
        <v>2.85772</v>
      </c>
      <c r="AF237">
        <f>-(Table249266314346378[[#This Row],[time]]-2)*2</f>
        <v>-1.7154400000000001</v>
      </c>
      <c r="AG237" s="6">
        <v>12.5648</v>
      </c>
      <c r="AH237" s="3">
        <v>2.85772</v>
      </c>
      <c r="AI237">
        <f>-(Table7260308340372[[#This Row],[time]]-2)*2</f>
        <v>-1.7154400000000001</v>
      </c>
      <c r="AJ237" s="6">
        <v>13.672700000000001</v>
      </c>
      <c r="AK237" s="3">
        <v>2.85772</v>
      </c>
      <c r="AL237">
        <f>-(Table250267315347379[[#This Row],[time]]-2)*2</f>
        <v>-1.7154400000000001</v>
      </c>
      <c r="AM237" s="6">
        <v>6.4654699999999998</v>
      </c>
      <c r="AN237" s="3">
        <v>2.85772</v>
      </c>
      <c r="AO237">
        <f>-(Table8261309341373[[#This Row],[time]]-2)*2</f>
        <v>-1.7154400000000001</v>
      </c>
      <c r="AP237" s="6">
        <v>9.4788099999999993</v>
      </c>
      <c r="AQ237" s="3">
        <v>2.85772</v>
      </c>
      <c r="AR237">
        <f>-(Table252268316348380[[#This Row],[time]]-2)*2</f>
        <v>-1.7154400000000001</v>
      </c>
      <c r="AS237" s="6">
        <v>5.9990399999999999</v>
      </c>
      <c r="AT237" s="3">
        <v>2.85772</v>
      </c>
      <c r="AU237">
        <f>-(Table253269317349381[[#This Row],[time]]-2)*2</f>
        <v>-1.7154400000000001</v>
      </c>
      <c r="AV237" s="6">
        <v>9.0864100000000008</v>
      </c>
    </row>
    <row r="238" spans="1:48">
      <c r="A238" s="3">
        <v>2.9007399999999999</v>
      </c>
      <c r="B238">
        <f>-(Table1254302334366[[#This Row],[time]]-2)*2</f>
        <v>-1.8014799999999997</v>
      </c>
      <c r="C238" s="6">
        <v>3.8957600000000001</v>
      </c>
      <c r="D238" s="3">
        <v>2.9007399999999999</v>
      </c>
      <c r="E238">
        <f>-(Table2255303335367[[#This Row],[time]]-2)*2</f>
        <v>-1.8014799999999997</v>
      </c>
      <c r="F238" s="6">
        <v>3.7400600000000002</v>
      </c>
      <c r="G238" s="3">
        <v>2.9007399999999999</v>
      </c>
      <c r="H238">
        <f>-(Table245262310342374[[#This Row],[time]]-2)*2</f>
        <v>-1.8014799999999997</v>
      </c>
      <c r="I238" s="6">
        <v>4.5972499999999998</v>
      </c>
      <c r="J238" s="3">
        <v>2.9007399999999999</v>
      </c>
      <c r="K238">
        <f>-(Table3256304336368[[#This Row],[time]]-2)*2</f>
        <v>-1.8014799999999997</v>
      </c>
      <c r="L238" s="6">
        <v>3.8820000000000001</v>
      </c>
      <c r="M238" s="3">
        <v>2.9007399999999999</v>
      </c>
      <c r="N238">
        <f>-(Table246263311343375[[#This Row],[time]]-2)*2</f>
        <v>-1.8014799999999997</v>
      </c>
      <c r="O238" s="11">
        <v>4.6781499999999996</v>
      </c>
      <c r="P238" s="3">
        <v>2.9007399999999999</v>
      </c>
      <c r="Q238">
        <f>-(Table4257305337369[[#This Row],[time]]-2)*2</f>
        <v>-1.8014799999999997</v>
      </c>
      <c r="R238" s="6">
        <v>5.1028599999999997</v>
      </c>
      <c r="S238" s="3">
        <v>2.9007399999999999</v>
      </c>
      <c r="T238">
        <f>-(Table247264312344376[[#This Row],[time]]-2)*2</f>
        <v>-1.8014799999999997</v>
      </c>
      <c r="U238" s="6">
        <v>4.5635500000000002</v>
      </c>
      <c r="V238" s="3">
        <v>2.9007399999999999</v>
      </c>
      <c r="W238">
        <f>-(Table5258306338370[[#This Row],[time]]-2)*2</f>
        <v>-1.8014799999999997</v>
      </c>
      <c r="X238" s="6">
        <v>4.3365499999999999</v>
      </c>
      <c r="Y238" s="3">
        <v>2.9007399999999999</v>
      </c>
      <c r="Z238">
        <f>-(Table248265313345377[[#This Row],[time]]-2)*2</f>
        <v>-1.8014799999999997</v>
      </c>
      <c r="AA238" s="6">
        <v>14.85</v>
      </c>
      <c r="AB238" s="3">
        <v>2.9007399999999999</v>
      </c>
      <c r="AC238">
        <f>-(Table6259307339371[[#This Row],[time]]-2)*2</f>
        <v>-1.8014799999999997</v>
      </c>
      <c r="AD238" s="6">
        <v>9.7728800000000007</v>
      </c>
      <c r="AE238" s="3">
        <v>2.9007399999999999</v>
      </c>
      <c r="AF238">
        <f>-(Table249266314346378[[#This Row],[time]]-2)*2</f>
        <v>-1.8014799999999997</v>
      </c>
      <c r="AG238" s="6">
        <v>15.153</v>
      </c>
      <c r="AH238" s="3">
        <v>2.9007399999999999</v>
      </c>
      <c r="AI238">
        <f>-(Table7260308340372[[#This Row],[time]]-2)*2</f>
        <v>-1.8014799999999997</v>
      </c>
      <c r="AJ238" s="6">
        <v>14.914899999999999</v>
      </c>
      <c r="AK238" s="3">
        <v>2.9007399999999999</v>
      </c>
      <c r="AL238">
        <f>-(Table250267315347379[[#This Row],[time]]-2)*2</f>
        <v>-1.8014799999999997</v>
      </c>
      <c r="AM238" s="6">
        <v>6.79467</v>
      </c>
      <c r="AN238" s="3">
        <v>2.9007399999999999</v>
      </c>
      <c r="AO238">
        <f>-(Table8261309341373[[#This Row],[time]]-2)*2</f>
        <v>-1.8014799999999997</v>
      </c>
      <c r="AP238" s="6">
        <v>9.7188800000000004</v>
      </c>
      <c r="AQ238" s="3">
        <v>2.9007399999999999</v>
      </c>
      <c r="AR238">
        <f>-(Table252268316348380[[#This Row],[time]]-2)*2</f>
        <v>-1.8014799999999997</v>
      </c>
      <c r="AS238" s="6">
        <v>6.2677800000000001</v>
      </c>
      <c r="AT238" s="3">
        <v>2.9007399999999999</v>
      </c>
      <c r="AU238">
        <f>-(Table253269317349381[[#This Row],[time]]-2)*2</f>
        <v>-1.8014799999999997</v>
      </c>
      <c r="AV238" s="6">
        <v>9.3305699999999998</v>
      </c>
    </row>
    <row r="239" spans="1:48">
      <c r="A239" s="3">
        <v>2.9544199999999998</v>
      </c>
      <c r="B239">
        <f>-(Table1254302334366[[#This Row],[time]]-2)*2</f>
        <v>-1.9088399999999996</v>
      </c>
      <c r="C239" s="6">
        <v>4.3728199999999999</v>
      </c>
      <c r="D239" s="3">
        <v>2.9544199999999998</v>
      </c>
      <c r="E239">
        <f>-(Table2255303335367[[#This Row],[time]]-2)*2</f>
        <v>-1.9088399999999996</v>
      </c>
      <c r="F239" s="6">
        <v>3.8918400000000002</v>
      </c>
      <c r="G239" s="3">
        <v>2.9544199999999998</v>
      </c>
      <c r="H239">
        <f>-(Table245262310342374[[#This Row],[time]]-2)*2</f>
        <v>-1.9088399999999996</v>
      </c>
      <c r="I239" s="6">
        <v>4.9721099999999998</v>
      </c>
      <c r="J239" s="3">
        <v>2.9544199999999998</v>
      </c>
      <c r="K239">
        <f>-(Table3256304336368[[#This Row],[time]]-2)*2</f>
        <v>-1.9088399999999996</v>
      </c>
      <c r="L239" s="6">
        <v>4.0551899999999996</v>
      </c>
      <c r="M239" s="3">
        <v>2.9544199999999998</v>
      </c>
      <c r="N239">
        <f>-(Table246263311343375[[#This Row],[time]]-2)*2</f>
        <v>-1.9088399999999996</v>
      </c>
      <c r="O239" s="11">
        <v>5.2168700000000001</v>
      </c>
      <c r="P239" s="3">
        <v>2.9544199999999998</v>
      </c>
      <c r="Q239">
        <f>-(Table4257305337369[[#This Row],[time]]-2)*2</f>
        <v>-1.9088399999999996</v>
      </c>
      <c r="R239" s="6">
        <v>5.3325199999999997</v>
      </c>
      <c r="S239" s="3">
        <v>2.9544199999999998</v>
      </c>
      <c r="T239">
        <f>-(Table247264312344376[[#This Row],[time]]-2)*2</f>
        <v>-1.9088399999999996</v>
      </c>
      <c r="U239" s="6">
        <v>4.9972300000000001</v>
      </c>
      <c r="V239" s="3">
        <v>2.9544199999999998</v>
      </c>
      <c r="W239">
        <f>-(Table5258306338370[[#This Row],[time]]-2)*2</f>
        <v>-1.9088399999999996</v>
      </c>
      <c r="X239" s="6">
        <v>4.6978799999999996</v>
      </c>
      <c r="Y239" s="3">
        <v>2.9544199999999998</v>
      </c>
      <c r="Z239">
        <f>-(Table248265313345377[[#This Row],[time]]-2)*2</f>
        <v>-1.9088399999999996</v>
      </c>
      <c r="AA239" s="6">
        <v>16.975899999999999</v>
      </c>
      <c r="AB239" s="3">
        <v>2.9544199999999998</v>
      </c>
      <c r="AC239">
        <f>-(Table6259307339371[[#This Row],[time]]-2)*2</f>
        <v>-1.9088399999999996</v>
      </c>
      <c r="AD239" s="6">
        <v>13.9655</v>
      </c>
      <c r="AE239" s="3">
        <v>2.9544199999999998</v>
      </c>
      <c r="AF239">
        <f>-(Table249266314346378[[#This Row],[time]]-2)*2</f>
        <v>-1.9088399999999996</v>
      </c>
      <c r="AG239" s="6">
        <v>16.710799999999999</v>
      </c>
      <c r="AH239" s="3">
        <v>2.9544199999999998</v>
      </c>
      <c r="AI239">
        <f>-(Table7260308340372[[#This Row],[time]]-2)*2</f>
        <v>-1.9088399999999996</v>
      </c>
      <c r="AJ239" s="6">
        <v>17.574000000000002</v>
      </c>
      <c r="AK239" s="3">
        <v>2.9544199999999998</v>
      </c>
      <c r="AL239">
        <f>-(Table250267315347379[[#This Row],[time]]-2)*2</f>
        <v>-1.9088399999999996</v>
      </c>
      <c r="AM239" s="6">
        <v>7.1666800000000004</v>
      </c>
      <c r="AN239" s="3">
        <v>2.9544199999999998</v>
      </c>
      <c r="AO239">
        <f>-(Table8261309341373[[#This Row],[time]]-2)*2</f>
        <v>-1.9088399999999996</v>
      </c>
      <c r="AP239" s="6">
        <v>10.0122</v>
      </c>
      <c r="AQ239" s="3">
        <v>2.9544199999999998</v>
      </c>
      <c r="AR239">
        <f>-(Table252268316348380[[#This Row],[time]]-2)*2</f>
        <v>-1.9088399999999996</v>
      </c>
      <c r="AS239" s="6">
        <v>6.5976499999999998</v>
      </c>
      <c r="AT239" s="3">
        <v>2.9544199999999998</v>
      </c>
      <c r="AU239">
        <f>-(Table253269317349381[[#This Row],[time]]-2)*2</f>
        <v>-1.9088399999999996</v>
      </c>
      <c r="AV239" s="6">
        <v>9.6623099999999997</v>
      </c>
    </row>
    <row r="240" spans="1:48">
      <c r="A240" s="4">
        <v>3</v>
      </c>
      <c r="B240">
        <f>-(Table1254302334366[[#This Row],[time]]-2)*2</f>
        <v>-2</v>
      </c>
      <c r="C240" s="7">
        <v>4.6729700000000003</v>
      </c>
      <c r="D240" s="4">
        <v>3</v>
      </c>
      <c r="E240">
        <f>-(Table2255303335367[[#This Row],[time]]-2)*2</f>
        <v>-2</v>
      </c>
      <c r="F240" s="7">
        <v>3.9988899999999998</v>
      </c>
      <c r="G240" s="4">
        <v>3</v>
      </c>
      <c r="H240">
        <f>-(Table245262310342374[[#This Row],[time]]-2)*2</f>
        <v>-2</v>
      </c>
      <c r="I240" s="7">
        <v>5.2038099999999998</v>
      </c>
      <c r="J240" s="4">
        <v>3</v>
      </c>
      <c r="K240">
        <f>-(Table3256304336368[[#This Row],[time]]-2)*2</f>
        <v>-2</v>
      </c>
      <c r="L240" s="7">
        <v>4.1874000000000002</v>
      </c>
      <c r="M240" s="4">
        <v>3</v>
      </c>
      <c r="N240">
        <f>-(Table246263311343375[[#This Row],[time]]-2)*2</f>
        <v>-2</v>
      </c>
      <c r="O240" s="11">
        <v>5.5232700000000001</v>
      </c>
      <c r="P240" s="4">
        <v>3</v>
      </c>
      <c r="Q240">
        <f>-(Table4257305337369[[#This Row],[time]]-2)*2</f>
        <v>-2</v>
      </c>
      <c r="R240" s="7">
        <v>5.5281399999999996</v>
      </c>
      <c r="S240" s="4">
        <v>3</v>
      </c>
      <c r="T240">
        <f>-(Table247264312344376[[#This Row],[time]]-2)*2</f>
        <v>-2</v>
      </c>
      <c r="U240" s="7">
        <v>5.2308700000000004</v>
      </c>
      <c r="V240" s="4">
        <v>3</v>
      </c>
      <c r="W240">
        <f>-(Table5258306338370[[#This Row],[time]]-2)*2</f>
        <v>-2</v>
      </c>
      <c r="X240" s="7">
        <v>5.0023</v>
      </c>
      <c r="Y240" s="4">
        <v>3</v>
      </c>
      <c r="Z240">
        <f>-(Table248265313345377[[#This Row],[time]]-2)*2</f>
        <v>-2</v>
      </c>
      <c r="AA240" s="7">
        <v>18.042100000000001</v>
      </c>
      <c r="AB240" s="4">
        <v>3</v>
      </c>
      <c r="AC240">
        <f>-(Table6259307339371[[#This Row],[time]]-2)*2</f>
        <v>-2</v>
      </c>
      <c r="AD240" s="7">
        <v>17.650400000000001</v>
      </c>
      <c r="AE240" s="4">
        <v>3</v>
      </c>
      <c r="AF240">
        <f>-(Table249266314346378[[#This Row],[time]]-2)*2</f>
        <v>-2</v>
      </c>
      <c r="AG240" s="7">
        <v>17.842199999999998</v>
      </c>
      <c r="AH240" s="4">
        <v>3</v>
      </c>
      <c r="AI240">
        <f>-(Table7260308340372[[#This Row],[time]]-2)*2</f>
        <v>-2</v>
      </c>
      <c r="AJ240" s="7">
        <v>20.959499999999998</v>
      </c>
      <c r="AK240" s="4">
        <v>3</v>
      </c>
      <c r="AL240">
        <f>-(Table250267315347379[[#This Row],[time]]-2)*2</f>
        <v>-2</v>
      </c>
      <c r="AM240" s="7">
        <v>7.4738699999999998</v>
      </c>
      <c r="AN240" s="4">
        <v>3</v>
      </c>
      <c r="AO240">
        <f>-(Table8261309341373[[#This Row],[time]]-2)*2</f>
        <v>-2</v>
      </c>
      <c r="AP240" s="7">
        <v>10.2521</v>
      </c>
      <c r="AQ240" s="4">
        <v>3</v>
      </c>
      <c r="AR240">
        <f>-(Table252268316348380[[#This Row],[time]]-2)*2</f>
        <v>-2</v>
      </c>
      <c r="AS240" s="7">
        <v>6.8771100000000001</v>
      </c>
      <c r="AT240" s="4">
        <v>3</v>
      </c>
      <c r="AU240">
        <f>-(Table253269317349381[[#This Row],[time]]-2)*2</f>
        <v>-2</v>
      </c>
      <c r="AV240" s="7">
        <v>9.9504000000000001</v>
      </c>
    </row>
    <row r="241" spans="1:48">
      <c r="A241" t="s">
        <v>26</v>
      </c>
      <c r="C241">
        <f>AVERAGE(C220:C240)</f>
        <v>1.3006608613333333</v>
      </c>
      <c r="D241" t="s">
        <v>26</v>
      </c>
      <c r="F241">
        <f t="shared" ref="F241" si="182">AVERAGE(F220:F240)</f>
        <v>1.5517350004761905</v>
      </c>
      <c r="G241" t="s">
        <v>26</v>
      </c>
      <c r="I241">
        <f t="shared" ref="I241" si="183">AVERAGE(I220:I240)</f>
        <v>1.9516724186666665</v>
      </c>
      <c r="J241" t="s">
        <v>26</v>
      </c>
      <c r="L241">
        <f t="shared" ref="L241" si="184">AVERAGE(L220:L240)</f>
        <v>1.8862303</v>
      </c>
      <c r="M241" t="s">
        <v>26</v>
      </c>
      <c r="O241">
        <f t="shared" ref="O241" si="185">AVERAGE(O220:O240)</f>
        <v>1.6992958790476191</v>
      </c>
      <c r="P241" t="s">
        <v>26</v>
      </c>
      <c r="R241">
        <f t="shared" ref="R241" si="186">AVERAGE(R220:R240)</f>
        <v>2.3966828100000006</v>
      </c>
      <c r="S241" t="s">
        <v>26</v>
      </c>
      <c r="U241">
        <f t="shared" ref="U241" si="187">AVERAGE(U220:U240)</f>
        <v>2.5280075333333336</v>
      </c>
      <c r="V241" t="s">
        <v>26</v>
      </c>
      <c r="X241">
        <f t="shared" ref="X241" si="188">AVERAGE(X220:X240)</f>
        <v>2.3840414571428572</v>
      </c>
      <c r="Y241" t="s">
        <v>26</v>
      </c>
      <c r="AA241">
        <f t="shared" ref="AA241" si="189">AVERAGE(AA220:AA240)</f>
        <v>4.9400842338095243</v>
      </c>
      <c r="AB241" t="s">
        <v>26</v>
      </c>
      <c r="AD241">
        <f t="shared" ref="AD241" si="190">AVERAGE(AD220:AD240)</f>
        <v>3.1184439838095237</v>
      </c>
      <c r="AE241" t="s">
        <v>26</v>
      </c>
      <c r="AG241">
        <f t="shared" ref="AG241" si="191">AVERAGE(AG220:AG240)</f>
        <v>6.2886533619047622</v>
      </c>
      <c r="AH241" t="s">
        <v>26</v>
      </c>
      <c r="AJ241">
        <f t="shared" ref="AJ241" si="192">AVERAGE(AJ220:AJ240)</f>
        <v>7.070308647619048</v>
      </c>
      <c r="AK241" t="s">
        <v>26</v>
      </c>
      <c r="AM241">
        <f t="shared" ref="AM241" si="193">AVERAGE(AM220:AM240)</f>
        <v>4.2493471428571423</v>
      </c>
      <c r="AN241" t="s">
        <v>26</v>
      </c>
      <c r="AP241">
        <f t="shared" ref="AP241" si="194">AVERAGE(AP220:AP240)</f>
        <v>6.0847790476190466</v>
      </c>
      <c r="AQ241" t="s">
        <v>26</v>
      </c>
      <c r="AS241">
        <f t="shared" ref="AS241" si="195">AVERAGE(AS220:AS240)</f>
        <v>3.9108173333333331</v>
      </c>
      <c r="AT241" t="s">
        <v>26</v>
      </c>
      <c r="AV241">
        <f t="shared" ref="AV241" si="196">AVERAGE(AV220:AV240)</f>
        <v>6.5288766666666671</v>
      </c>
    </row>
    <row r="242" spans="1:48">
      <c r="A242" t="s">
        <v>27</v>
      </c>
      <c r="C242">
        <f>MAX(C220:C240)</f>
        <v>4.6729700000000003</v>
      </c>
      <c r="D242" t="s">
        <v>27</v>
      </c>
      <c r="F242">
        <f t="shared" ref="F242:AV242" si="197">MAX(F220:F240)</f>
        <v>3.9988899999999998</v>
      </c>
      <c r="G242" t="s">
        <v>27</v>
      </c>
      <c r="I242">
        <f t="shared" ref="I242:AV242" si="198">MAX(I220:I240)</f>
        <v>5.2038099999999998</v>
      </c>
      <c r="J242" t="s">
        <v>27</v>
      </c>
      <c r="L242">
        <f t="shared" ref="L242:AV242" si="199">MAX(L220:L240)</f>
        <v>4.1874000000000002</v>
      </c>
      <c r="M242" t="s">
        <v>27</v>
      </c>
      <c r="O242">
        <f t="shared" ref="O242:AV242" si="200">MAX(O220:O240)</f>
        <v>5.5232700000000001</v>
      </c>
      <c r="P242" t="s">
        <v>27</v>
      </c>
      <c r="R242">
        <f t="shared" ref="R242:AV242" si="201">MAX(R220:R240)</f>
        <v>5.5281399999999996</v>
      </c>
      <c r="S242" t="s">
        <v>27</v>
      </c>
      <c r="U242">
        <f t="shared" ref="U242:AV242" si="202">MAX(U220:U240)</f>
        <v>5.2308700000000004</v>
      </c>
      <c r="V242" t="s">
        <v>27</v>
      </c>
      <c r="X242">
        <f t="shared" ref="X242:AV242" si="203">MAX(X220:X240)</f>
        <v>5.0023</v>
      </c>
      <c r="Y242" t="s">
        <v>27</v>
      </c>
      <c r="AA242">
        <f t="shared" ref="AA242:AV242" si="204">MAX(AA220:AA240)</f>
        <v>18.042100000000001</v>
      </c>
      <c r="AB242" t="s">
        <v>27</v>
      </c>
      <c r="AD242">
        <f t="shared" ref="AD242:AV242" si="205">MAX(AD220:AD240)</f>
        <v>17.650400000000001</v>
      </c>
      <c r="AE242" t="s">
        <v>27</v>
      </c>
      <c r="AG242">
        <f t="shared" ref="AG242:AV242" si="206">MAX(AG220:AG240)</f>
        <v>17.842199999999998</v>
      </c>
      <c r="AH242" t="s">
        <v>27</v>
      </c>
      <c r="AJ242">
        <f t="shared" ref="AJ242:AV242" si="207">MAX(AJ220:AJ240)</f>
        <v>20.959499999999998</v>
      </c>
      <c r="AK242" t="s">
        <v>27</v>
      </c>
      <c r="AM242">
        <f t="shared" ref="AM242:AV242" si="208">MAX(AM220:AM240)</f>
        <v>7.4738699999999998</v>
      </c>
      <c r="AN242" t="s">
        <v>27</v>
      </c>
      <c r="AP242">
        <f t="shared" ref="AP242:AV242" si="209">MAX(AP220:AP240)</f>
        <v>10.2521</v>
      </c>
      <c r="AQ242" t="s">
        <v>27</v>
      </c>
      <c r="AS242">
        <f t="shared" ref="AS242:AV242" si="210">MAX(AS220:AS240)</f>
        <v>6.8771100000000001</v>
      </c>
      <c r="AT242" t="s">
        <v>27</v>
      </c>
      <c r="AV242">
        <f t="shared" ref="AV242" si="211">MAX(AV220:AV240)</f>
        <v>9.9504000000000001</v>
      </c>
    </row>
    <row r="245" spans="1:48">
      <c r="A245" s="1" t="s">
        <v>46</v>
      </c>
    </row>
    <row r="246" spans="1:48">
      <c r="A246" t="s">
        <v>47</v>
      </c>
      <c r="D246" t="s">
        <v>2</v>
      </c>
    </row>
    <row r="247" spans="1:48">
      <c r="A247" t="s">
        <v>48</v>
      </c>
      <c r="D247" t="s">
        <v>4</v>
      </c>
      <c r="E247" t="s">
        <v>5</v>
      </c>
    </row>
    <row r="249" spans="1:48">
      <c r="A249" t="s">
        <v>6</v>
      </c>
      <c r="D249" t="s">
        <v>7</v>
      </c>
      <c r="G249" t="s">
        <v>8</v>
      </c>
      <c r="J249" t="s">
        <v>9</v>
      </c>
      <c r="M249" t="s">
        <v>10</v>
      </c>
      <c r="P249" t="s">
        <v>11</v>
      </c>
      <c r="S249" t="s">
        <v>12</v>
      </c>
      <c r="V249" t="s">
        <v>13</v>
      </c>
      <c r="Y249" t="s">
        <v>14</v>
      </c>
      <c r="AB249" t="s">
        <v>15</v>
      </c>
      <c r="AE249" t="s">
        <v>16</v>
      </c>
      <c r="AH249" t="s">
        <v>17</v>
      </c>
      <c r="AK249" t="s">
        <v>18</v>
      </c>
      <c r="AN249" t="s">
        <v>19</v>
      </c>
      <c r="AQ249" t="s">
        <v>20</v>
      </c>
      <c r="AT249" t="s">
        <v>21</v>
      </c>
    </row>
    <row r="250" spans="1:48">
      <c r="A250" t="s">
        <v>22</v>
      </c>
      <c r="B250" t="s">
        <v>23</v>
      </c>
      <c r="C250" t="s">
        <v>24</v>
      </c>
      <c r="D250" t="s">
        <v>22</v>
      </c>
      <c r="E250" t="s">
        <v>23</v>
      </c>
      <c r="F250" t="s">
        <v>25</v>
      </c>
      <c r="G250" t="s">
        <v>22</v>
      </c>
      <c r="H250" t="s">
        <v>23</v>
      </c>
      <c r="I250" t="s">
        <v>24</v>
      </c>
      <c r="J250" t="s">
        <v>22</v>
      </c>
      <c r="K250" t="s">
        <v>23</v>
      </c>
      <c r="L250" t="s">
        <v>24</v>
      </c>
      <c r="M250" t="s">
        <v>22</v>
      </c>
      <c r="N250" t="s">
        <v>23</v>
      </c>
      <c r="O250" t="s">
        <v>24</v>
      </c>
      <c r="P250" t="s">
        <v>22</v>
      </c>
      <c r="Q250" t="s">
        <v>23</v>
      </c>
      <c r="R250" t="s">
        <v>24</v>
      </c>
      <c r="S250" t="s">
        <v>22</v>
      </c>
      <c r="T250" t="s">
        <v>23</v>
      </c>
      <c r="U250" t="s">
        <v>24</v>
      </c>
      <c r="V250" t="s">
        <v>22</v>
      </c>
      <c r="W250" t="s">
        <v>23</v>
      </c>
      <c r="X250" t="s">
        <v>24</v>
      </c>
      <c r="Y250" t="s">
        <v>22</v>
      </c>
      <c r="Z250" t="s">
        <v>23</v>
      </c>
      <c r="AA250" t="s">
        <v>24</v>
      </c>
      <c r="AB250" t="s">
        <v>22</v>
      </c>
      <c r="AC250" t="s">
        <v>23</v>
      </c>
      <c r="AD250" t="s">
        <v>24</v>
      </c>
      <c r="AE250" t="s">
        <v>22</v>
      </c>
      <c r="AF250" t="s">
        <v>23</v>
      </c>
      <c r="AG250" t="s">
        <v>24</v>
      </c>
      <c r="AH250" t="s">
        <v>22</v>
      </c>
      <c r="AI250" t="s">
        <v>23</v>
      </c>
      <c r="AJ250" t="s">
        <v>24</v>
      </c>
      <c r="AK250" t="s">
        <v>22</v>
      </c>
      <c r="AL250" t="s">
        <v>23</v>
      </c>
      <c r="AM250" t="s">
        <v>24</v>
      </c>
      <c r="AN250" t="s">
        <v>22</v>
      </c>
      <c r="AO250" t="s">
        <v>23</v>
      </c>
      <c r="AP250" t="s">
        <v>24</v>
      </c>
      <c r="AQ250" t="s">
        <v>22</v>
      </c>
      <c r="AR250" t="s">
        <v>23</v>
      </c>
      <c r="AS250" t="s">
        <v>24</v>
      </c>
      <c r="AT250" t="s">
        <v>22</v>
      </c>
      <c r="AU250" t="s">
        <v>23</v>
      </c>
      <c r="AV250" t="s">
        <v>24</v>
      </c>
    </row>
    <row r="251" spans="1:48">
      <c r="A251" s="2">
        <v>2</v>
      </c>
      <c r="B251">
        <f>(Table1286318350382[[#This Row],[time]]-2)*2</f>
        <v>0</v>
      </c>
      <c r="C251" s="5">
        <v>1.7785599999999999</v>
      </c>
      <c r="D251" s="2">
        <v>2</v>
      </c>
      <c r="E251">
        <f>(Table2287319351383[[#This Row],[time]]-2)*2</f>
        <v>0</v>
      </c>
      <c r="F251" s="5">
        <v>0.51912800000000003</v>
      </c>
      <c r="G251" s="2">
        <v>2</v>
      </c>
      <c r="H251">
        <f>(Table245294326358390[[#This Row],[time]]-2)*2</f>
        <v>0</v>
      </c>
      <c r="I251" s="5">
        <v>2.9270700000000001</v>
      </c>
      <c r="J251" s="2">
        <v>2</v>
      </c>
      <c r="K251">
        <f>(Table3288320352384[[#This Row],[time]]-2)*2</f>
        <v>0</v>
      </c>
      <c r="L251" s="5">
        <v>0.56008599999999997</v>
      </c>
      <c r="M251" s="2">
        <v>2</v>
      </c>
      <c r="N251">
        <f>(Table246295327359391[[#This Row],[time]]-2)*2</f>
        <v>0</v>
      </c>
      <c r="O251" s="5">
        <v>0.13521900000000001</v>
      </c>
      <c r="P251" s="2">
        <v>2</v>
      </c>
      <c r="Q251">
        <f>(Table4289321353385[[#This Row],[time]]-2)*2</f>
        <v>0</v>
      </c>
      <c r="R251" s="5">
        <v>1.26919</v>
      </c>
      <c r="S251" s="2">
        <v>2</v>
      </c>
      <c r="T251">
        <f>(Table247296328360392[[#This Row],[time]]-2)*2</f>
        <v>0</v>
      </c>
      <c r="U251" s="5">
        <v>0.49545299999999998</v>
      </c>
      <c r="V251" s="2">
        <v>2</v>
      </c>
      <c r="W251">
        <f>(Table5290322354386[[#This Row],[time]]-2)*2</f>
        <v>0</v>
      </c>
      <c r="X251" s="5">
        <v>1.64967</v>
      </c>
      <c r="Y251" s="2">
        <v>2</v>
      </c>
      <c r="Z251">
        <f>(Table248297329361393[[#This Row],[time]]-2)*2</f>
        <v>0</v>
      </c>
      <c r="AA251" s="5">
        <v>0.49370799999999998</v>
      </c>
      <c r="AB251" s="2">
        <v>2</v>
      </c>
      <c r="AC251">
        <f>(Table6291323355387[[#This Row],[time]]-2)*2</f>
        <v>0</v>
      </c>
      <c r="AD251" s="5">
        <v>1.06752</v>
      </c>
      <c r="AE251" s="2">
        <v>2</v>
      </c>
      <c r="AF251">
        <f>(Table249298330362394[[#This Row],[time]]-2)*2</f>
        <v>0</v>
      </c>
      <c r="AG251" s="5">
        <v>1.00986</v>
      </c>
      <c r="AH251" s="2">
        <v>2</v>
      </c>
      <c r="AI251">
        <f>(Table7292324356388[[#This Row],[time]]-2)*2</f>
        <v>0</v>
      </c>
      <c r="AJ251" s="5">
        <v>1.0129699999999999</v>
      </c>
      <c r="AK251" s="2">
        <v>2</v>
      </c>
      <c r="AL251">
        <f>(Table250299331363395[[#This Row],[time]]-2)*2</f>
        <v>0</v>
      </c>
      <c r="AM251" s="5">
        <v>8.2994100000000001E-2</v>
      </c>
      <c r="AN251" s="2">
        <v>2</v>
      </c>
      <c r="AO251">
        <f>(Table8293325357389[[#This Row],[time]]-2)*2</f>
        <v>0</v>
      </c>
      <c r="AP251" s="5">
        <v>0.77781</v>
      </c>
      <c r="AQ251" s="2">
        <v>2</v>
      </c>
      <c r="AR251">
        <f>(Table252300332364396[[#This Row],[time]]-2)*2</f>
        <v>0</v>
      </c>
      <c r="AS251" s="5">
        <v>0.64624300000000001</v>
      </c>
      <c r="AT251" s="2">
        <v>2</v>
      </c>
      <c r="AU251">
        <f>(Table253301333365397[[#This Row],[time]]-2)*2</f>
        <v>0</v>
      </c>
      <c r="AV251" s="5">
        <v>2.7108599999999998</v>
      </c>
    </row>
    <row r="252" spans="1:48">
      <c r="A252" s="3">
        <v>2.0512600000000001</v>
      </c>
      <c r="B252">
        <f>(Table1286318350382[[#This Row],[time]]-2)*2</f>
        <v>0.10252000000000017</v>
      </c>
      <c r="C252" s="6">
        <v>1.7386600000000001</v>
      </c>
      <c r="D252" s="3">
        <v>2.0512600000000001</v>
      </c>
      <c r="E252">
        <f>(Table2287319351383[[#This Row],[time]]-2)*2</f>
        <v>0.10252000000000017</v>
      </c>
      <c r="F252" s="6">
        <v>0.52396799999999999</v>
      </c>
      <c r="G252" s="3">
        <v>2.0512600000000001</v>
      </c>
      <c r="H252">
        <f>(Table245294326358390[[#This Row],[time]]-2)*2</f>
        <v>0.10252000000000017</v>
      </c>
      <c r="I252" s="6">
        <v>2.8917199999999998</v>
      </c>
      <c r="J252" s="3">
        <v>2.0512600000000001</v>
      </c>
      <c r="K252">
        <f>(Table3288320352384[[#This Row],[time]]-2)*2</f>
        <v>0.10252000000000017</v>
      </c>
      <c r="L252" s="6">
        <v>0.56055100000000002</v>
      </c>
      <c r="M252" s="3">
        <v>2.0512600000000001</v>
      </c>
      <c r="N252">
        <f>(Table246295327359391[[#This Row],[time]]-2)*2</f>
        <v>0.10252000000000017</v>
      </c>
      <c r="O252" s="6">
        <v>0.11928999999999999</v>
      </c>
      <c r="P252" s="3">
        <v>2.0512600000000001</v>
      </c>
      <c r="Q252">
        <f>(Table4289321353385[[#This Row],[time]]-2)*2</f>
        <v>0.10252000000000017</v>
      </c>
      <c r="R252" s="6">
        <v>1.23146</v>
      </c>
      <c r="S252" s="3">
        <v>2.0512600000000001</v>
      </c>
      <c r="T252">
        <f>(Table247296328360392[[#This Row],[time]]-2)*2</f>
        <v>0.10252000000000017</v>
      </c>
      <c r="U252" s="6">
        <v>0.447959</v>
      </c>
      <c r="V252" s="3">
        <v>2.0512600000000001</v>
      </c>
      <c r="W252">
        <f>(Table5290322354386[[#This Row],[time]]-2)*2</f>
        <v>0.10252000000000017</v>
      </c>
      <c r="X252" s="6">
        <v>1.6249</v>
      </c>
      <c r="Y252" s="3">
        <v>2.0512600000000001</v>
      </c>
      <c r="Z252">
        <f>(Table248297329361393[[#This Row],[time]]-2)*2</f>
        <v>0.10252000000000017</v>
      </c>
      <c r="AA252" s="6">
        <v>0.461121</v>
      </c>
      <c r="AB252" s="3">
        <v>2.0512600000000001</v>
      </c>
      <c r="AC252">
        <f>(Table6291323355387[[#This Row],[time]]-2)*2</f>
        <v>0.10252000000000017</v>
      </c>
      <c r="AD252" s="6">
        <v>0.97817399999999999</v>
      </c>
      <c r="AE252" s="3">
        <v>2.0512600000000001</v>
      </c>
      <c r="AF252">
        <f>(Table249298330362394[[#This Row],[time]]-2)*2</f>
        <v>0.10252000000000017</v>
      </c>
      <c r="AG252" s="6">
        <v>0.94872199999999995</v>
      </c>
      <c r="AH252" s="3">
        <v>2.0512600000000001</v>
      </c>
      <c r="AI252">
        <f>(Table7292324356388[[#This Row],[time]]-2)*2</f>
        <v>0.10252000000000017</v>
      </c>
      <c r="AJ252" s="6">
        <v>0.99220900000000001</v>
      </c>
      <c r="AK252" s="3">
        <v>2.0512600000000001</v>
      </c>
      <c r="AL252">
        <f>(Table250299331363395[[#This Row],[time]]-2)*2</f>
        <v>0.10252000000000017</v>
      </c>
      <c r="AM252" s="6">
        <v>0.10345</v>
      </c>
      <c r="AN252" s="3">
        <v>2.0512600000000001</v>
      </c>
      <c r="AO252">
        <f>(Table8293325357389[[#This Row],[time]]-2)*2</f>
        <v>0.10252000000000017</v>
      </c>
      <c r="AP252" s="6">
        <v>0.83006899999999995</v>
      </c>
      <c r="AQ252" s="3">
        <v>2.0512600000000001</v>
      </c>
      <c r="AR252">
        <f>(Table252300332364396[[#This Row],[time]]-2)*2</f>
        <v>0.10252000000000017</v>
      </c>
      <c r="AS252" s="6">
        <v>0.66256999999999999</v>
      </c>
      <c r="AT252" s="3">
        <v>2.0512600000000001</v>
      </c>
      <c r="AU252">
        <f>(Table253301333365397[[#This Row],[time]]-2)*2</f>
        <v>0.10252000000000017</v>
      </c>
      <c r="AV252" s="6">
        <v>2.6650399999999999</v>
      </c>
    </row>
    <row r="253" spans="1:48">
      <c r="A253" s="3">
        <v>2.1153300000000002</v>
      </c>
      <c r="B253">
        <f>(Table1286318350382[[#This Row],[time]]-2)*2</f>
        <v>0.23066000000000031</v>
      </c>
      <c r="C253" s="6">
        <v>1.5339799999999999</v>
      </c>
      <c r="D253" s="3">
        <v>2.1153300000000002</v>
      </c>
      <c r="E253">
        <f>(Table2287319351383[[#This Row],[time]]-2)*2</f>
        <v>0.23066000000000031</v>
      </c>
      <c r="F253" s="6">
        <v>0.50894099999999998</v>
      </c>
      <c r="G253" s="3">
        <v>2.1153300000000002</v>
      </c>
      <c r="H253">
        <f>(Table245294326358390[[#This Row],[time]]-2)*2</f>
        <v>0.23066000000000031</v>
      </c>
      <c r="I253" s="6">
        <v>2.7644299999999999</v>
      </c>
      <c r="J253" s="3">
        <v>2.1153300000000002</v>
      </c>
      <c r="K253">
        <f>(Table3288320352384[[#This Row],[time]]-2)*2</f>
        <v>0.23066000000000031</v>
      </c>
      <c r="L253" s="6">
        <v>0.54161899999999996</v>
      </c>
      <c r="M253" s="3">
        <v>2.1153300000000002</v>
      </c>
      <c r="N253">
        <f>(Table246295327359391[[#This Row],[time]]-2)*2</f>
        <v>0.23066000000000031</v>
      </c>
      <c r="O253" s="6">
        <v>8.7443599999999996E-2</v>
      </c>
      <c r="P253" s="3">
        <v>2.1153300000000002</v>
      </c>
      <c r="Q253">
        <f>(Table4289321353385[[#This Row],[time]]-2)*2</f>
        <v>0.23066000000000031</v>
      </c>
      <c r="R253" s="6">
        <v>1.1486099999999999</v>
      </c>
      <c r="S253" s="3">
        <v>2.1153300000000002</v>
      </c>
      <c r="T253">
        <f>(Table247296328360392[[#This Row],[time]]-2)*2</f>
        <v>0.23066000000000031</v>
      </c>
      <c r="U253" s="6">
        <v>0.32888000000000001</v>
      </c>
      <c r="V253" s="3">
        <v>2.1153300000000002</v>
      </c>
      <c r="W253">
        <f>(Table5290322354386[[#This Row],[time]]-2)*2</f>
        <v>0.23066000000000031</v>
      </c>
      <c r="X253" s="6">
        <v>1.5063</v>
      </c>
      <c r="Y253" s="3">
        <v>2.1153300000000002</v>
      </c>
      <c r="Z253">
        <f>(Table248297329361393[[#This Row],[time]]-2)*2</f>
        <v>0.23066000000000031</v>
      </c>
      <c r="AA253" s="6">
        <v>0.45808100000000002</v>
      </c>
      <c r="AB253" s="3">
        <v>2.1153300000000002</v>
      </c>
      <c r="AC253">
        <f>(Table6291323355387[[#This Row],[time]]-2)*2</f>
        <v>0.23066000000000031</v>
      </c>
      <c r="AD253" s="6">
        <v>0.73406199999999999</v>
      </c>
      <c r="AE253" s="3">
        <v>2.1153300000000002</v>
      </c>
      <c r="AF253">
        <f>(Table249298330362394[[#This Row],[time]]-2)*2</f>
        <v>0.23066000000000031</v>
      </c>
      <c r="AG253" s="6">
        <v>0.75333700000000003</v>
      </c>
      <c r="AH253" s="3">
        <v>2.1153300000000002</v>
      </c>
      <c r="AI253">
        <f>(Table7292324356388[[#This Row],[time]]-2)*2</f>
        <v>0.23066000000000031</v>
      </c>
      <c r="AJ253" s="6">
        <v>0.96804999999999997</v>
      </c>
      <c r="AK253" s="3">
        <v>2.1153300000000002</v>
      </c>
      <c r="AL253">
        <f>(Table250299331363395[[#This Row],[time]]-2)*2</f>
        <v>0.23066000000000031</v>
      </c>
      <c r="AM253" s="6">
        <v>0.15701300000000001</v>
      </c>
      <c r="AN253" s="3">
        <v>2.1153300000000002</v>
      </c>
      <c r="AO253">
        <f>(Table8293325357389[[#This Row],[time]]-2)*2</f>
        <v>0.23066000000000031</v>
      </c>
      <c r="AP253" s="6">
        <v>0.93405099999999996</v>
      </c>
      <c r="AQ253" s="3">
        <v>2.1153300000000002</v>
      </c>
      <c r="AR253">
        <f>(Table252300332364396[[#This Row],[time]]-2)*2</f>
        <v>0.23066000000000031</v>
      </c>
      <c r="AS253" s="6">
        <v>0.71288700000000005</v>
      </c>
      <c r="AT253" s="3">
        <v>2.1153300000000002</v>
      </c>
      <c r="AU253">
        <f>(Table253301333365397[[#This Row],[time]]-2)*2</f>
        <v>0.23066000000000031</v>
      </c>
      <c r="AV253" s="6">
        <v>2.6314000000000002</v>
      </c>
    </row>
    <row r="254" spans="1:48">
      <c r="A254" s="3">
        <v>2.16533</v>
      </c>
      <c r="B254">
        <f>(Table1286318350382[[#This Row],[time]]-2)*2</f>
        <v>0.33065999999999995</v>
      </c>
      <c r="C254" s="6">
        <v>1.33178</v>
      </c>
      <c r="D254" s="3">
        <v>2.16533</v>
      </c>
      <c r="E254">
        <f>(Table2287319351383[[#This Row],[time]]-2)*2</f>
        <v>0.33065999999999995</v>
      </c>
      <c r="F254" s="6">
        <v>0.48579899999999998</v>
      </c>
      <c r="G254" s="3">
        <v>2.16533</v>
      </c>
      <c r="H254">
        <f>(Table245294326358390[[#This Row],[time]]-2)*2</f>
        <v>0.33065999999999995</v>
      </c>
      <c r="I254" s="6">
        <v>2.6371899999999999</v>
      </c>
      <c r="J254" s="3">
        <v>2.16533</v>
      </c>
      <c r="K254">
        <f>(Table3288320352384[[#This Row],[time]]-2)*2</f>
        <v>0.33065999999999995</v>
      </c>
      <c r="L254" s="6">
        <v>0.51254599999999995</v>
      </c>
      <c r="M254" s="3">
        <v>2.16533</v>
      </c>
      <c r="N254">
        <f>(Table246295327359391[[#This Row],[time]]-2)*2</f>
        <v>0.33065999999999995</v>
      </c>
      <c r="O254" s="6">
        <v>4.25192E-2</v>
      </c>
      <c r="P254" s="3">
        <v>2.16533</v>
      </c>
      <c r="Q254">
        <f>(Table4289321353385[[#This Row],[time]]-2)*2</f>
        <v>0.33065999999999995</v>
      </c>
      <c r="R254" s="6">
        <v>1.04511</v>
      </c>
      <c r="S254" s="3">
        <v>2.16533</v>
      </c>
      <c r="T254">
        <f>(Table247296328360392[[#This Row],[time]]-2)*2</f>
        <v>0.33065999999999995</v>
      </c>
      <c r="U254" s="6">
        <v>0.156806</v>
      </c>
      <c r="V254" s="3">
        <v>2.16533</v>
      </c>
      <c r="W254">
        <f>(Table5290322354386[[#This Row],[time]]-2)*2</f>
        <v>0.33065999999999995</v>
      </c>
      <c r="X254" s="6">
        <v>1.3516999999999999</v>
      </c>
      <c r="Y254" s="3">
        <v>2.16533</v>
      </c>
      <c r="Z254">
        <f>(Table248297329361393[[#This Row],[time]]-2)*2</f>
        <v>0.33065999999999995</v>
      </c>
      <c r="AA254" s="6">
        <v>0.22475500000000001</v>
      </c>
      <c r="AB254" s="3">
        <v>2.16533</v>
      </c>
      <c r="AC254">
        <f>(Table6291323355387[[#This Row],[time]]-2)*2</f>
        <v>0.33065999999999995</v>
      </c>
      <c r="AD254" s="6">
        <v>0.45843099999999998</v>
      </c>
      <c r="AE254" s="3">
        <v>2.16533</v>
      </c>
      <c r="AF254">
        <f>(Table249298330362394[[#This Row],[time]]-2)*2</f>
        <v>0.33065999999999995</v>
      </c>
      <c r="AG254" s="6">
        <v>0.47048200000000001</v>
      </c>
      <c r="AH254" s="3">
        <v>2.16533</v>
      </c>
      <c r="AI254">
        <f>(Table7292324356388[[#This Row],[time]]-2)*2</f>
        <v>0.33065999999999995</v>
      </c>
      <c r="AJ254" s="6">
        <v>0.85514199999999996</v>
      </c>
      <c r="AK254" s="3">
        <v>2.16533</v>
      </c>
      <c r="AL254">
        <f>(Table250299331363395[[#This Row],[time]]-2)*2</f>
        <v>0.33065999999999995</v>
      </c>
      <c r="AM254" s="6">
        <v>0.223466</v>
      </c>
      <c r="AN254" s="3">
        <v>2.16533</v>
      </c>
      <c r="AO254">
        <f>(Table8293325357389[[#This Row],[time]]-2)*2</f>
        <v>0.33065999999999995</v>
      </c>
      <c r="AP254" s="6">
        <v>1.00915</v>
      </c>
      <c r="AQ254" s="3">
        <v>2.16533</v>
      </c>
      <c r="AR254">
        <f>(Table252300332364396[[#This Row],[time]]-2)*2</f>
        <v>0.33065999999999995</v>
      </c>
      <c r="AS254" s="6">
        <v>0.76854699999999998</v>
      </c>
      <c r="AT254" s="3">
        <v>2.16533</v>
      </c>
      <c r="AU254">
        <f>(Table253301333365397[[#This Row],[time]]-2)*2</f>
        <v>0.33065999999999995</v>
      </c>
      <c r="AV254" s="6">
        <v>2.5912099999999998</v>
      </c>
    </row>
    <row r="255" spans="1:48">
      <c r="A255" s="3">
        <v>2.2153299999999998</v>
      </c>
      <c r="B255">
        <f>(Table1286318350382[[#This Row],[time]]-2)*2</f>
        <v>0.4306599999999996</v>
      </c>
      <c r="C255" s="6">
        <v>1.09311</v>
      </c>
      <c r="D255" s="3">
        <v>2.2153299999999998</v>
      </c>
      <c r="E255">
        <f>(Table2287319351383[[#This Row],[time]]-2)*2</f>
        <v>0.4306599999999996</v>
      </c>
      <c r="F255" s="6">
        <v>0.446994</v>
      </c>
      <c r="G255" s="3">
        <v>2.2153299999999998</v>
      </c>
      <c r="H255">
        <f>(Table245294326358390[[#This Row],[time]]-2)*2</f>
        <v>0.4306599999999996</v>
      </c>
      <c r="I255" s="6">
        <v>2.44557</v>
      </c>
      <c r="J255" s="3">
        <v>2.2153299999999998</v>
      </c>
      <c r="K255">
        <f>(Table3288320352384[[#This Row],[time]]-2)*2</f>
        <v>0.4306599999999996</v>
      </c>
      <c r="L255" s="6">
        <v>0.45382400000000001</v>
      </c>
      <c r="M255" s="3">
        <v>2.2153299999999998</v>
      </c>
      <c r="N255">
        <f>(Table246295327359391[[#This Row],[time]]-2)*2</f>
        <v>0.4306599999999996</v>
      </c>
      <c r="O255" s="9">
        <v>9.4400000000000004E-5</v>
      </c>
      <c r="P255" s="3">
        <v>2.2153299999999998</v>
      </c>
      <c r="Q255">
        <f>(Table4289321353385[[#This Row],[time]]-2)*2</f>
        <v>0.4306599999999996</v>
      </c>
      <c r="R255" s="6">
        <v>0.80966300000000002</v>
      </c>
      <c r="S255" s="3">
        <v>2.2153299999999998</v>
      </c>
      <c r="T255">
        <f>(Table247296328360392[[#This Row],[time]]-2)*2</f>
        <v>0.4306599999999996</v>
      </c>
      <c r="U255" s="6">
        <v>1.2674299999999999E-4</v>
      </c>
      <c r="V255" s="3">
        <v>2.2153299999999998</v>
      </c>
      <c r="W255">
        <f>(Table5290322354386[[#This Row],[time]]-2)*2</f>
        <v>0.4306599999999996</v>
      </c>
      <c r="X255" s="6">
        <v>0.97181300000000004</v>
      </c>
      <c r="Y255" s="3">
        <v>2.2153299999999998</v>
      </c>
      <c r="Z255">
        <f>(Table248297329361393[[#This Row],[time]]-2)*2</f>
        <v>0.4306599999999996</v>
      </c>
      <c r="AA255" s="6">
        <v>2.44868E-3</v>
      </c>
      <c r="AB255" s="3">
        <v>2.2153299999999998</v>
      </c>
      <c r="AC255">
        <f>(Table6291323355387[[#This Row],[time]]-2)*2</f>
        <v>0.4306599999999996</v>
      </c>
      <c r="AD255" s="6">
        <v>0.22406799999999999</v>
      </c>
      <c r="AE255" s="3">
        <v>2.2153299999999998</v>
      </c>
      <c r="AF255">
        <f>(Table249298330362394[[#This Row],[time]]-2)*2</f>
        <v>0.4306599999999996</v>
      </c>
      <c r="AG255" s="6">
        <v>0.247061</v>
      </c>
      <c r="AH255" s="3">
        <v>2.2153299999999998</v>
      </c>
      <c r="AI255">
        <f>(Table7292324356388[[#This Row],[time]]-2)*2</f>
        <v>0.4306599999999996</v>
      </c>
      <c r="AJ255" s="6">
        <v>0.680948</v>
      </c>
      <c r="AK255" s="3">
        <v>2.2153299999999998</v>
      </c>
      <c r="AL255">
        <f>(Table250299331363395[[#This Row],[time]]-2)*2</f>
        <v>0.4306599999999996</v>
      </c>
      <c r="AM255" s="6">
        <v>0.32453199999999999</v>
      </c>
      <c r="AN255" s="3">
        <v>2.2153299999999998</v>
      </c>
      <c r="AO255">
        <f>(Table8293325357389[[#This Row],[time]]-2)*2</f>
        <v>0.4306599999999996</v>
      </c>
      <c r="AP255" s="6">
        <v>1.10381</v>
      </c>
      <c r="AQ255" s="3">
        <v>2.2153299999999998</v>
      </c>
      <c r="AR255">
        <f>(Table252300332364396[[#This Row],[time]]-2)*2</f>
        <v>0.4306599999999996</v>
      </c>
      <c r="AS255" s="6">
        <v>0.83152499999999996</v>
      </c>
      <c r="AT255" s="3">
        <v>2.2153299999999998</v>
      </c>
      <c r="AU255">
        <f>(Table253301333365397[[#This Row],[time]]-2)*2</f>
        <v>0.4306599999999996</v>
      </c>
      <c r="AV255" s="6">
        <v>2.5537100000000001</v>
      </c>
    </row>
    <row r="256" spans="1:48">
      <c r="A256" s="3">
        <v>2.25908</v>
      </c>
      <c r="B256">
        <f>(Table1286318350382[[#This Row],[time]]-2)*2</f>
        <v>0.51815999999999995</v>
      </c>
      <c r="C256" s="6">
        <v>0.89184099999999999</v>
      </c>
      <c r="D256" s="3">
        <v>2.25908</v>
      </c>
      <c r="E256">
        <f>(Table2287319351383[[#This Row],[time]]-2)*2</f>
        <v>0.51815999999999995</v>
      </c>
      <c r="F256" s="6">
        <v>0.39678000000000002</v>
      </c>
      <c r="G256" s="3">
        <v>2.25908</v>
      </c>
      <c r="H256">
        <f>(Table245294326358390[[#This Row],[time]]-2)*2</f>
        <v>0.51815999999999995</v>
      </c>
      <c r="I256" s="6">
        <v>2.24817</v>
      </c>
      <c r="J256" s="3">
        <v>2.25908</v>
      </c>
      <c r="K256">
        <f>(Table3288320352384[[#This Row],[time]]-2)*2</f>
        <v>0.51815999999999995</v>
      </c>
      <c r="L256" s="6">
        <v>0.36643900000000001</v>
      </c>
      <c r="M256" s="3">
        <v>2.25908</v>
      </c>
      <c r="N256">
        <f>(Table246295327359391[[#This Row],[time]]-2)*2</f>
        <v>0.51815999999999995</v>
      </c>
      <c r="O256" s="9">
        <v>7.8899999999999993E-5</v>
      </c>
      <c r="P256" s="3">
        <v>2.25908</v>
      </c>
      <c r="Q256">
        <f>(Table4289321353385[[#This Row],[time]]-2)*2</f>
        <v>0.51815999999999995</v>
      </c>
      <c r="R256" s="6">
        <v>0.35048400000000002</v>
      </c>
      <c r="S256" s="3">
        <v>2.25908</v>
      </c>
      <c r="T256">
        <f>(Table247296328360392[[#This Row],[time]]-2)*2</f>
        <v>0.51815999999999995</v>
      </c>
      <c r="U256" s="9">
        <v>9.0099999999999995E-5</v>
      </c>
      <c r="V256" s="3">
        <v>2.25908</v>
      </c>
      <c r="W256">
        <f>(Table5290322354386[[#This Row],[time]]-2)*2</f>
        <v>0.51815999999999995</v>
      </c>
      <c r="X256" s="6">
        <v>0.40553800000000001</v>
      </c>
      <c r="Y256" s="3">
        <v>2.25908</v>
      </c>
      <c r="Z256">
        <f>(Table248297329361393[[#This Row],[time]]-2)*2</f>
        <v>0.51815999999999995</v>
      </c>
      <c r="AA256" s="6">
        <v>3.03025E-3</v>
      </c>
      <c r="AB256" s="3">
        <v>2.25908</v>
      </c>
      <c r="AC256">
        <f>(Table6291323355387[[#This Row],[time]]-2)*2</f>
        <v>0.51815999999999995</v>
      </c>
      <c r="AD256" s="6">
        <v>0.19398499999999999</v>
      </c>
      <c r="AE256" s="3">
        <v>2.25908</v>
      </c>
      <c r="AF256">
        <f>(Table249298330362394[[#This Row],[time]]-2)*2</f>
        <v>0.51815999999999995</v>
      </c>
      <c r="AG256" s="6">
        <v>0.14124500000000001</v>
      </c>
      <c r="AH256" s="3">
        <v>2.25908</v>
      </c>
      <c r="AI256">
        <f>(Table7292324356388[[#This Row],[time]]-2)*2</f>
        <v>0.51815999999999995</v>
      </c>
      <c r="AJ256" s="6">
        <v>0.57421800000000001</v>
      </c>
      <c r="AK256" s="3">
        <v>2.25908</v>
      </c>
      <c r="AL256">
        <f>(Table250299331363395[[#This Row],[time]]-2)*2</f>
        <v>0.51815999999999995</v>
      </c>
      <c r="AM256" s="6">
        <v>0.43074699999999999</v>
      </c>
      <c r="AN256" s="3">
        <v>2.25908</v>
      </c>
      <c r="AO256">
        <f>(Table8293325357389[[#This Row],[time]]-2)*2</f>
        <v>0.51815999999999995</v>
      </c>
      <c r="AP256" s="6">
        <v>1.19459</v>
      </c>
      <c r="AQ256" s="3">
        <v>2.25908</v>
      </c>
      <c r="AR256">
        <f>(Table252300332364396[[#This Row],[time]]-2)*2</f>
        <v>0.51815999999999995</v>
      </c>
      <c r="AS256" s="6">
        <v>0.87514899999999995</v>
      </c>
      <c r="AT256" s="3">
        <v>2.25908</v>
      </c>
      <c r="AU256">
        <f>(Table253301333365397[[#This Row],[time]]-2)*2</f>
        <v>0.51815999999999995</v>
      </c>
      <c r="AV256" s="6">
        <v>2.5235099999999999</v>
      </c>
    </row>
    <row r="257" spans="1:48">
      <c r="A257" s="3">
        <v>2.3293900000000001</v>
      </c>
      <c r="B257">
        <f>(Table1286318350382[[#This Row],[time]]-2)*2</f>
        <v>0.65878000000000014</v>
      </c>
      <c r="C257" s="6">
        <v>0.637795</v>
      </c>
      <c r="D257" s="3">
        <v>2.3293900000000001</v>
      </c>
      <c r="E257">
        <f>(Table2287319351383[[#This Row],[time]]-2)*2</f>
        <v>0.65878000000000014</v>
      </c>
      <c r="F257" s="6">
        <v>0.29343200000000003</v>
      </c>
      <c r="G257" s="3">
        <v>2.3293900000000001</v>
      </c>
      <c r="H257">
        <f>(Table245294326358390[[#This Row],[time]]-2)*2</f>
        <v>0.65878000000000014</v>
      </c>
      <c r="I257" s="6">
        <v>1.91151</v>
      </c>
      <c r="J257" s="3">
        <v>2.3293900000000001</v>
      </c>
      <c r="K257">
        <f>(Table3288320352384[[#This Row],[time]]-2)*2</f>
        <v>0.65878000000000014</v>
      </c>
      <c r="L257" s="6">
        <v>0.18737500000000001</v>
      </c>
      <c r="M257" s="3">
        <v>2.3293900000000001</v>
      </c>
      <c r="N257">
        <f>(Table246295327359391[[#This Row],[time]]-2)*2</f>
        <v>0.65878000000000014</v>
      </c>
      <c r="O257" s="9">
        <v>6.7100000000000005E-5</v>
      </c>
      <c r="P257" s="3">
        <v>2.3293900000000001</v>
      </c>
      <c r="Q257">
        <f>(Table4289321353385[[#This Row],[time]]-2)*2</f>
        <v>0.65878000000000014</v>
      </c>
      <c r="R257" s="9">
        <v>9.0000000000000006E-5</v>
      </c>
      <c r="S257" s="3">
        <v>2.3293900000000001</v>
      </c>
      <c r="T257">
        <f>(Table247296328360392[[#This Row],[time]]-2)*2</f>
        <v>0.65878000000000014</v>
      </c>
      <c r="U257" s="9">
        <v>7.9699999999999999E-5</v>
      </c>
      <c r="V257" s="3">
        <v>2.3293900000000001</v>
      </c>
      <c r="W257">
        <f>(Table5290322354386[[#This Row],[time]]-2)*2</f>
        <v>0.65878000000000014</v>
      </c>
      <c r="X257" s="9">
        <v>8.92E-5</v>
      </c>
      <c r="Y257" s="3">
        <v>2.3293900000000001</v>
      </c>
      <c r="Z257">
        <f>(Table248297329361393[[#This Row],[time]]-2)*2</f>
        <v>0.65878000000000014</v>
      </c>
      <c r="AA257" s="6">
        <v>1.0428799999999999E-3</v>
      </c>
      <c r="AB257" s="3">
        <v>2.3293900000000001</v>
      </c>
      <c r="AC257">
        <f>(Table6291323355387[[#This Row],[time]]-2)*2</f>
        <v>0.65878000000000014</v>
      </c>
      <c r="AD257" s="6">
        <v>0.123255</v>
      </c>
      <c r="AE257" s="3">
        <v>2.3293900000000001</v>
      </c>
      <c r="AF257">
        <f>(Table249298330362394[[#This Row],[time]]-2)*2</f>
        <v>0.65878000000000014</v>
      </c>
      <c r="AG257" s="6">
        <v>2.5543400000000001E-2</v>
      </c>
      <c r="AH257" s="3">
        <v>2.3293900000000001</v>
      </c>
      <c r="AI257">
        <f>(Table7292324356388[[#This Row],[time]]-2)*2</f>
        <v>0.65878000000000014</v>
      </c>
      <c r="AJ257" s="6">
        <v>0.38549600000000001</v>
      </c>
      <c r="AK257" s="3">
        <v>2.3293900000000001</v>
      </c>
      <c r="AL257">
        <f>(Table250299331363395[[#This Row],[time]]-2)*2</f>
        <v>0.65878000000000014</v>
      </c>
      <c r="AM257" s="6">
        <v>0.606993</v>
      </c>
      <c r="AN257" s="3">
        <v>2.3293900000000001</v>
      </c>
      <c r="AO257">
        <f>(Table8293325357389[[#This Row],[time]]-2)*2</f>
        <v>0.65878000000000014</v>
      </c>
      <c r="AP257" s="6">
        <v>1.3689</v>
      </c>
      <c r="AQ257" s="3">
        <v>2.3293900000000001</v>
      </c>
      <c r="AR257">
        <f>(Table252300332364396[[#This Row],[time]]-2)*2</f>
        <v>0.65878000000000014</v>
      </c>
      <c r="AS257" s="6">
        <v>0.91094900000000001</v>
      </c>
      <c r="AT257" s="3">
        <v>2.3293900000000001</v>
      </c>
      <c r="AU257">
        <f>(Table253301333365397[[#This Row],[time]]-2)*2</f>
        <v>0.65878000000000014</v>
      </c>
      <c r="AV257" s="6">
        <v>2.4777</v>
      </c>
    </row>
    <row r="258" spans="1:48">
      <c r="A258" s="3">
        <v>2.3793899999999999</v>
      </c>
      <c r="B258">
        <f>(Table1286318350382[[#This Row],[time]]-2)*2</f>
        <v>0.75877999999999979</v>
      </c>
      <c r="C258" s="6">
        <v>0.49868600000000002</v>
      </c>
      <c r="D258" s="3">
        <v>2.3793899999999999</v>
      </c>
      <c r="E258">
        <f>(Table2287319351383[[#This Row],[time]]-2)*2</f>
        <v>0.75877999999999979</v>
      </c>
      <c r="F258" s="6">
        <v>0.181453</v>
      </c>
      <c r="G258" s="3">
        <v>2.3793899999999999</v>
      </c>
      <c r="H258">
        <f>(Table245294326358390[[#This Row],[time]]-2)*2</f>
        <v>0.75877999999999979</v>
      </c>
      <c r="I258" s="6">
        <v>1.6176900000000001</v>
      </c>
      <c r="J258" s="3">
        <v>2.3793899999999999</v>
      </c>
      <c r="K258">
        <f>(Table3288320352384[[#This Row],[time]]-2)*2</f>
        <v>0.75877999999999979</v>
      </c>
      <c r="L258" s="6">
        <v>3.6128199999999999E-2</v>
      </c>
      <c r="M258" s="3">
        <v>2.3793899999999999</v>
      </c>
      <c r="N258">
        <f>(Table246295327359391[[#This Row],[time]]-2)*2</f>
        <v>0.75877999999999979</v>
      </c>
      <c r="O258" s="9">
        <v>6.5300000000000002E-5</v>
      </c>
      <c r="P258" s="3">
        <v>2.3793899999999999</v>
      </c>
      <c r="Q258">
        <f>(Table4289321353385[[#This Row],[time]]-2)*2</f>
        <v>0.75877999999999979</v>
      </c>
      <c r="R258" s="9">
        <v>8.5599999999999994E-5</v>
      </c>
      <c r="S258" s="3">
        <v>2.3793899999999999</v>
      </c>
      <c r="T258">
        <f>(Table247296328360392[[#This Row],[time]]-2)*2</f>
        <v>0.75877999999999979</v>
      </c>
      <c r="U258" s="9">
        <v>7.64E-5</v>
      </c>
      <c r="V258" s="3">
        <v>2.3793899999999999</v>
      </c>
      <c r="W258">
        <f>(Table5290322354386[[#This Row],[time]]-2)*2</f>
        <v>0.75877999999999979</v>
      </c>
      <c r="X258" s="9">
        <v>8.4900000000000004E-5</v>
      </c>
      <c r="Y258" s="3">
        <v>2.3793899999999999</v>
      </c>
      <c r="Z258">
        <f>(Table248297329361393[[#This Row],[time]]-2)*2</f>
        <v>0.75877999999999979</v>
      </c>
      <c r="AA258" s="6">
        <v>1.0471600000000001E-4</v>
      </c>
      <c r="AB258" s="3">
        <v>2.3793899999999999</v>
      </c>
      <c r="AC258">
        <f>(Table6291323355387[[#This Row],[time]]-2)*2</f>
        <v>0.75877999999999979</v>
      </c>
      <c r="AD258" s="6">
        <v>5.0083799999999998E-2</v>
      </c>
      <c r="AE258" s="3">
        <v>2.3793899999999999</v>
      </c>
      <c r="AF258">
        <f>(Table249298330362394[[#This Row],[time]]-2)*2</f>
        <v>0.75877999999999979</v>
      </c>
      <c r="AG258" s="6">
        <v>4.0316100000000002E-4</v>
      </c>
      <c r="AH258" s="3">
        <v>2.3793899999999999</v>
      </c>
      <c r="AI258">
        <f>(Table7292324356388[[#This Row],[time]]-2)*2</f>
        <v>0.75877999999999979</v>
      </c>
      <c r="AJ258" s="6">
        <v>0.204483</v>
      </c>
      <c r="AK258" s="3">
        <v>2.3793899999999999</v>
      </c>
      <c r="AL258">
        <f>(Table250299331363395[[#This Row],[time]]-2)*2</f>
        <v>0.75877999999999979</v>
      </c>
      <c r="AM258" s="6">
        <v>0.73078799999999999</v>
      </c>
      <c r="AN258" s="3">
        <v>2.3793899999999999</v>
      </c>
      <c r="AO258">
        <f>(Table8293325357389[[#This Row],[time]]-2)*2</f>
        <v>0.75877999999999979</v>
      </c>
      <c r="AP258" s="6">
        <v>1.5017</v>
      </c>
      <c r="AQ258" s="3">
        <v>2.3793899999999999</v>
      </c>
      <c r="AR258">
        <f>(Table252300332364396[[#This Row],[time]]-2)*2</f>
        <v>0.75877999999999979</v>
      </c>
      <c r="AS258" s="6">
        <v>0.93655600000000006</v>
      </c>
      <c r="AT258" s="3">
        <v>2.3793899999999999</v>
      </c>
      <c r="AU258">
        <f>(Table253301333365397[[#This Row],[time]]-2)*2</f>
        <v>0.75877999999999979</v>
      </c>
      <c r="AV258" s="6">
        <v>2.4500600000000001</v>
      </c>
    </row>
    <row r="259" spans="1:48">
      <c r="A259" s="3">
        <v>2.4106399999999999</v>
      </c>
      <c r="B259">
        <f>(Table1286318350382[[#This Row],[time]]-2)*2</f>
        <v>0.82127999999999979</v>
      </c>
      <c r="C259" s="6">
        <v>0.40352900000000003</v>
      </c>
      <c r="D259" s="3">
        <v>2.4106399999999999</v>
      </c>
      <c r="E259">
        <f>(Table2287319351383[[#This Row],[time]]-2)*2</f>
        <v>0.82127999999999979</v>
      </c>
      <c r="F259" s="6">
        <v>0.10838399999999999</v>
      </c>
      <c r="G259" s="3">
        <v>2.4106399999999999</v>
      </c>
      <c r="H259">
        <f>(Table245294326358390[[#This Row],[time]]-2)*2</f>
        <v>0.82127999999999979</v>
      </c>
      <c r="I259" s="6">
        <v>1.41415</v>
      </c>
      <c r="J259" s="3">
        <v>2.4106399999999999</v>
      </c>
      <c r="K259">
        <f>(Table3288320352384[[#This Row],[time]]-2)*2</f>
        <v>0.82127999999999979</v>
      </c>
      <c r="L259" s="6">
        <v>1.53826E-2</v>
      </c>
      <c r="M259" s="3">
        <v>2.4106399999999999</v>
      </c>
      <c r="N259">
        <f>(Table246295327359391[[#This Row],[time]]-2)*2</f>
        <v>0.82127999999999979</v>
      </c>
      <c r="O259" s="9">
        <v>6.4300000000000004E-5</v>
      </c>
      <c r="P259" s="3">
        <v>2.4106399999999999</v>
      </c>
      <c r="Q259">
        <f>(Table4289321353385[[#This Row],[time]]-2)*2</f>
        <v>0.82127999999999979</v>
      </c>
      <c r="R259" s="9">
        <v>8.3300000000000005E-5</v>
      </c>
      <c r="S259" s="3">
        <v>2.4106399999999999</v>
      </c>
      <c r="T259">
        <f>(Table247296328360392[[#This Row],[time]]-2)*2</f>
        <v>0.82127999999999979</v>
      </c>
      <c r="U259" s="9">
        <v>7.4499999999999995E-5</v>
      </c>
      <c r="V259" s="3">
        <v>2.4106399999999999</v>
      </c>
      <c r="W259">
        <f>(Table5290322354386[[#This Row],[time]]-2)*2</f>
        <v>0.82127999999999979</v>
      </c>
      <c r="X259" s="9">
        <v>8.2399999999999997E-5</v>
      </c>
      <c r="Y259" s="3">
        <v>2.4106399999999999</v>
      </c>
      <c r="Z259">
        <f>(Table248297329361393[[#This Row],[time]]-2)*2</f>
        <v>0.82127999999999979</v>
      </c>
      <c r="AA259" s="9">
        <v>9.59E-5</v>
      </c>
      <c r="AB259" s="3">
        <v>2.4106399999999999</v>
      </c>
      <c r="AC259">
        <f>(Table6291323355387[[#This Row],[time]]-2)*2</f>
        <v>0.82127999999999979</v>
      </c>
      <c r="AD259" s="6">
        <v>7.3027400000000003E-3</v>
      </c>
      <c r="AE259" s="3">
        <v>2.4106399999999999</v>
      </c>
      <c r="AF259">
        <f>(Table249298330362394[[#This Row],[time]]-2)*2</f>
        <v>0.82127999999999979</v>
      </c>
      <c r="AG259" s="6">
        <v>2.3085099999999999E-4</v>
      </c>
      <c r="AH259" s="3">
        <v>2.4106399999999999</v>
      </c>
      <c r="AI259">
        <f>(Table7292324356388[[#This Row],[time]]-2)*2</f>
        <v>0.82127999999999979</v>
      </c>
      <c r="AJ259" s="6">
        <v>8.7198200000000003E-2</v>
      </c>
      <c r="AK259" s="3">
        <v>2.4106399999999999</v>
      </c>
      <c r="AL259">
        <f>(Table250299331363395[[#This Row],[time]]-2)*2</f>
        <v>0.82127999999999979</v>
      </c>
      <c r="AM259" s="6">
        <v>0.80369000000000002</v>
      </c>
      <c r="AN259" s="3">
        <v>2.4106399999999999</v>
      </c>
      <c r="AO259">
        <f>(Table8293325357389[[#This Row],[time]]-2)*2</f>
        <v>0.82127999999999979</v>
      </c>
      <c r="AP259" s="6">
        <v>1.5732600000000001</v>
      </c>
      <c r="AQ259" s="3">
        <v>2.4106399999999999</v>
      </c>
      <c r="AR259">
        <f>(Table252300332364396[[#This Row],[time]]-2)*2</f>
        <v>0.82127999999999979</v>
      </c>
      <c r="AS259" s="6">
        <v>0.96044099999999999</v>
      </c>
      <c r="AT259" s="3">
        <v>2.4106399999999999</v>
      </c>
      <c r="AU259">
        <f>(Table253301333365397[[#This Row],[time]]-2)*2</f>
        <v>0.82127999999999979</v>
      </c>
      <c r="AV259" s="6">
        <v>2.41526</v>
      </c>
    </row>
    <row r="260" spans="1:48">
      <c r="A260" s="3">
        <v>2.4809600000000001</v>
      </c>
      <c r="B260">
        <f>(Table1286318350382[[#This Row],[time]]-2)*2</f>
        <v>0.96192000000000011</v>
      </c>
      <c r="C260" s="6">
        <v>0.145952</v>
      </c>
      <c r="D260" s="3">
        <v>2.4809600000000001</v>
      </c>
      <c r="E260">
        <f>(Table2287319351383[[#This Row],[time]]-2)*2</f>
        <v>0.96192000000000011</v>
      </c>
      <c r="F260" s="9">
        <v>9.1100000000000005E-5</v>
      </c>
      <c r="G260" s="3">
        <v>2.4809600000000001</v>
      </c>
      <c r="H260">
        <f>(Table245294326358390[[#This Row],[time]]-2)*2</f>
        <v>0.96192000000000011</v>
      </c>
      <c r="I260" s="6">
        <v>0.90780899999999998</v>
      </c>
      <c r="J260" s="3">
        <v>2.4809600000000001</v>
      </c>
      <c r="K260">
        <f>(Table3288320352384[[#This Row],[time]]-2)*2</f>
        <v>0.96192000000000011</v>
      </c>
      <c r="L260" s="9">
        <v>9.2100000000000003E-5</v>
      </c>
      <c r="M260" s="3">
        <v>2.4809600000000001</v>
      </c>
      <c r="N260">
        <f>(Table246295327359391[[#This Row],[time]]-2)*2</f>
        <v>0.96192000000000011</v>
      </c>
      <c r="O260" s="9">
        <v>6.1400000000000002E-5</v>
      </c>
      <c r="P260" s="3">
        <v>2.4809600000000001</v>
      </c>
      <c r="Q260">
        <f>(Table4289321353385[[#This Row],[time]]-2)*2</f>
        <v>0.96192000000000011</v>
      </c>
      <c r="R260" s="9">
        <v>7.9300000000000003E-5</v>
      </c>
      <c r="S260" s="3">
        <v>2.4809600000000001</v>
      </c>
      <c r="T260">
        <f>(Table247296328360392[[#This Row],[time]]-2)*2</f>
        <v>0.96192000000000011</v>
      </c>
      <c r="U260" s="9">
        <v>7.08E-5</v>
      </c>
      <c r="V260" s="3">
        <v>2.4809600000000001</v>
      </c>
      <c r="W260">
        <f>(Table5290322354386[[#This Row],[time]]-2)*2</f>
        <v>0.96192000000000011</v>
      </c>
      <c r="X260" s="9">
        <v>7.8499999999999997E-5</v>
      </c>
      <c r="Y260" s="3">
        <v>2.4809600000000001</v>
      </c>
      <c r="Z260">
        <f>(Table248297329361393[[#This Row],[time]]-2)*2</f>
        <v>0.96192000000000011</v>
      </c>
      <c r="AA260" s="9">
        <v>8.53E-5</v>
      </c>
      <c r="AB260" s="3">
        <v>2.4809600000000001</v>
      </c>
      <c r="AC260">
        <f>(Table6291323355387[[#This Row],[time]]-2)*2</f>
        <v>0.96192000000000011</v>
      </c>
      <c r="AD260" s="9">
        <v>9.1500000000000001E-5</v>
      </c>
      <c r="AE260" s="3">
        <v>2.4809600000000001</v>
      </c>
      <c r="AF260">
        <f>(Table249298330362394[[#This Row],[time]]-2)*2</f>
        <v>0.96192000000000011</v>
      </c>
      <c r="AG260" s="9">
        <v>9.4300000000000002E-5</v>
      </c>
      <c r="AH260" s="3">
        <v>2.4809600000000001</v>
      </c>
      <c r="AI260">
        <f>(Table7292324356388[[#This Row],[time]]-2)*2</f>
        <v>0.96192000000000011</v>
      </c>
      <c r="AJ260" s="9">
        <v>9.2299999999999994E-5</v>
      </c>
      <c r="AK260" s="3">
        <v>2.4809600000000001</v>
      </c>
      <c r="AL260">
        <f>(Table250299331363395[[#This Row],[time]]-2)*2</f>
        <v>0.96192000000000011</v>
      </c>
      <c r="AM260" s="6">
        <v>0.91743200000000003</v>
      </c>
      <c r="AN260" s="3">
        <v>2.4809600000000001</v>
      </c>
      <c r="AO260">
        <f>(Table8293325357389[[#This Row],[time]]-2)*2</f>
        <v>0.96192000000000011</v>
      </c>
      <c r="AP260" s="6">
        <v>1.70896</v>
      </c>
      <c r="AQ260" s="3">
        <v>2.4809600000000001</v>
      </c>
      <c r="AR260">
        <f>(Table252300332364396[[#This Row],[time]]-2)*2</f>
        <v>0.96192000000000011</v>
      </c>
      <c r="AS260" s="6">
        <v>1.0567299999999999</v>
      </c>
      <c r="AT260" s="3">
        <v>2.4809600000000001</v>
      </c>
      <c r="AU260">
        <f>(Table253301333365397[[#This Row],[time]]-2)*2</f>
        <v>0.96192000000000011</v>
      </c>
      <c r="AV260" s="6">
        <v>2.3120599999999998</v>
      </c>
    </row>
    <row r="261" spans="1:48">
      <c r="A261" s="3">
        <v>2.5122100000000001</v>
      </c>
      <c r="B261">
        <f>(Table1286318350382[[#This Row],[time]]-2)*2</f>
        <v>1.0244200000000001</v>
      </c>
      <c r="C261" s="6">
        <v>0.101183</v>
      </c>
      <c r="D261" s="3">
        <v>2.5122100000000001</v>
      </c>
      <c r="E261">
        <f>(Table2287319351383[[#This Row],[time]]-2)*2</f>
        <v>1.0244200000000001</v>
      </c>
      <c r="F261" s="9">
        <v>8.81E-5</v>
      </c>
      <c r="G261" s="3">
        <v>2.5122100000000001</v>
      </c>
      <c r="H261">
        <f>(Table245294326358390[[#This Row],[time]]-2)*2</f>
        <v>1.0244200000000001</v>
      </c>
      <c r="I261" s="6">
        <v>0.68083800000000005</v>
      </c>
      <c r="J261" s="3">
        <v>2.5122100000000001</v>
      </c>
      <c r="K261">
        <f>(Table3288320352384[[#This Row],[time]]-2)*2</f>
        <v>1.0244200000000001</v>
      </c>
      <c r="L261" s="9">
        <v>8.8999999999999995E-5</v>
      </c>
      <c r="M261" s="3">
        <v>2.5122100000000001</v>
      </c>
      <c r="N261">
        <f>(Table246295327359391[[#This Row],[time]]-2)*2</f>
        <v>1.0244200000000001</v>
      </c>
      <c r="O261" s="9">
        <v>6.0099999999999997E-5</v>
      </c>
      <c r="P261" s="3">
        <v>2.5122100000000001</v>
      </c>
      <c r="Q261">
        <f>(Table4289321353385[[#This Row],[time]]-2)*2</f>
        <v>1.0244200000000001</v>
      </c>
      <c r="R261" s="9">
        <v>7.7899999999999996E-5</v>
      </c>
      <c r="S261" s="3">
        <v>2.5122100000000001</v>
      </c>
      <c r="T261">
        <f>(Table247296328360392[[#This Row],[time]]-2)*2</f>
        <v>1.0244200000000001</v>
      </c>
      <c r="U261" s="9">
        <v>6.9300000000000004E-5</v>
      </c>
      <c r="V261" s="3">
        <v>2.5122100000000001</v>
      </c>
      <c r="W261">
        <f>(Table5290322354386[[#This Row],[time]]-2)*2</f>
        <v>1.0244200000000001</v>
      </c>
      <c r="X261" s="9">
        <v>7.7100000000000004E-5</v>
      </c>
      <c r="Y261" s="3">
        <v>2.5122100000000001</v>
      </c>
      <c r="Z261">
        <f>(Table248297329361393[[#This Row],[time]]-2)*2</f>
        <v>1.0244200000000001</v>
      </c>
      <c r="AA261" s="9">
        <v>8.4699999999999999E-5</v>
      </c>
      <c r="AB261" s="3">
        <v>2.5122100000000001</v>
      </c>
      <c r="AC261">
        <f>(Table6291323355387[[#This Row],[time]]-2)*2</f>
        <v>1.0244200000000001</v>
      </c>
      <c r="AD261" s="9">
        <v>9.0500000000000004E-5</v>
      </c>
      <c r="AE261" s="3">
        <v>2.5122100000000001</v>
      </c>
      <c r="AF261">
        <f>(Table249298330362394[[#This Row],[time]]-2)*2</f>
        <v>1.0244200000000001</v>
      </c>
      <c r="AG261" s="9">
        <v>9.3599999999999998E-5</v>
      </c>
      <c r="AH261" s="3">
        <v>2.5122100000000001</v>
      </c>
      <c r="AI261">
        <f>(Table7292324356388[[#This Row],[time]]-2)*2</f>
        <v>1.0244200000000001</v>
      </c>
      <c r="AJ261" s="9">
        <v>9.1199999999999994E-5</v>
      </c>
      <c r="AK261" s="3">
        <v>2.5122100000000001</v>
      </c>
      <c r="AL261">
        <f>(Table250299331363395[[#This Row],[time]]-2)*2</f>
        <v>1.0244200000000001</v>
      </c>
      <c r="AM261" s="6">
        <v>0.96792100000000003</v>
      </c>
      <c r="AN261" s="3">
        <v>2.5122100000000001</v>
      </c>
      <c r="AO261">
        <f>(Table8293325357389[[#This Row],[time]]-2)*2</f>
        <v>1.0244200000000001</v>
      </c>
      <c r="AP261" s="6">
        <v>1.76163</v>
      </c>
      <c r="AQ261" s="3">
        <v>2.5122100000000001</v>
      </c>
      <c r="AR261">
        <f>(Table252300332364396[[#This Row],[time]]-2)*2</f>
        <v>1.0244200000000001</v>
      </c>
      <c r="AS261" s="6">
        <v>1.1275500000000001</v>
      </c>
      <c r="AT261" s="3">
        <v>2.5122100000000001</v>
      </c>
      <c r="AU261">
        <f>(Table253301333365397[[#This Row],[time]]-2)*2</f>
        <v>1.0244200000000001</v>
      </c>
      <c r="AV261" s="6">
        <v>2.2668300000000001</v>
      </c>
    </row>
    <row r="262" spans="1:48">
      <c r="A262" s="3">
        <v>2.5825200000000001</v>
      </c>
      <c r="B262">
        <f>(Table1286318350382[[#This Row],[time]]-2)*2</f>
        <v>1.1650400000000003</v>
      </c>
      <c r="C262" s="6">
        <v>4.6429100000000001E-2</v>
      </c>
      <c r="D262" s="3">
        <v>2.5825200000000001</v>
      </c>
      <c r="E262">
        <f>(Table2287319351383[[#This Row],[time]]-2)*2</f>
        <v>1.1650400000000003</v>
      </c>
      <c r="F262" s="9">
        <v>8.0599999999999994E-5</v>
      </c>
      <c r="G262" s="3">
        <v>2.5825200000000001</v>
      </c>
      <c r="H262">
        <f>(Table245294326358390[[#This Row],[time]]-2)*2</f>
        <v>1.1650400000000003</v>
      </c>
      <c r="I262" s="6">
        <v>0.22336800000000001</v>
      </c>
      <c r="J262" s="3">
        <v>2.5825200000000001</v>
      </c>
      <c r="K262">
        <f>(Table3288320352384[[#This Row],[time]]-2)*2</f>
        <v>1.1650400000000003</v>
      </c>
      <c r="L262" s="9">
        <v>8.1000000000000004E-5</v>
      </c>
      <c r="M262" s="3">
        <v>2.5825200000000001</v>
      </c>
      <c r="N262">
        <f>(Table246295327359391[[#This Row],[time]]-2)*2</f>
        <v>1.1650400000000003</v>
      </c>
      <c r="O262" s="9">
        <v>5.8100000000000003E-5</v>
      </c>
      <c r="P262" s="3">
        <v>2.5825200000000001</v>
      </c>
      <c r="Q262">
        <f>(Table4289321353385[[#This Row],[time]]-2)*2</f>
        <v>1.1650400000000003</v>
      </c>
      <c r="R262" s="9">
        <v>7.4999999999999993E-5</v>
      </c>
      <c r="S262" s="3">
        <v>2.5825200000000001</v>
      </c>
      <c r="T262">
        <f>(Table247296328360392[[#This Row],[time]]-2)*2</f>
        <v>1.1650400000000003</v>
      </c>
      <c r="U262" s="9">
        <v>6.6000000000000005E-5</v>
      </c>
      <c r="V262" s="3">
        <v>2.5825200000000001</v>
      </c>
      <c r="W262">
        <f>(Table5290322354386[[#This Row],[time]]-2)*2</f>
        <v>1.1650400000000003</v>
      </c>
      <c r="X262" s="9">
        <v>7.3800000000000005E-5</v>
      </c>
      <c r="Y262" s="3">
        <v>2.5825200000000001</v>
      </c>
      <c r="Z262">
        <f>(Table248297329361393[[#This Row],[time]]-2)*2</f>
        <v>1.1650400000000003</v>
      </c>
      <c r="AA262" s="9">
        <v>8.2899999999999996E-5</v>
      </c>
      <c r="AB262" s="3">
        <v>2.5825200000000001</v>
      </c>
      <c r="AC262">
        <f>(Table6291323355387[[#This Row],[time]]-2)*2</f>
        <v>1.1650400000000003</v>
      </c>
      <c r="AD262" s="9">
        <v>9.0099999999999995E-5</v>
      </c>
      <c r="AE262" s="3">
        <v>2.5825200000000001</v>
      </c>
      <c r="AF262">
        <f>(Table249298330362394[[#This Row],[time]]-2)*2</f>
        <v>1.1650400000000003</v>
      </c>
      <c r="AG262" s="9">
        <v>9.1899999999999998E-5</v>
      </c>
      <c r="AH262" s="3">
        <v>2.5825200000000001</v>
      </c>
      <c r="AI262">
        <f>(Table7292324356388[[#This Row],[time]]-2)*2</f>
        <v>1.1650400000000003</v>
      </c>
      <c r="AJ262" s="9">
        <v>9.0099999999999995E-5</v>
      </c>
      <c r="AK262" s="3">
        <v>2.5825200000000001</v>
      </c>
      <c r="AL262">
        <f>(Table250299331363395[[#This Row],[time]]-2)*2</f>
        <v>1.1650400000000003</v>
      </c>
      <c r="AM262" s="6">
        <v>1.09642</v>
      </c>
      <c r="AN262" s="3">
        <v>2.5825200000000001</v>
      </c>
      <c r="AO262">
        <f>(Table8293325357389[[#This Row],[time]]-2)*2</f>
        <v>1.1650400000000003</v>
      </c>
      <c r="AP262" s="6">
        <v>1.8716999999999999</v>
      </c>
      <c r="AQ262" s="3">
        <v>2.5825200000000001</v>
      </c>
      <c r="AR262">
        <f>(Table252300332364396[[#This Row],[time]]-2)*2</f>
        <v>1.1650400000000003</v>
      </c>
      <c r="AS262" s="6">
        <v>1.30416</v>
      </c>
      <c r="AT262" s="3">
        <v>2.5825200000000001</v>
      </c>
      <c r="AU262">
        <f>(Table253301333365397[[#This Row],[time]]-2)*2</f>
        <v>1.1650400000000003</v>
      </c>
      <c r="AV262" s="6">
        <v>2.16995</v>
      </c>
    </row>
    <row r="263" spans="1:48">
      <c r="A263" s="3">
        <v>2.6137700000000001</v>
      </c>
      <c r="B263">
        <f>(Table1286318350382[[#This Row],[time]]-2)*2</f>
        <v>1.2275400000000003</v>
      </c>
      <c r="C263" s="6">
        <v>7.4061300000000004E-3</v>
      </c>
      <c r="D263" s="3">
        <v>2.6137700000000001</v>
      </c>
      <c r="E263">
        <f>(Table2287319351383[[#This Row],[time]]-2)*2</f>
        <v>1.2275400000000003</v>
      </c>
      <c r="F263" s="9">
        <v>7.7000000000000001E-5</v>
      </c>
      <c r="G263" s="3">
        <v>2.6137700000000001</v>
      </c>
      <c r="H263">
        <f>(Table245294326358390[[#This Row],[time]]-2)*2</f>
        <v>1.2275400000000003</v>
      </c>
      <c r="I263" s="6">
        <v>2.8263699999999999E-2</v>
      </c>
      <c r="J263" s="3">
        <v>2.6137700000000001</v>
      </c>
      <c r="K263">
        <f>(Table3288320352384[[#This Row],[time]]-2)*2</f>
        <v>1.2275400000000003</v>
      </c>
      <c r="L263" s="9">
        <v>7.7200000000000006E-5</v>
      </c>
      <c r="M263" s="3">
        <v>2.6137700000000001</v>
      </c>
      <c r="N263">
        <f>(Table246295327359391[[#This Row],[time]]-2)*2</f>
        <v>1.2275400000000003</v>
      </c>
      <c r="O263" s="9">
        <v>5.5699999999999999E-5</v>
      </c>
      <c r="P263" s="3">
        <v>2.6137700000000001</v>
      </c>
      <c r="Q263">
        <f>(Table4289321353385[[#This Row],[time]]-2)*2</f>
        <v>1.2275400000000003</v>
      </c>
      <c r="R263" s="9">
        <v>7.3800000000000005E-5</v>
      </c>
      <c r="S263" s="3">
        <v>2.6137700000000001</v>
      </c>
      <c r="T263">
        <f>(Table247296328360392[[#This Row],[time]]-2)*2</f>
        <v>1.2275400000000003</v>
      </c>
      <c r="U263" s="9">
        <v>6.1699999999999995E-5</v>
      </c>
      <c r="V263" s="3">
        <v>2.6137700000000001</v>
      </c>
      <c r="W263">
        <f>(Table5290322354386[[#This Row],[time]]-2)*2</f>
        <v>1.2275400000000003</v>
      </c>
      <c r="X263" s="9">
        <v>7.3399999999999995E-5</v>
      </c>
      <c r="Y263" s="3">
        <v>2.6137700000000001</v>
      </c>
      <c r="Z263">
        <f>(Table248297329361393[[#This Row],[time]]-2)*2</f>
        <v>1.2275400000000003</v>
      </c>
      <c r="AA263" s="9">
        <v>8.2200000000000006E-5</v>
      </c>
      <c r="AB263" s="3">
        <v>2.6137700000000001</v>
      </c>
      <c r="AC263">
        <f>(Table6291323355387[[#This Row],[time]]-2)*2</f>
        <v>1.2275400000000003</v>
      </c>
      <c r="AD263" s="9">
        <v>8.8599999999999999E-5</v>
      </c>
      <c r="AE263" s="3">
        <v>2.6137700000000001</v>
      </c>
      <c r="AF263">
        <f>(Table249298330362394[[#This Row],[time]]-2)*2</f>
        <v>1.2275400000000003</v>
      </c>
      <c r="AG263" s="9">
        <v>9.1199999999999994E-5</v>
      </c>
      <c r="AH263" s="3">
        <v>2.6137700000000001</v>
      </c>
      <c r="AI263">
        <f>(Table7292324356388[[#This Row],[time]]-2)*2</f>
        <v>1.2275400000000003</v>
      </c>
      <c r="AJ263" s="9">
        <v>8.7000000000000001E-5</v>
      </c>
      <c r="AK263" s="3">
        <v>2.6137700000000001</v>
      </c>
      <c r="AL263">
        <f>(Table250299331363395[[#This Row],[time]]-2)*2</f>
        <v>1.2275400000000003</v>
      </c>
      <c r="AM263" s="6">
        <v>1.1572</v>
      </c>
      <c r="AN263" s="3">
        <v>2.6137700000000001</v>
      </c>
      <c r="AO263">
        <f>(Table8293325357389[[#This Row],[time]]-2)*2</f>
        <v>1.2275400000000003</v>
      </c>
      <c r="AP263" s="6">
        <v>1.91059</v>
      </c>
      <c r="AQ263" s="3">
        <v>2.6137700000000001</v>
      </c>
      <c r="AR263">
        <f>(Table252300332364396[[#This Row],[time]]-2)*2</f>
        <v>1.2275400000000003</v>
      </c>
      <c r="AS263" s="6">
        <v>1.3843700000000001</v>
      </c>
      <c r="AT263" s="3">
        <v>2.6137700000000001</v>
      </c>
      <c r="AU263">
        <f>(Table253301333365397[[#This Row],[time]]-2)*2</f>
        <v>1.2275400000000003</v>
      </c>
      <c r="AV263" s="6">
        <v>2.12426</v>
      </c>
    </row>
    <row r="264" spans="1:48">
      <c r="A264" s="3">
        <v>2.6501299999999999</v>
      </c>
      <c r="B264">
        <f>(Table1286318350382[[#This Row],[time]]-2)*2</f>
        <v>1.3002599999999997</v>
      </c>
      <c r="C264" s="9">
        <v>9.0000000000000006E-5</v>
      </c>
      <c r="D264" s="3">
        <v>2.6501299999999999</v>
      </c>
      <c r="E264">
        <f>(Table2287319351383[[#This Row],[time]]-2)*2</f>
        <v>1.3002599999999997</v>
      </c>
      <c r="F264" s="9">
        <v>7.2700000000000005E-5</v>
      </c>
      <c r="G264" s="3">
        <v>2.6501299999999999</v>
      </c>
      <c r="H264">
        <f>(Table245294326358390[[#This Row],[time]]-2)*2</f>
        <v>1.3002599999999997</v>
      </c>
      <c r="I264" s="9">
        <v>9.6799999999999995E-5</v>
      </c>
      <c r="J264" s="3">
        <v>2.6501299999999999</v>
      </c>
      <c r="K264">
        <f>(Table3288320352384[[#This Row],[time]]-2)*2</f>
        <v>1.3002599999999997</v>
      </c>
      <c r="L264" s="9">
        <v>7.2799999999999994E-5</v>
      </c>
      <c r="M264" s="3">
        <v>2.6501299999999999</v>
      </c>
      <c r="N264">
        <f>(Table246295327359391[[#This Row],[time]]-2)*2</f>
        <v>1.3002599999999997</v>
      </c>
      <c r="O264" s="9">
        <v>5.5099999999999998E-5</v>
      </c>
      <c r="P264" s="3">
        <v>2.6501299999999999</v>
      </c>
      <c r="Q264">
        <f>(Table4289321353385[[#This Row],[time]]-2)*2</f>
        <v>1.3002599999999997</v>
      </c>
      <c r="R264" s="9">
        <v>7.2299999999999996E-5</v>
      </c>
      <c r="S264" s="3">
        <v>2.6501299999999999</v>
      </c>
      <c r="T264">
        <f>(Table247296328360392[[#This Row],[time]]-2)*2</f>
        <v>1.3002599999999997</v>
      </c>
      <c r="U264" s="9">
        <v>6.02E-5</v>
      </c>
      <c r="V264" s="3">
        <v>2.6501299999999999</v>
      </c>
      <c r="W264">
        <f>(Table5290322354386[[#This Row],[time]]-2)*2</f>
        <v>1.3002599999999997</v>
      </c>
      <c r="X264" s="9">
        <v>7.2000000000000002E-5</v>
      </c>
      <c r="Y264" s="3">
        <v>2.6501299999999999</v>
      </c>
      <c r="Z264">
        <f>(Table248297329361393[[#This Row],[time]]-2)*2</f>
        <v>1.3002599999999997</v>
      </c>
      <c r="AA264" s="9">
        <v>8.1600000000000005E-5</v>
      </c>
      <c r="AB264" s="3">
        <v>2.6501299999999999</v>
      </c>
      <c r="AC264">
        <f>(Table6291323355387[[#This Row],[time]]-2)*2</f>
        <v>1.3002599999999997</v>
      </c>
      <c r="AD264" s="9">
        <v>8.7100000000000003E-5</v>
      </c>
      <c r="AE264" s="3">
        <v>2.6501299999999999</v>
      </c>
      <c r="AF264">
        <f>(Table249298330362394[[#This Row],[time]]-2)*2</f>
        <v>1.3002599999999997</v>
      </c>
      <c r="AG264" s="9">
        <v>9.0400000000000002E-5</v>
      </c>
      <c r="AH264" s="3">
        <v>2.6501299999999999</v>
      </c>
      <c r="AI264">
        <f>(Table7292324356388[[#This Row],[time]]-2)*2</f>
        <v>1.3002599999999997</v>
      </c>
      <c r="AJ264" s="9">
        <v>8.3399999999999994E-5</v>
      </c>
      <c r="AK264" s="3">
        <v>2.6501299999999999</v>
      </c>
      <c r="AL264">
        <f>(Table250299331363395[[#This Row],[time]]-2)*2</f>
        <v>1.3002599999999997</v>
      </c>
      <c r="AM264" s="6">
        <v>1.2276</v>
      </c>
      <c r="AN264" s="3">
        <v>2.6501299999999999</v>
      </c>
      <c r="AO264">
        <f>(Table8293325357389[[#This Row],[time]]-2)*2</f>
        <v>1.3002599999999997</v>
      </c>
      <c r="AP264" s="6">
        <v>1.93889</v>
      </c>
      <c r="AQ264" s="3">
        <v>2.6501299999999999</v>
      </c>
      <c r="AR264">
        <f>(Table252300332364396[[#This Row],[time]]-2)*2</f>
        <v>1.3002599999999997</v>
      </c>
      <c r="AS264" s="6">
        <v>1.4780500000000001</v>
      </c>
      <c r="AT264" s="3">
        <v>2.6501299999999999</v>
      </c>
      <c r="AU264">
        <f>(Table253301333365397[[#This Row],[time]]-2)*2</f>
        <v>1.3002599999999997</v>
      </c>
      <c r="AV264" s="6">
        <v>2.0602499999999999</v>
      </c>
    </row>
    <row r="265" spans="1:48">
      <c r="A265" s="3">
        <v>2.7022699999999999</v>
      </c>
      <c r="B265">
        <f>(Table1286318350382[[#This Row],[time]]-2)*2</f>
        <v>1.4045399999999999</v>
      </c>
      <c r="C265" s="9">
        <v>8.7700000000000004E-5</v>
      </c>
      <c r="D265" s="3">
        <v>2.7022699999999999</v>
      </c>
      <c r="E265">
        <f>(Table2287319351383[[#This Row],[time]]-2)*2</f>
        <v>1.4045399999999999</v>
      </c>
      <c r="F265" s="9">
        <v>6.8200000000000004E-5</v>
      </c>
      <c r="G265" s="3">
        <v>2.7022699999999999</v>
      </c>
      <c r="H265">
        <f>(Table245294326358390[[#This Row],[time]]-2)*2</f>
        <v>1.4045399999999999</v>
      </c>
      <c r="I265" s="9">
        <v>9.3900000000000006E-5</v>
      </c>
      <c r="J265" s="3">
        <v>2.7022699999999999</v>
      </c>
      <c r="K265">
        <f>(Table3288320352384[[#This Row],[time]]-2)*2</f>
        <v>1.4045399999999999</v>
      </c>
      <c r="L265" s="9">
        <v>6.7999999999999999E-5</v>
      </c>
      <c r="M265" s="3">
        <v>2.7022699999999999</v>
      </c>
      <c r="N265">
        <f>(Table246295327359391[[#This Row],[time]]-2)*2</f>
        <v>1.4045399999999999</v>
      </c>
      <c r="O265" s="9">
        <v>5.4400000000000001E-5</v>
      </c>
      <c r="P265" s="3">
        <v>2.7022699999999999</v>
      </c>
      <c r="Q265">
        <f>(Table4289321353385[[#This Row],[time]]-2)*2</f>
        <v>1.4045399999999999</v>
      </c>
      <c r="R265" s="9">
        <v>6.9999999999999994E-5</v>
      </c>
      <c r="S265" s="3">
        <v>2.7022699999999999</v>
      </c>
      <c r="T265">
        <f>(Table247296328360392[[#This Row],[time]]-2)*2</f>
        <v>1.4045399999999999</v>
      </c>
      <c r="U265" s="9">
        <v>5.8199999999999998E-5</v>
      </c>
      <c r="V265" s="3">
        <v>2.7022699999999999</v>
      </c>
      <c r="W265">
        <f>(Table5290322354386[[#This Row],[time]]-2)*2</f>
        <v>1.4045399999999999</v>
      </c>
      <c r="X265" s="9">
        <v>6.9800000000000003E-5</v>
      </c>
      <c r="Y265" s="3">
        <v>2.7022699999999999</v>
      </c>
      <c r="Z265">
        <f>(Table248297329361393[[#This Row],[time]]-2)*2</f>
        <v>1.4045399999999999</v>
      </c>
      <c r="AA265" s="9">
        <v>8.1000000000000004E-5</v>
      </c>
      <c r="AB265" s="3">
        <v>2.7022699999999999</v>
      </c>
      <c r="AC265">
        <f>(Table6291323355387[[#This Row],[time]]-2)*2</f>
        <v>1.4045399999999999</v>
      </c>
      <c r="AD265" s="9">
        <v>8.4800000000000001E-5</v>
      </c>
      <c r="AE265" s="3">
        <v>2.7022699999999999</v>
      </c>
      <c r="AF265">
        <f>(Table249298330362394[[#This Row],[time]]-2)*2</f>
        <v>1.4045399999999999</v>
      </c>
      <c r="AG265" s="9">
        <v>8.9400000000000005E-5</v>
      </c>
      <c r="AH265" s="3">
        <v>2.7022699999999999</v>
      </c>
      <c r="AI265">
        <f>(Table7292324356388[[#This Row],[time]]-2)*2</f>
        <v>1.4045399999999999</v>
      </c>
      <c r="AJ265" s="9">
        <v>7.7200000000000006E-5</v>
      </c>
      <c r="AK265" s="3">
        <v>2.7022699999999999</v>
      </c>
      <c r="AL265">
        <f>(Table250299331363395[[#This Row],[time]]-2)*2</f>
        <v>1.4045399999999999</v>
      </c>
      <c r="AM265" s="6">
        <v>1.34263</v>
      </c>
      <c r="AN265" s="3">
        <v>2.7022699999999999</v>
      </c>
      <c r="AO265">
        <f>(Table8293325357389[[#This Row],[time]]-2)*2</f>
        <v>1.4045399999999999</v>
      </c>
      <c r="AP265" s="6">
        <v>1.9311799999999999</v>
      </c>
      <c r="AQ265" s="3">
        <v>2.7022699999999999</v>
      </c>
      <c r="AR265">
        <f>(Table252300332364396[[#This Row],[time]]-2)*2</f>
        <v>1.4045399999999999</v>
      </c>
      <c r="AS265" s="6">
        <v>1.6206100000000001</v>
      </c>
      <c r="AT265" s="3">
        <v>2.7022699999999999</v>
      </c>
      <c r="AU265">
        <f>(Table253301333365397[[#This Row],[time]]-2)*2</f>
        <v>1.4045399999999999</v>
      </c>
      <c r="AV265" s="6">
        <v>1.9312</v>
      </c>
    </row>
    <row r="266" spans="1:48">
      <c r="A266" s="3">
        <v>2.7540100000000001</v>
      </c>
      <c r="B266">
        <f>(Table1286318350382[[#This Row],[time]]-2)*2</f>
        <v>1.5080200000000001</v>
      </c>
      <c r="C266" s="9">
        <v>8.6399999999999999E-5</v>
      </c>
      <c r="D266" s="3">
        <v>2.7540100000000001</v>
      </c>
      <c r="E266">
        <f>(Table2287319351383[[#This Row],[time]]-2)*2</f>
        <v>1.5080200000000001</v>
      </c>
      <c r="F266" s="9">
        <v>6.6000000000000005E-5</v>
      </c>
      <c r="G266" s="3">
        <v>2.7540100000000001</v>
      </c>
      <c r="H266">
        <f>(Table245294326358390[[#This Row],[time]]-2)*2</f>
        <v>1.5080200000000001</v>
      </c>
      <c r="I266" s="9">
        <v>9.2E-5</v>
      </c>
      <c r="J266" s="3">
        <v>2.7540100000000001</v>
      </c>
      <c r="K266">
        <f>(Table3288320352384[[#This Row],[time]]-2)*2</f>
        <v>1.5080200000000001</v>
      </c>
      <c r="L266" s="9">
        <v>6.5500000000000006E-5</v>
      </c>
      <c r="M266" s="3">
        <v>2.7540100000000001</v>
      </c>
      <c r="N266">
        <f>(Table246295327359391[[#This Row],[time]]-2)*2</f>
        <v>1.5080200000000001</v>
      </c>
      <c r="O266" s="9">
        <v>5.4400000000000001E-5</v>
      </c>
      <c r="P266" s="3">
        <v>2.7540100000000001</v>
      </c>
      <c r="Q266">
        <f>(Table4289321353385[[#This Row],[time]]-2)*2</f>
        <v>1.5080200000000001</v>
      </c>
      <c r="R266" s="9">
        <v>6.7799999999999995E-5</v>
      </c>
      <c r="S266" s="3">
        <v>2.7540100000000001</v>
      </c>
      <c r="T266">
        <f>(Table247296328360392[[#This Row],[time]]-2)*2</f>
        <v>1.5080200000000001</v>
      </c>
      <c r="U266" s="9">
        <v>5.7800000000000002E-5</v>
      </c>
      <c r="V266" s="3">
        <v>2.7540100000000001</v>
      </c>
      <c r="W266">
        <f>(Table5290322354386[[#This Row],[time]]-2)*2</f>
        <v>1.5080200000000001</v>
      </c>
      <c r="X266" s="9">
        <v>6.7700000000000006E-5</v>
      </c>
      <c r="Y266" s="3">
        <v>2.7540100000000001</v>
      </c>
      <c r="Z266">
        <f>(Table248297329361393[[#This Row],[time]]-2)*2</f>
        <v>1.5080200000000001</v>
      </c>
      <c r="AA266" s="9">
        <v>7.9499999999999994E-5</v>
      </c>
      <c r="AB266" s="3">
        <v>2.7540100000000001</v>
      </c>
      <c r="AC266">
        <f>(Table6291323355387[[#This Row],[time]]-2)*2</f>
        <v>1.5080200000000001</v>
      </c>
      <c r="AD266" s="9">
        <v>8.2399999999999997E-5</v>
      </c>
      <c r="AE266" s="3">
        <v>2.7540100000000001</v>
      </c>
      <c r="AF266">
        <f>(Table249298330362394[[#This Row],[time]]-2)*2</f>
        <v>1.5080200000000001</v>
      </c>
      <c r="AG266" s="9">
        <v>8.8499999999999996E-5</v>
      </c>
      <c r="AH266" s="3">
        <v>2.7540100000000001</v>
      </c>
      <c r="AI266">
        <f>(Table7292324356388[[#This Row],[time]]-2)*2</f>
        <v>1.5080200000000001</v>
      </c>
      <c r="AJ266" s="9">
        <v>6.8300000000000007E-5</v>
      </c>
      <c r="AK266" s="3">
        <v>2.7540100000000001</v>
      </c>
      <c r="AL266">
        <f>(Table250299331363395[[#This Row],[time]]-2)*2</f>
        <v>1.5080200000000001</v>
      </c>
      <c r="AM266" s="6">
        <v>1.4578599999999999</v>
      </c>
      <c r="AN266" s="3">
        <v>2.7540100000000001</v>
      </c>
      <c r="AO266">
        <f>(Table8293325357389[[#This Row],[time]]-2)*2</f>
        <v>1.5080200000000001</v>
      </c>
      <c r="AP266" s="6">
        <v>1.8871899999999999</v>
      </c>
      <c r="AQ266" s="3">
        <v>2.7540100000000001</v>
      </c>
      <c r="AR266">
        <f>(Table252300332364396[[#This Row],[time]]-2)*2</f>
        <v>1.5080200000000001</v>
      </c>
      <c r="AS266" s="6">
        <v>1.7515099999999999</v>
      </c>
      <c r="AT266" s="3">
        <v>2.7540100000000001</v>
      </c>
      <c r="AU266">
        <f>(Table253301333365397[[#This Row],[time]]-2)*2</f>
        <v>1.5080200000000001</v>
      </c>
      <c r="AV266" s="6">
        <v>1.7810600000000001</v>
      </c>
    </row>
    <row r="267" spans="1:48">
      <c r="A267" s="3">
        <v>2.82172</v>
      </c>
      <c r="B267">
        <f>(Table1286318350382[[#This Row],[time]]-2)*2</f>
        <v>1.64344</v>
      </c>
      <c r="C267" s="9">
        <v>8.5599999999999994E-5</v>
      </c>
      <c r="D267" s="3">
        <v>2.82172</v>
      </c>
      <c r="E267">
        <f>(Table2287319351383[[#This Row],[time]]-2)*2</f>
        <v>1.64344</v>
      </c>
      <c r="F267" s="9">
        <v>6.4499999999999996E-5</v>
      </c>
      <c r="G267" s="3">
        <v>2.82172</v>
      </c>
      <c r="H267">
        <f>(Table245294326358390[[#This Row],[time]]-2)*2</f>
        <v>1.64344</v>
      </c>
      <c r="I267" s="9">
        <v>9.0500000000000004E-5</v>
      </c>
      <c r="J267" s="3">
        <v>2.82172</v>
      </c>
      <c r="K267">
        <f>(Table3288320352384[[#This Row],[time]]-2)*2</f>
        <v>1.64344</v>
      </c>
      <c r="L267" s="9">
        <v>6.3899999999999995E-5</v>
      </c>
      <c r="M267" s="3">
        <v>2.82172</v>
      </c>
      <c r="N267">
        <f>(Table246295327359391[[#This Row],[time]]-2)*2</f>
        <v>1.64344</v>
      </c>
      <c r="O267" s="9">
        <v>5.5399999999999998E-5</v>
      </c>
      <c r="P267" s="3">
        <v>2.82172</v>
      </c>
      <c r="Q267">
        <f>(Table4289321353385[[#This Row],[time]]-2)*2</f>
        <v>1.64344</v>
      </c>
      <c r="R267" s="9">
        <v>6.5699999999999998E-5</v>
      </c>
      <c r="S267" s="3">
        <v>2.82172</v>
      </c>
      <c r="T267">
        <f>(Table247296328360392[[#This Row],[time]]-2)*2</f>
        <v>1.64344</v>
      </c>
      <c r="U267" s="9">
        <v>5.77E-5</v>
      </c>
      <c r="V267" s="3">
        <v>2.82172</v>
      </c>
      <c r="W267">
        <f>(Table5290322354386[[#This Row],[time]]-2)*2</f>
        <v>1.64344</v>
      </c>
      <c r="X267" s="9">
        <v>6.5400000000000004E-5</v>
      </c>
      <c r="Y267" s="3">
        <v>2.82172</v>
      </c>
      <c r="Z267">
        <f>(Table248297329361393[[#This Row],[time]]-2)*2</f>
        <v>1.64344</v>
      </c>
      <c r="AA267" s="9">
        <v>7.8700000000000002E-5</v>
      </c>
      <c r="AB267" s="3">
        <v>2.82172</v>
      </c>
      <c r="AC267">
        <f>(Table6291323355387[[#This Row],[time]]-2)*2</f>
        <v>1.64344</v>
      </c>
      <c r="AD267" s="9">
        <v>7.9400000000000006E-5</v>
      </c>
      <c r="AE267" s="3">
        <v>2.82172</v>
      </c>
      <c r="AF267">
        <f>(Table249298330362394[[#This Row],[time]]-2)*2</f>
        <v>1.64344</v>
      </c>
      <c r="AG267" s="9">
        <v>8.7299999999999994E-5</v>
      </c>
      <c r="AH267" s="3">
        <v>2.82172</v>
      </c>
      <c r="AI267">
        <f>(Table7292324356388[[#This Row],[time]]-2)*2</f>
        <v>1.64344</v>
      </c>
      <c r="AJ267" s="9">
        <v>5.9299999999999998E-5</v>
      </c>
      <c r="AK267" s="3">
        <v>2.82172</v>
      </c>
      <c r="AL267">
        <f>(Table250299331363395[[#This Row],[time]]-2)*2</f>
        <v>1.64344</v>
      </c>
      <c r="AM267" s="6">
        <v>1.58053</v>
      </c>
      <c r="AN267" s="3">
        <v>2.82172</v>
      </c>
      <c r="AO267">
        <f>(Table8293325357389[[#This Row],[time]]-2)*2</f>
        <v>1.64344</v>
      </c>
      <c r="AP267" s="6">
        <v>1.80911</v>
      </c>
      <c r="AQ267" s="3">
        <v>2.82172</v>
      </c>
      <c r="AR267">
        <f>(Table252300332364396[[#This Row],[time]]-2)*2</f>
        <v>1.64344</v>
      </c>
      <c r="AS267" s="6">
        <v>1.90394</v>
      </c>
      <c r="AT267" s="3">
        <v>2.82172</v>
      </c>
      <c r="AU267">
        <f>(Table253301333365397[[#This Row],[time]]-2)*2</f>
        <v>1.64344</v>
      </c>
      <c r="AV267" s="6">
        <v>1.59124</v>
      </c>
    </row>
    <row r="268" spans="1:48">
      <c r="A268" s="3">
        <v>2.8517899999999998</v>
      </c>
      <c r="B268">
        <f>(Table1286318350382[[#This Row],[time]]-2)*2</f>
        <v>1.7035799999999997</v>
      </c>
      <c r="C268" s="9">
        <v>8.5199999999999997E-5</v>
      </c>
      <c r="D268" s="3">
        <v>2.8517899999999998</v>
      </c>
      <c r="E268">
        <f>(Table2287319351383[[#This Row],[time]]-2)*2</f>
        <v>1.7035799999999997</v>
      </c>
      <c r="F268" s="9">
        <v>6.3999999999999997E-5</v>
      </c>
      <c r="G268" s="3">
        <v>2.8517899999999998</v>
      </c>
      <c r="H268">
        <f>(Table245294326358390[[#This Row],[time]]-2)*2</f>
        <v>1.7035799999999997</v>
      </c>
      <c r="I268" s="9">
        <v>8.9800000000000001E-5</v>
      </c>
      <c r="J268" s="3">
        <v>2.8517899999999998</v>
      </c>
      <c r="K268">
        <f>(Table3288320352384[[#This Row],[time]]-2)*2</f>
        <v>1.7035799999999997</v>
      </c>
      <c r="L268" s="9">
        <v>6.3200000000000005E-5</v>
      </c>
      <c r="M268" s="3">
        <v>2.8517899999999998</v>
      </c>
      <c r="N268">
        <f>(Table246295327359391[[#This Row],[time]]-2)*2</f>
        <v>1.7035799999999997</v>
      </c>
      <c r="O268" s="9">
        <v>5.5699999999999999E-5</v>
      </c>
      <c r="P268" s="3">
        <v>2.8517899999999998</v>
      </c>
      <c r="Q268">
        <f>(Table4289321353385[[#This Row],[time]]-2)*2</f>
        <v>1.7035799999999997</v>
      </c>
      <c r="R268" s="9">
        <v>6.4900000000000005E-5</v>
      </c>
      <c r="S268" s="3">
        <v>2.8517899999999998</v>
      </c>
      <c r="T268">
        <f>(Table247296328360392[[#This Row],[time]]-2)*2</f>
        <v>1.7035799999999997</v>
      </c>
      <c r="U268" s="9">
        <v>5.7200000000000001E-5</v>
      </c>
      <c r="V268" s="3">
        <v>2.8517899999999998</v>
      </c>
      <c r="W268">
        <f>(Table5290322354386[[#This Row],[time]]-2)*2</f>
        <v>1.7035799999999997</v>
      </c>
      <c r="X268" s="9">
        <v>6.4700000000000001E-5</v>
      </c>
      <c r="Y268" s="3">
        <v>2.8517899999999998</v>
      </c>
      <c r="Z268">
        <f>(Table248297329361393[[#This Row],[time]]-2)*2</f>
        <v>1.7035799999999997</v>
      </c>
      <c r="AA268" s="9">
        <v>7.8399999999999995E-5</v>
      </c>
      <c r="AB268" s="3">
        <v>2.8517899999999998</v>
      </c>
      <c r="AC268">
        <f>(Table6291323355387[[#This Row],[time]]-2)*2</f>
        <v>1.7035799999999997</v>
      </c>
      <c r="AD268" s="9">
        <v>7.9300000000000003E-5</v>
      </c>
      <c r="AE268" s="3">
        <v>2.8517899999999998</v>
      </c>
      <c r="AF268">
        <f>(Table249298330362394[[#This Row],[time]]-2)*2</f>
        <v>1.7035799999999997</v>
      </c>
      <c r="AG268" s="9">
        <v>8.6700000000000007E-5</v>
      </c>
      <c r="AH268" s="3">
        <v>2.8517899999999998</v>
      </c>
      <c r="AI268">
        <f>(Table7292324356388[[#This Row],[time]]-2)*2</f>
        <v>1.7035799999999997</v>
      </c>
      <c r="AJ268" s="9">
        <v>6.6299999999999999E-5</v>
      </c>
      <c r="AK268" s="3">
        <v>2.8517899999999998</v>
      </c>
      <c r="AL268">
        <f>(Table250299331363395[[#This Row],[time]]-2)*2</f>
        <v>1.7035799999999997</v>
      </c>
      <c r="AM268" s="6">
        <v>1.6319900000000001</v>
      </c>
      <c r="AN268" s="3">
        <v>2.8517899999999998</v>
      </c>
      <c r="AO268">
        <f>(Table8293325357389[[#This Row],[time]]-2)*2</f>
        <v>1.7035799999999997</v>
      </c>
      <c r="AP268" s="6">
        <v>1.76346</v>
      </c>
      <c r="AQ268" s="3">
        <v>2.8517899999999998</v>
      </c>
      <c r="AR268">
        <f>(Table252300332364396[[#This Row],[time]]-2)*2</f>
        <v>1.7035799999999997</v>
      </c>
      <c r="AS268" s="6">
        <v>1.9555400000000001</v>
      </c>
      <c r="AT268" s="3">
        <v>2.8517899999999998</v>
      </c>
      <c r="AU268">
        <f>(Table253301333365397[[#This Row],[time]]-2)*2</f>
        <v>1.7035799999999997</v>
      </c>
      <c r="AV268" s="6">
        <v>1.50925</v>
      </c>
    </row>
    <row r="269" spans="1:48">
      <c r="A269" s="3">
        <v>2.9110399999999998</v>
      </c>
      <c r="B269">
        <f>(Table1286318350382[[#This Row],[time]]-2)*2</f>
        <v>1.8220799999999997</v>
      </c>
      <c r="C269" s="9">
        <v>8.4499999999999994E-5</v>
      </c>
      <c r="D269" s="3">
        <v>2.9110399999999998</v>
      </c>
      <c r="E269">
        <f>(Table2287319351383[[#This Row],[time]]-2)*2</f>
        <v>1.8220799999999997</v>
      </c>
      <c r="F269" s="9">
        <v>6.3E-5</v>
      </c>
      <c r="G269" s="3">
        <v>2.9110399999999998</v>
      </c>
      <c r="H269">
        <f>(Table245294326358390[[#This Row],[time]]-2)*2</f>
        <v>1.8220799999999997</v>
      </c>
      <c r="I269" s="9">
        <v>8.8599999999999999E-5</v>
      </c>
      <c r="J269" s="3">
        <v>2.9110399999999998</v>
      </c>
      <c r="K269">
        <f>(Table3288320352384[[#This Row],[time]]-2)*2</f>
        <v>1.8220799999999997</v>
      </c>
      <c r="L269" s="9">
        <v>6.2100000000000005E-5</v>
      </c>
      <c r="M269" s="3">
        <v>2.9110399999999998</v>
      </c>
      <c r="N269">
        <f>(Table246295327359391[[#This Row],[time]]-2)*2</f>
        <v>1.8220799999999997</v>
      </c>
      <c r="O269" s="9">
        <v>5.5899999999999997E-5</v>
      </c>
      <c r="P269" s="3">
        <v>2.9110399999999998</v>
      </c>
      <c r="Q269">
        <f>(Table4289321353385[[#This Row],[time]]-2)*2</f>
        <v>1.8220799999999997</v>
      </c>
      <c r="R269" s="9">
        <v>6.3399999999999996E-5</v>
      </c>
      <c r="S269" s="3">
        <v>2.9110399999999998</v>
      </c>
      <c r="T269">
        <f>(Table247296328360392[[#This Row],[time]]-2)*2</f>
        <v>1.8220799999999997</v>
      </c>
      <c r="U269" s="9">
        <v>5.6100000000000002E-5</v>
      </c>
      <c r="V269" s="3">
        <v>2.9110399999999998</v>
      </c>
      <c r="W269">
        <f>(Table5290322354386[[#This Row],[time]]-2)*2</f>
        <v>1.8220799999999997</v>
      </c>
      <c r="X269" s="9">
        <v>6.3100000000000002E-5</v>
      </c>
      <c r="Y269" s="3">
        <v>2.9110399999999998</v>
      </c>
      <c r="Z269">
        <f>(Table248297329361393[[#This Row],[time]]-2)*2</f>
        <v>1.8220799999999997</v>
      </c>
      <c r="AA269" s="9">
        <v>7.7899999999999996E-5</v>
      </c>
      <c r="AB269" s="3">
        <v>2.9110399999999998</v>
      </c>
      <c r="AC269">
        <f>(Table6291323355387[[#This Row],[time]]-2)*2</f>
        <v>1.8220799999999997</v>
      </c>
      <c r="AD269" s="9">
        <v>7.6100000000000007E-5</v>
      </c>
      <c r="AE269" s="3">
        <v>2.9110399999999998</v>
      </c>
      <c r="AF269">
        <f>(Table249298330362394[[#This Row],[time]]-2)*2</f>
        <v>1.8220799999999997</v>
      </c>
      <c r="AG269" s="9">
        <v>8.5400000000000002E-5</v>
      </c>
      <c r="AH269" s="3">
        <v>2.9110399999999998</v>
      </c>
      <c r="AI269">
        <f>(Table7292324356388[[#This Row],[time]]-2)*2</f>
        <v>1.8220799999999997</v>
      </c>
      <c r="AJ269" s="9">
        <v>5.5899999999999997E-5</v>
      </c>
      <c r="AK269" s="3">
        <v>2.9110399999999998</v>
      </c>
      <c r="AL269">
        <f>(Table250299331363395[[#This Row],[time]]-2)*2</f>
        <v>1.8220799999999997</v>
      </c>
      <c r="AM269" s="6">
        <v>1.7394700000000001</v>
      </c>
      <c r="AN269" s="3">
        <v>2.9110399999999998</v>
      </c>
      <c r="AO269">
        <f>(Table8293325357389[[#This Row],[time]]-2)*2</f>
        <v>1.8220799999999997</v>
      </c>
      <c r="AP269" s="6">
        <v>1.65387</v>
      </c>
      <c r="AQ269" s="3">
        <v>2.9110399999999998</v>
      </c>
      <c r="AR269">
        <f>(Table252300332364396[[#This Row],[time]]-2)*2</f>
        <v>1.8220799999999997</v>
      </c>
      <c r="AS269" s="6">
        <v>2.02264</v>
      </c>
      <c r="AT269" s="3">
        <v>2.9110399999999998</v>
      </c>
      <c r="AU269">
        <f>(Table253301333365397[[#This Row],[time]]-2)*2</f>
        <v>1.8220799999999997</v>
      </c>
      <c r="AV269" s="6">
        <v>1.35347</v>
      </c>
    </row>
    <row r="270" spans="1:48">
      <c r="A270" s="3">
        <v>2.95017</v>
      </c>
      <c r="B270">
        <f>(Table1286318350382[[#This Row],[time]]-2)*2</f>
        <v>1.9003399999999999</v>
      </c>
      <c r="C270" s="9">
        <v>8.3999999999999995E-5</v>
      </c>
      <c r="D270" s="3">
        <v>2.95017</v>
      </c>
      <c r="E270">
        <f>(Table2287319351383[[#This Row],[time]]-2)*2</f>
        <v>1.9003399999999999</v>
      </c>
      <c r="F270" s="9">
        <v>6.2399999999999999E-5</v>
      </c>
      <c r="G270" s="3">
        <v>2.95017</v>
      </c>
      <c r="H270">
        <f>(Table245294326358390[[#This Row],[time]]-2)*2</f>
        <v>1.9003399999999999</v>
      </c>
      <c r="I270" s="9">
        <v>8.7899999999999995E-5</v>
      </c>
      <c r="J270" s="3">
        <v>2.95017</v>
      </c>
      <c r="K270">
        <f>(Table3288320352384[[#This Row],[time]]-2)*2</f>
        <v>1.9003399999999999</v>
      </c>
      <c r="L270" s="9">
        <v>6.1400000000000002E-5</v>
      </c>
      <c r="M270" s="3">
        <v>2.95017</v>
      </c>
      <c r="N270">
        <f>(Table246295327359391[[#This Row],[time]]-2)*2</f>
        <v>1.9003399999999999</v>
      </c>
      <c r="O270" s="9">
        <v>5.4599999999999999E-5</v>
      </c>
      <c r="P270" s="3">
        <v>2.95017</v>
      </c>
      <c r="Q270">
        <f>(Table4289321353385[[#This Row],[time]]-2)*2</f>
        <v>1.9003399999999999</v>
      </c>
      <c r="R270" s="9">
        <v>6.2399999999999999E-5</v>
      </c>
      <c r="S270" s="3">
        <v>2.95017</v>
      </c>
      <c r="T270">
        <f>(Table247296328360392[[#This Row],[time]]-2)*2</f>
        <v>1.9003399999999999</v>
      </c>
      <c r="U270" s="9">
        <v>5.5000000000000002E-5</v>
      </c>
      <c r="V270" s="3">
        <v>2.95017</v>
      </c>
      <c r="W270">
        <f>(Table5290322354386[[#This Row],[time]]-2)*2</f>
        <v>1.9003399999999999</v>
      </c>
      <c r="X270" s="9">
        <v>6.2100000000000005E-5</v>
      </c>
      <c r="Y270" s="3">
        <v>2.95017</v>
      </c>
      <c r="Z270">
        <f>(Table248297329361393[[#This Row],[time]]-2)*2</f>
        <v>1.9003399999999999</v>
      </c>
      <c r="AA270" s="9">
        <v>7.5900000000000002E-5</v>
      </c>
      <c r="AB270" s="3">
        <v>2.95017</v>
      </c>
      <c r="AC270">
        <f>(Table6291323355387[[#This Row],[time]]-2)*2</f>
        <v>1.9003399999999999</v>
      </c>
      <c r="AD270" s="9">
        <v>7.4499999999999995E-5</v>
      </c>
      <c r="AE270" s="3">
        <v>2.95017</v>
      </c>
      <c r="AF270">
        <f>(Table249298330362394[[#This Row],[time]]-2)*2</f>
        <v>1.9003399999999999</v>
      </c>
      <c r="AG270" s="9">
        <v>8.4099999999999998E-5</v>
      </c>
      <c r="AH270" s="3">
        <v>2.95017</v>
      </c>
      <c r="AI270">
        <f>(Table7292324356388[[#This Row],[time]]-2)*2</f>
        <v>1.9003399999999999</v>
      </c>
      <c r="AJ270" s="9">
        <v>5.24E-5</v>
      </c>
      <c r="AK270" s="3">
        <v>2.95017</v>
      </c>
      <c r="AL270">
        <f>(Table250299331363395[[#This Row],[time]]-2)*2</f>
        <v>1.9003399999999999</v>
      </c>
      <c r="AM270" s="6">
        <v>1.8012999999999999</v>
      </c>
      <c r="AN270" s="3">
        <v>2.95017</v>
      </c>
      <c r="AO270">
        <f>(Table8293325357389[[#This Row],[time]]-2)*2</f>
        <v>1.9003399999999999</v>
      </c>
      <c r="AP270" s="6">
        <v>1.56473</v>
      </c>
      <c r="AQ270" s="3">
        <v>2.95017</v>
      </c>
      <c r="AR270">
        <f>(Table252300332364396[[#This Row],[time]]-2)*2</f>
        <v>1.9003399999999999</v>
      </c>
      <c r="AS270" s="6">
        <v>2.0598399999999999</v>
      </c>
      <c r="AT270" s="3">
        <v>2.95017</v>
      </c>
      <c r="AU270">
        <f>(Table253301333365397[[#This Row],[time]]-2)*2</f>
        <v>1.9003399999999999</v>
      </c>
      <c r="AV270" s="6">
        <v>1.24925</v>
      </c>
    </row>
    <row r="271" spans="1:48">
      <c r="A271" s="4">
        <v>3</v>
      </c>
      <c r="B271">
        <f>(Table1286318350382[[#This Row],[time]]-2)*2</f>
        <v>2</v>
      </c>
      <c r="C271" s="10">
        <v>8.3399999999999994E-5</v>
      </c>
      <c r="D271" s="4">
        <v>3</v>
      </c>
      <c r="E271">
        <f>(Table2287319351383[[#This Row],[time]]-2)*2</f>
        <v>2</v>
      </c>
      <c r="F271" s="10">
        <v>6.1699999999999995E-5</v>
      </c>
      <c r="G271" s="4">
        <v>3</v>
      </c>
      <c r="H271">
        <f>(Table245294326358390[[#This Row],[time]]-2)*2</f>
        <v>2</v>
      </c>
      <c r="I271" s="10">
        <v>8.7000000000000001E-5</v>
      </c>
      <c r="J271" s="4">
        <v>3</v>
      </c>
      <c r="K271">
        <f>(Table3288320352384[[#This Row],[time]]-2)*2</f>
        <v>2</v>
      </c>
      <c r="L271" s="10">
        <v>6.0699999999999998E-5</v>
      </c>
      <c r="M271" s="4">
        <v>3</v>
      </c>
      <c r="N271">
        <f>(Table246295327359391[[#This Row],[time]]-2)*2</f>
        <v>2</v>
      </c>
      <c r="O271" s="10">
        <v>5.3699999999999997E-5</v>
      </c>
      <c r="P271" s="4">
        <v>3</v>
      </c>
      <c r="Q271">
        <f>(Table4289321353385[[#This Row],[time]]-2)*2</f>
        <v>2</v>
      </c>
      <c r="R271" s="10">
        <v>6.1199999999999997E-5</v>
      </c>
      <c r="S271" s="4">
        <v>3</v>
      </c>
      <c r="T271">
        <f>(Table247296328360392[[#This Row],[time]]-2)*2</f>
        <v>2</v>
      </c>
      <c r="U271" s="10">
        <v>5.38E-5</v>
      </c>
      <c r="V271" s="4">
        <v>3</v>
      </c>
      <c r="W271">
        <f>(Table5290322354386[[#This Row],[time]]-2)*2</f>
        <v>2</v>
      </c>
      <c r="X271" s="10">
        <v>6.1099999999999994E-5</v>
      </c>
      <c r="Y271" s="4">
        <v>3</v>
      </c>
      <c r="Z271">
        <f>(Table248297329361393[[#This Row],[time]]-2)*2</f>
        <v>2</v>
      </c>
      <c r="AA271" s="10">
        <v>7.5400000000000003E-5</v>
      </c>
      <c r="AB271" s="4">
        <v>3</v>
      </c>
      <c r="AC271">
        <f>(Table6291323355387[[#This Row],[time]]-2)*2</f>
        <v>2</v>
      </c>
      <c r="AD271" s="10">
        <v>7.2700000000000005E-5</v>
      </c>
      <c r="AE271" s="4">
        <v>3</v>
      </c>
      <c r="AF271">
        <f>(Table249298330362394[[#This Row],[time]]-2)*2</f>
        <v>2</v>
      </c>
      <c r="AG271" s="10">
        <v>8.2899999999999996E-5</v>
      </c>
      <c r="AH271" s="4">
        <v>3</v>
      </c>
      <c r="AI271">
        <f>(Table7292324356388[[#This Row],[time]]-2)*2</f>
        <v>2</v>
      </c>
      <c r="AJ271" s="10">
        <v>4.9100000000000001E-5</v>
      </c>
      <c r="AK271" s="4">
        <v>3</v>
      </c>
      <c r="AL271">
        <f>(Table250299331363395[[#This Row],[time]]-2)*2</f>
        <v>2</v>
      </c>
      <c r="AM271" s="7">
        <v>1.7899400000000001</v>
      </c>
      <c r="AN271" s="4">
        <v>3</v>
      </c>
      <c r="AO271">
        <f>(Table8293325357389[[#This Row],[time]]-2)*2</f>
        <v>2</v>
      </c>
      <c r="AP271" s="7">
        <v>1.4311499999999999</v>
      </c>
      <c r="AQ271" s="4">
        <v>3</v>
      </c>
      <c r="AR271">
        <f>(Table252300332364396[[#This Row],[time]]-2)*2</f>
        <v>2</v>
      </c>
      <c r="AS271" s="7">
        <v>2.1136300000000001</v>
      </c>
      <c r="AT271" s="4">
        <v>3</v>
      </c>
      <c r="AU271">
        <f>(Table253301333365397[[#This Row],[time]]-2)*2</f>
        <v>2</v>
      </c>
      <c r="AV271" s="7">
        <v>1.1100099999999999</v>
      </c>
    </row>
    <row r="272" spans="1:48">
      <c r="A272" t="s">
        <v>26</v>
      </c>
      <c r="C272">
        <f>AVERAGE(C251:C271)</f>
        <v>0.48617133476190472</v>
      </c>
      <c r="D272" t="s">
        <v>26</v>
      </c>
      <c r="F272">
        <f t="shared" ref="F272" si="212">AVERAGE(F251:F271)</f>
        <v>0.16503515714285716</v>
      </c>
      <c r="G272" t="s">
        <v>26</v>
      </c>
      <c r="I272">
        <f t="shared" ref="I272" si="213">AVERAGE(I251:I271)</f>
        <v>1.0808812000000003</v>
      </c>
      <c r="J272" t="s">
        <v>26</v>
      </c>
      <c r="L272">
        <f t="shared" ref="L272" si="214">AVERAGE(L251:L271)</f>
        <v>0.15403846190476189</v>
      </c>
      <c r="M272" t="s">
        <v>26</v>
      </c>
      <c r="O272">
        <f t="shared" ref="O272" si="215">AVERAGE(O251:O271)</f>
        <v>1.8357919047619044E-2</v>
      </c>
      <c r="P272" t="s">
        <v>26</v>
      </c>
      <c r="R272">
        <f t="shared" ref="R272" si="216">AVERAGE(R251:R271)</f>
        <v>0.27883855238095245</v>
      </c>
      <c r="S272" t="s">
        <v>26</v>
      </c>
      <c r="U272">
        <f t="shared" ref="U272" si="217">AVERAGE(U251:U271)</f>
        <v>6.8108059190476189E-2</v>
      </c>
      <c r="V272" t="s">
        <v>26</v>
      </c>
      <c r="X272">
        <f t="shared" ref="X272" si="218">AVERAGE(X251:X271)</f>
        <v>0.35766696190476199</v>
      </c>
      <c r="Y272" t="s">
        <v>26</v>
      </c>
      <c r="AA272">
        <f t="shared" ref="AA272" si="219">AVERAGE(AA251:AA271)</f>
        <v>7.8350044095238089E-2</v>
      </c>
      <c r="AB272" t="s">
        <v>26</v>
      </c>
      <c r="AD272">
        <f t="shared" ref="AD272" si="220">AVERAGE(AD251:AD271)</f>
        <v>0.18275612095238097</v>
      </c>
      <c r="AE272" t="s">
        <v>26</v>
      </c>
      <c r="AG272">
        <f t="shared" ref="AG272" si="221">AVERAGE(AG251:AG271)</f>
        <v>0.17133095771428575</v>
      </c>
      <c r="AH272" t="s">
        <v>26</v>
      </c>
      <c r="AJ272">
        <f t="shared" ref="AJ272" si="222">AVERAGE(AJ251:AJ271)</f>
        <v>0.27436127142857147</v>
      </c>
      <c r="AK272" t="s">
        <v>26</v>
      </c>
      <c r="AM272">
        <f t="shared" ref="AM272" si="223">AVERAGE(AM251:AM271)</f>
        <v>0.96066505238095246</v>
      </c>
      <c r="AN272" t="s">
        <v>26</v>
      </c>
      <c r="AP272">
        <f t="shared" ref="AP272" si="224">AVERAGE(AP251:AP271)</f>
        <v>1.5012285714285714</v>
      </c>
      <c r="AQ272" t="s">
        <v>26</v>
      </c>
      <c r="AS272">
        <f t="shared" ref="AS272" si="225">AVERAGE(AS251:AS271)</f>
        <v>1.2896874761904762</v>
      </c>
      <c r="AT272" t="s">
        <v>26</v>
      </c>
      <c r="AV272">
        <f t="shared" ref="AV272" si="226">AVERAGE(AV251:AV271)</f>
        <v>2.1179800000000002</v>
      </c>
    </row>
    <row r="273" spans="1:48">
      <c r="A273" t="s">
        <v>27</v>
      </c>
      <c r="C273">
        <f>MAX(C251:C271)</f>
        <v>1.7785599999999999</v>
      </c>
      <c r="D273" t="s">
        <v>27</v>
      </c>
      <c r="F273">
        <f t="shared" ref="F273:AV273" si="227">MAX(F251:F271)</f>
        <v>0.52396799999999999</v>
      </c>
      <c r="G273" t="s">
        <v>27</v>
      </c>
      <c r="I273">
        <f t="shared" ref="I273:AV273" si="228">MAX(I251:I271)</f>
        <v>2.9270700000000001</v>
      </c>
      <c r="J273" t="s">
        <v>27</v>
      </c>
      <c r="L273">
        <f t="shared" ref="L273:AV273" si="229">MAX(L251:L271)</f>
        <v>0.56055100000000002</v>
      </c>
      <c r="M273" t="s">
        <v>27</v>
      </c>
      <c r="O273">
        <f t="shared" ref="O273:AV273" si="230">MAX(O251:O271)</f>
        <v>0.13521900000000001</v>
      </c>
      <c r="P273" t="s">
        <v>27</v>
      </c>
      <c r="R273">
        <f t="shared" ref="R273:AV273" si="231">MAX(R251:R271)</f>
        <v>1.26919</v>
      </c>
      <c r="S273" t="s">
        <v>27</v>
      </c>
      <c r="U273">
        <f t="shared" ref="U273:AV273" si="232">MAX(U251:U271)</f>
        <v>0.49545299999999998</v>
      </c>
      <c r="V273" t="s">
        <v>27</v>
      </c>
      <c r="X273">
        <f t="shared" ref="X273:AV273" si="233">MAX(X251:X271)</f>
        <v>1.64967</v>
      </c>
      <c r="Y273" t="s">
        <v>27</v>
      </c>
      <c r="AA273">
        <f t="shared" ref="AA273:AV273" si="234">MAX(AA251:AA271)</f>
        <v>0.49370799999999998</v>
      </c>
      <c r="AB273" t="s">
        <v>27</v>
      </c>
      <c r="AD273">
        <f t="shared" ref="AD273:AV273" si="235">MAX(AD251:AD271)</f>
        <v>1.06752</v>
      </c>
      <c r="AE273" t="s">
        <v>27</v>
      </c>
      <c r="AG273">
        <f t="shared" ref="AG273:AV273" si="236">MAX(AG251:AG271)</f>
        <v>1.00986</v>
      </c>
      <c r="AH273" t="s">
        <v>27</v>
      </c>
      <c r="AJ273">
        <f t="shared" ref="AJ273:AV273" si="237">MAX(AJ251:AJ271)</f>
        <v>1.0129699999999999</v>
      </c>
      <c r="AK273" t="s">
        <v>27</v>
      </c>
      <c r="AM273">
        <f t="shared" ref="AM273:AV273" si="238">MAX(AM251:AM271)</f>
        <v>1.8012999999999999</v>
      </c>
      <c r="AN273" t="s">
        <v>27</v>
      </c>
      <c r="AP273">
        <f t="shared" ref="AP273:AV273" si="239">MAX(AP251:AP271)</f>
        <v>1.93889</v>
      </c>
      <c r="AQ273" t="s">
        <v>27</v>
      </c>
      <c r="AS273">
        <f t="shared" ref="AS273:AV273" si="240">MAX(AS251:AS271)</f>
        <v>2.1136300000000001</v>
      </c>
      <c r="AT273" t="s">
        <v>27</v>
      </c>
      <c r="AV273">
        <f t="shared" ref="AV273" si="241">MAX(AV251:AV271)</f>
        <v>2.7108599999999998</v>
      </c>
    </row>
    <row r="275" spans="1:48">
      <c r="A275" t="s">
        <v>49</v>
      </c>
      <c r="D275" t="s">
        <v>2</v>
      </c>
    </row>
    <row r="276" spans="1:48">
      <c r="A276" t="s">
        <v>50</v>
      </c>
      <c r="D276" t="s">
        <v>4</v>
      </c>
      <c r="E276" t="s">
        <v>5</v>
      </c>
    </row>
    <row r="277" spans="1:48">
      <c r="D277" t="s">
        <v>30</v>
      </c>
    </row>
    <row r="279" spans="1:48">
      <c r="A279" t="s">
        <v>6</v>
      </c>
      <c r="D279" t="s">
        <v>7</v>
      </c>
      <c r="G279" t="s">
        <v>8</v>
      </c>
      <c r="J279" t="s">
        <v>9</v>
      </c>
      <c r="M279" t="s">
        <v>10</v>
      </c>
      <c r="P279" t="s">
        <v>11</v>
      </c>
      <c r="S279" t="s">
        <v>12</v>
      </c>
      <c r="V279" t="s">
        <v>13</v>
      </c>
      <c r="Y279" t="s">
        <v>14</v>
      </c>
      <c r="AB279" t="s">
        <v>15</v>
      </c>
      <c r="AE279" t="s">
        <v>16</v>
      </c>
      <c r="AH279" t="s">
        <v>17</v>
      </c>
      <c r="AK279" t="s">
        <v>18</v>
      </c>
      <c r="AN279" t="s">
        <v>19</v>
      </c>
      <c r="AQ279" t="s">
        <v>20</v>
      </c>
      <c r="AT279" t="s">
        <v>21</v>
      </c>
    </row>
    <row r="280" spans="1:48">
      <c r="A280" t="s">
        <v>22</v>
      </c>
      <c r="B280" t="s">
        <v>23</v>
      </c>
      <c r="C280" t="s">
        <v>24</v>
      </c>
      <c r="D280" t="s">
        <v>22</v>
      </c>
      <c r="E280" t="s">
        <v>23</v>
      </c>
      <c r="F280" t="s">
        <v>25</v>
      </c>
      <c r="G280" t="s">
        <v>22</v>
      </c>
      <c r="H280" t="s">
        <v>23</v>
      </c>
      <c r="I280" t="s">
        <v>24</v>
      </c>
      <c r="J280" t="s">
        <v>22</v>
      </c>
      <c r="K280" t="s">
        <v>23</v>
      </c>
      <c r="L280" t="s">
        <v>24</v>
      </c>
      <c r="M280" t="s">
        <v>22</v>
      </c>
      <c r="N280" t="s">
        <v>23</v>
      </c>
      <c r="O280" t="s">
        <v>24</v>
      </c>
      <c r="P280" t="s">
        <v>22</v>
      </c>
      <c r="Q280" t="s">
        <v>23</v>
      </c>
      <c r="R280" t="s">
        <v>24</v>
      </c>
      <c r="S280" t="s">
        <v>22</v>
      </c>
      <c r="T280" t="s">
        <v>23</v>
      </c>
      <c r="U280" t="s">
        <v>24</v>
      </c>
      <c r="V280" t="s">
        <v>22</v>
      </c>
      <c r="W280" t="s">
        <v>23</v>
      </c>
      <c r="X280" t="s">
        <v>24</v>
      </c>
      <c r="Y280" t="s">
        <v>22</v>
      </c>
      <c r="Z280" t="s">
        <v>23</v>
      </c>
      <c r="AA280" t="s">
        <v>24</v>
      </c>
      <c r="AB280" t="s">
        <v>22</v>
      </c>
      <c r="AC280" t="s">
        <v>23</v>
      </c>
      <c r="AD280" t="s">
        <v>24</v>
      </c>
      <c r="AE280" t="s">
        <v>22</v>
      </c>
      <c r="AF280" t="s">
        <v>23</v>
      </c>
      <c r="AG280" t="s">
        <v>24</v>
      </c>
      <c r="AH280" t="s">
        <v>22</v>
      </c>
      <c r="AI280" t="s">
        <v>23</v>
      </c>
      <c r="AJ280" t="s">
        <v>24</v>
      </c>
      <c r="AK280" t="s">
        <v>22</v>
      </c>
      <c r="AL280" t="s">
        <v>23</v>
      </c>
      <c r="AM280" t="s">
        <v>24</v>
      </c>
      <c r="AN280" t="s">
        <v>22</v>
      </c>
      <c r="AO280" t="s">
        <v>23</v>
      </c>
      <c r="AP280" t="s">
        <v>24</v>
      </c>
      <c r="AQ280" t="s">
        <v>22</v>
      </c>
      <c r="AR280" t="s">
        <v>23</v>
      </c>
      <c r="AS280" t="s">
        <v>24</v>
      </c>
      <c r="AT280" t="s">
        <v>22</v>
      </c>
      <c r="AU280" t="s">
        <v>23</v>
      </c>
      <c r="AV280" t="s">
        <v>24</v>
      </c>
    </row>
    <row r="281" spans="1:48">
      <c r="A281" s="2">
        <v>2</v>
      </c>
      <c r="B281">
        <f>-(Table1254302334366398[[#This Row],[time]]-2)*2</f>
        <v>0</v>
      </c>
      <c r="C281" s="5">
        <v>3.08466</v>
      </c>
      <c r="D281" s="2">
        <v>2</v>
      </c>
      <c r="E281">
        <f>-(Table2255303335367399[[#This Row],[time]]-2)*2</f>
        <v>0</v>
      </c>
      <c r="F281" s="5">
        <v>0.51912800000000003</v>
      </c>
      <c r="G281" s="2">
        <v>2</v>
      </c>
      <c r="H281">
        <f>-(Table245262310342374406[[#This Row],[time]]-2)*2</f>
        <v>0</v>
      </c>
      <c r="I281" s="5">
        <v>2.0723600000000002</v>
      </c>
      <c r="J281" s="2">
        <v>2</v>
      </c>
      <c r="K281">
        <f>-(Table3256304336368400[[#This Row],[time]]-2)*2</f>
        <v>0</v>
      </c>
      <c r="L281" s="5">
        <v>0.83167800000000003</v>
      </c>
      <c r="M281" s="2">
        <v>2</v>
      </c>
      <c r="N281">
        <f>-(Table246263311343375407[[#This Row],[time]]-2)*2</f>
        <v>0</v>
      </c>
      <c r="O281" s="8">
        <v>8.2100000000000003E-5</v>
      </c>
      <c r="P281" s="2">
        <v>2</v>
      </c>
      <c r="Q281">
        <f>-(Table4257305337369401[[#This Row],[time]]-2)*2</f>
        <v>0</v>
      </c>
      <c r="R281" s="5">
        <v>0.88700000000000001</v>
      </c>
      <c r="S281" s="2">
        <v>2</v>
      </c>
      <c r="T281">
        <f>-(Table247264312344376408[[#This Row],[time]]-2)*2</f>
        <v>0</v>
      </c>
      <c r="U281" s="5">
        <v>0.37187799999999999</v>
      </c>
      <c r="V281" s="2">
        <v>2</v>
      </c>
      <c r="W281">
        <f>-(Table5258306338370402[[#This Row],[time]]-2)*2</f>
        <v>0</v>
      </c>
      <c r="X281" s="5">
        <v>1.64967</v>
      </c>
      <c r="Y281" s="2">
        <v>2</v>
      </c>
      <c r="Z281">
        <f>-(Table248265313345377409[[#This Row],[time]]-2)*2</f>
        <v>0</v>
      </c>
      <c r="AA281" s="5">
        <v>6.2209500000000001E-2</v>
      </c>
      <c r="AB281" s="2">
        <v>2</v>
      </c>
      <c r="AC281">
        <f>-(Table6259307339371403[[#This Row],[time]]-2)*2</f>
        <v>0</v>
      </c>
      <c r="AD281" s="5">
        <v>2.9674800000000001</v>
      </c>
      <c r="AE281" s="2">
        <v>2</v>
      </c>
      <c r="AF281">
        <f>-(Table249266314346378410[[#This Row],[time]]-2)*2</f>
        <v>0</v>
      </c>
      <c r="AG281" s="5">
        <v>8.63979E-2</v>
      </c>
      <c r="AH281" s="2">
        <v>2</v>
      </c>
      <c r="AI281">
        <f>-(Table7260308340372404[[#This Row],[time]]-2)*2</f>
        <v>0</v>
      </c>
      <c r="AJ281" s="5">
        <v>0.74099899999999996</v>
      </c>
      <c r="AK281" s="2">
        <v>2</v>
      </c>
      <c r="AL281">
        <f>-(Table250267315347379411[[#This Row],[time]]-2)*2</f>
        <v>0</v>
      </c>
      <c r="AM281" s="5">
        <v>1.5618300000000001</v>
      </c>
      <c r="AN281" s="2">
        <v>2</v>
      </c>
      <c r="AO281">
        <f>-(Table8261309341373405[[#This Row],[time]]-2)*2</f>
        <v>0</v>
      </c>
      <c r="AP281" s="5">
        <v>1.33463</v>
      </c>
      <c r="AQ281" s="2">
        <v>2</v>
      </c>
      <c r="AR281">
        <f>-(Table252268316348380412[[#This Row],[time]]-2)*2</f>
        <v>0</v>
      </c>
      <c r="AS281" s="5">
        <v>1.6472100000000001</v>
      </c>
      <c r="AT281" s="2">
        <v>2</v>
      </c>
      <c r="AU281">
        <f>-(Table253269317349381413[[#This Row],[time]]-2)*2</f>
        <v>0</v>
      </c>
      <c r="AV281" s="5">
        <v>2.7855699999999999</v>
      </c>
    </row>
    <row r="282" spans="1:48">
      <c r="A282" s="3">
        <v>2.0512600000000001</v>
      </c>
      <c r="B282">
        <f>-(Table1254302334366398[[#This Row],[time]]-2)*2</f>
        <v>-0.10252000000000017</v>
      </c>
      <c r="C282" s="6">
        <v>3.1429499999999999</v>
      </c>
      <c r="D282" s="3">
        <v>2.0512600000000001</v>
      </c>
      <c r="E282">
        <f>-(Table2255303335367399[[#This Row],[time]]-2)*2</f>
        <v>-0.10252000000000017</v>
      </c>
      <c r="F282" s="6">
        <v>0.53624899999999998</v>
      </c>
      <c r="G282" s="3">
        <v>2.0512600000000001</v>
      </c>
      <c r="H282">
        <f>-(Table245262310342374406[[#This Row],[time]]-2)*2</f>
        <v>-0.10252000000000017</v>
      </c>
      <c r="I282" s="6">
        <v>2.10921</v>
      </c>
      <c r="J282" s="3">
        <v>2.0512600000000001</v>
      </c>
      <c r="K282">
        <f>-(Table3256304336368400[[#This Row],[time]]-2)*2</f>
        <v>-0.10252000000000017</v>
      </c>
      <c r="L282" s="6">
        <v>0.84237799999999996</v>
      </c>
      <c r="M282" s="3">
        <v>2.0512600000000001</v>
      </c>
      <c r="N282">
        <f>-(Table246263311343375407[[#This Row],[time]]-2)*2</f>
        <v>-0.10252000000000017</v>
      </c>
      <c r="O282" s="9">
        <v>8.25E-5</v>
      </c>
      <c r="P282" s="3">
        <v>2.0512600000000001</v>
      </c>
      <c r="Q282">
        <f>-(Table4257305337369401[[#This Row],[time]]-2)*2</f>
        <v>-0.10252000000000017</v>
      </c>
      <c r="R282" s="6">
        <v>0.94705399999999995</v>
      </c>
      <c r="S282" s="3">
        <v>2.0512600000000001</v>
      </c>
      <c r="T282">
        <f>-(Table247264312344376408[[#This Row],[time]]-2)*2</f>
        <v>-0.10252000000000017</v>
      </c>
      <c r="U282" s="6">
        <v>0.440085</v>
      </c>
      <c r="V282" s="3">
        <v>2.0512600000000001</v>
      </c>
      <c r="W282">
        <f>-(Table5258306338370402[[#This Row],[time]]-2)*2</f>
        <v>-0.10252000000000017</v>
      </c>
      <c r="X282" s="6">
        <v>1.7421</v>
      </c>
      <c r="Y282" s="3">
        <v>2.0512600000000001</v>
      </c>
      <c r="Z282">
        <f>-(Table248265313345377409[[#This Row],[time]]-2)*2</f>
        <v>-0.10252000000000017</v>
      </c>
      <c r="AA282" s="6">
        <v>8.5455799999999998E-2</v>
      </c>
      <c r="AB282" s="3">
        <v>2.0512600000000001</v>
      </c>
      <c r="AC282">
        <f>-(Table6259307339371403[[#This Row],[time]]-2)*2</f>
        <v>-0.10252000000000017</v>
      </c>
      <c r="AD282" s="6">
        <v>3.2662499999999999</v>
      </c>
      <c r="AE282" s="3">
        <v>2.0512600000000001</v>
      </c>
      <c r="AF282">
        <f>-(Table249266314346378410[[#This Row],[time]]-2)*2</f>
        <v>-0.10252000000000017</v>
      </c>
      <c r="AG282" s="6">
        <v>0.107528</v>
      </c>
      <c r="AH282" s="3">
        <v>2.0512600000000001</v>
      </c>
      <c r="AI282">
        <f>-(Table7260308340372404[[#This Row],[time]]-2)*2</f>
        <v>-0.10252000000000017</v>
      </c>
      <c r="AJ282" s="6">
        <v>0.79583599999999999</v>
      </c>
      <c r="AK282" s="3">
        <v>2.0512600000000001</v>
      </c>
      <c r="AL282">
        <f>-(Table250267315347379411[[#This Row],[time]]-2)*2</f>
        <v>-0.10252000000000017</v>
      </c>
      <c r="AM282" s="6">
        <v>1.7029000000000001</v>
      </c>
      <c r="AN282" s="3">
        <v>2.0512600000000001</v>
      </c>
      <c r="AO282">
        <f>-(Table8261309341373405[[#This Row],[time]]-2)*2</f>
        <v>-0.10252000000000017</v>
      </c>
      <c r="AP282" s="6">
        <v>1.5428299999999999</v>
      </c>
      <c r="AQ282" s="3">
        <v>2.0512600000000001</v>
      </c>
      <c r="AR282">
        <f>-(Table252268316348380412[[#This Row],[time]]-2)*2</f>
        <v>-0.10252000000000017</v>
      </c>
      <c r="AS282" s="6">
        <v>1.72123</v>
      </c>
      <c r="AT282" s="3">
        <v>2.0512600000000001</v>
      </c>
      <c r="AU282">
        <f>-(Table253269317349381413[[#This Row],[time]]-2)*2</f>
        <v>-0.10252000000000017</v>
      </c>
      <c r="AV282" s="6">
        <v>2.9893700000000001</v>
      </c>
    </row>
    <row r="283" spans="1:48">
      <c r="A283" s="3">
        <v>2.1153300000000002</v>
      </c>
      <c r="B283">
        <f>-(Table1254302334366398[[#This Row],[time]]-2)*2</f>
        <v>-0.23066000000000031</v>
      </c>
      <c r="C283" s="6">
        <v>3.3228800000000001</v>
      </c>
      <c r="D283" s="3">
        <v>2.1153300000000002</v>
      </c>
      <c r="E283">
        <f>-(Table2255303335367399[[#This Row],[time]]-2)*2</f>
        <v>-0.23066000000000031</v>
      </c>
      <c r="F283" s="6">
        <v>0.56268700000000005</v>
      </c>
      <c r="G283" s="3">
        <v>2.1153300000000002</v>
      </c>
      <c r="H283">
        <f>-(Table245262310342374406[[#This Row],[time]]-2)*2</f>
        <v>-0.23066000000000031</v>
      </c>
      <c r="I283" s="6">
        <v>2.26288</v>
      </c>
      <c r="J283" s="3">
        <v>2.1153300000000002</v>
      </c>
      <c r="K283">
        <f>-(Table3256304336368400[[#This Row],[time]]-2)*2</f>
        <v>-0.23066000000000031</v>
      </c>
      <c r="L283" s="6">
        <v>0.86534599999999995</v>
      </c>
      <c r="M283" s="3">
        <v>2.1153300000000002</v>
      </c>
      <c r="N283">
        <f>-(Table246263311343375407[[#This Row],[time]]-2)*2</f>
        <v>-0.23066000000000031</v>
      </c>
      <c r="O283" s="9">
        <v>8.3800000000000004E-5</v>
      </c>
      <c r="P283" s="3">
        <v>2.1153300000000002</v>
      </c>
      <c r="Q283">
        <f>-(Table4257305337369401[[#This Row],[time]]-2)*2</f>
        <v>-0.23066000000000031</v>
      </c>
      <c r="R283" s="6">
        <v>1.07229</v>
      </c>
      <c r="S283" s="3">
        <v>2.1153300000000002</v>
      </c>
      <c r="T283">
        <f>-(Table247264312344376408[[#This Row],[time]]-2)*2</f>
        <v>-0.23066000000000031</v>
      </c>
      <c r="U283" s="6">
        <v>0.58828800000000003</v>
      </c>
      <c r="V283" s="3">
        <v>2.1153300000000002</v>
      </c>
      <c r="W283">
        <f>-(Table5258306338370402[[#This Row],[time]]-2)*2</f>
        <v>-0.23066000000000031</v>
      </c>
      <c r="X283" s="6">
        <v>1.8796600000000001</v>
      </c>
      <c r="Y283" s="3">
        <v>2.1153300000000002</v>
      </c>
      <c r="Z283">
        <f>-(Table248265313345377409[[#This Row],[time]]-2)*2</f>
        <v>-0.23066000000000031</v>
      </c>
      <c r="AA283" s="6">
        <v>0.13855700000000001</v>
      </c>
      <c r="AB283" s="3">
        <v>2.1153300000000002</v>
      </c>
      <c r="AC283">
        <f>-(Table6259307339371403[[#This Row],[time]]-2)*2</f>
        <v>-0.23066000000000031</v>
      </c>
      <c r="AD283" s="6">
        <v>3.8982999999999999</v>
      </c>
      <c r="AE283" s="3">
        <v>2.1153300000000002</v>
      </c>
      <c r="AF283">
        <f>-(Table249266314346378410[[#This Row],[time]]-2)*2</f>
        <v>-0.23066000000000031</v>
      </c>
      <c r="AG283" s="6">
        <v>0.170101</v>
      </c>
      <c r="AH283" s="3">
        <v>2.1153300000000002</v>
      </c>
      <c r="AI283">
        <f>-(Table7260308340372404[[#This Row],[time]]-2)*2</f>
        <v>-0.23066000000000031</v>
      </c>
      <c r="AJ283" s="6">
        <v>0.911435</v>
      </c>
      <c r="AK283" s="3">
        <v>2.1153300000000002</v>
      </c>
      <c r="AL283">
        <f>-(Table250267315347379411[[#This Row],[time]]-2)*2</f>
        <v>-0.23066000000000031</v>
      </c>
      <c r="AM283" s="6">
        <v>1.87948</v>
      </c>
      <c r="AN283" s="3">
        <v>2.1153300000000002</v>
      </c>
      <c r="AO283">
        <f>-(Table8261309341373405[[#This Row],[time]]-2)*2</f>
        <v>-0.23066000000000031</v>
      </c>
      <c r="AP283" s="6">
        <v>1.8818699999999999</v>
      </c>
      <c r="AQ283" s="3">
        <v>2.1153300000000002</v>
      </c>
      <c r="AR283">
        <f>-(Table252268316348380412[[#This Row],[time]]-2)*2</f>
        <v>-0.23066000000000031</v>
      </c>
      <c r="AS283" s="6">
        <v>1.8132299999999999</v>
      </c>
      <c r="AT283" s="3">
        <v>2.1153300000000002</v>
      </c>
      <c r="AU283">
        <f>-(Table253269317349381413[[#This Row],[time]]-2)*2</f>
        <v>-0.23066000000000031</v>
      </c>
      <c r="AV283" s="6">
        <v>3.2968899999999999</v>
      </c>
    </row>
    <row r="284" spans="1:48">
      <c r="A284" s="3">
        <v>2.1747100000000001</v>
      </c>
      <c r="B284">
        <f>-(Table1254302334366398[[#This Row],[time]]-2)*2</f>
        <v>-0.34942000000000029</v>
      </c>
      <c r="C284" s="6">
        <v>3.4622999999999999</v>
      </c>
      <c r="D284" s="3">
        <v>2.1747100000000001</v>
      </c>
      <c r="E284">
        <f>-(Table2255303335367399[[#This Row],[time]]-2)*2</f>
        <v>-0.34942000000000029</v>
      </c>
      <c r="F284" s="6">
        <v>0.59072499999999994</v>
      </c>
      <c r="G284" s="3">
        <v>2.1747100000000001</v>
      </c>
      <c r="H284">
        <f>-(Table245262310342374406[[#This Row],[time]]-2)*2</f>
        <v>-0.34942000000000029</v>
      </c>
      <c r="I284" s="6">
        <v>2.4595699999999998</v>
      </c>
      <c r="J284" s="3">
        <v>2.1747100000000001</v>
      </c>
      <c r="K284">
        <f>-(Table3256304336368400[[#This Row],[time]]-2)*2</f>
        <v>-0.34942000000000029</v>
      </c>
      <c r="L284" s="6">
        <v>0.88383900000000004</v>
      </c>
      <c r="M284" s="3">
        <v>2.1747100000000001</v>
      </c>
      <c r="N284">
        <f>-(Table246263311343375407[[#This Row],[time]]-2)*2</f>
        <v>-0.34942000000000029</v>
      </c>
      <c r="O284" s="9">
        <v>8.5699999999999996E-5</v>
      </c>
      <c r="P284" s="3">
        <v>2.1747100000000001</v>
      </c>
      <c r="Q284">
        <f>-(Table4257305337369401[[#This Row],[time]]-2)*2</f>
        <v>-0.34942000000000029</v>
      </c>
      <c r="R284" s="6">
        <v>1.2158500000000001</v>
      </c>
      <c r="S284" s="3">
        <v>2.1747100000000001</v>
      </c>
      <c r="T284">
        <f>-(Table247264312344376408[[#This Row],[time]]-2)*2</f>
        <v>-0.34942000000000029</v>
      </c>
      <c r="U284" s="6">
        <v>0.74661900000000003</v>
      </c>
      <c r="V284" s="3">
        <v>2.1747100000000001</v>
      </c>
      <c r="W284">
        <f>-(Table5258306338370402[[#This Row],[time]]-2)*2</f>
        <v>-0.34942000000000029</v>
      </c>
      <c r="X284" s="6">
        <v>2.0003899999999999</v>
      </c>
      <c r="Y284" s="3">
        <v>2.1747100000000001</v>
      </c>
      <c r="Z284">
        <f>-(Table248265313345377409[[#This Row],[time]]-2)*2</f>
        <v>-0.34942000000000029</v>
      </c>
      <c r="AA284" s="6">
        <v>0.16503000000000001</v>
      </c>
      <c r="AB284" s="3">
        <v>2.1747100000000001</v>
      </c>
      <c r="AC284">
        <f>-(Table6259307339371403[[#This Row],[time]]-2)*2</f>
        <v>-0.34942000000000029</v>
      </c>
      <c r="AD284" s="6">
        <v>4.4272999999999998</v>
      </c>
      <c r="AE284" s="3">
        <v>2.1747100000000001</v>
      </c>
      <c r="AF284">
        <f>-(Table249266314346378410[[#This Row],[time]]-2)*2</f>
        <v>-0.34942000000000029</v>
      </c>
      <c r="AG284" s="6">
        <v>0.49470199999999998</v>
      </c>
      <c r="AH284" s="3">
        <v>2.1747100000000001</v>
      </c>
      <c r="AI284">
        <f>-(Table7260308340372404[[#This Row],[time]]-2)*2</f>
        <v>-0.34942000000000029</v>
      </c>
      <c r="AJ284" s="6">
        <v>1.16581</v>
      </c>
      <c r="AK284" s="3">
        <v>2.1747100000000001</v>
      </c>
      <c r="AL284">
        <f>-(Table250267315347379411[[#This Row],[time]]-2)*2</f>
        <v>-0.34942000000000029</v>
      </c>
      <c r="AM284" s="6">
        <v>2.0908500000000001</v>
      </c>
      <c r="AN284" s="3">
        <v>2.1747100000000001</v>
      </c>
      <c r="AO284">
        <f>-(Table8261309341373405[[#This Row],[time]]-2)*2</f>
        <v>-0.34942000000000029</v>
      </c>
      <c r="AP284" s="6">
        <v>2.35758</v>
      </c>
      <c r="AQ284" s="3">
        <v>2.1747100000000001</v>
      </c>
      <c r="AR284">
        <f>-(Table252268316348380412[[#This Row],[time]]-2)*2</f>
        <v>-0.34942000000000029</v>
      </c>
      <c r="AS284" s="6">
        <v>1.98359</v>
      </c>
      <c r="AT284" s="3">
        <v>2.1747100000000001</v>
      </c>
      <c r="AU284">
        <f>-(Table253269317349381413[[#This Row],[time]]-2)*2</f>
        <v>-0.34942000000000029</v>
      </c>
      <c r="AV284" s="6">
        <v>3.7327900000000001</v>
      </c>
    </row>
    <row r="285" spans="1:48">
      <c r="A285" s="3">
        <v>2.20404</v>
      </c>
      <c r="B285">
        <f>-(Table1254302334366398[[#This Row],[time]]-2)*2</f>
        <v>-0.40808</v>
      </c>
      <c r="C285" s="6">
        <v>3.5242</v>
      </c>
      <c r="D285" s="3">
        <v>2.20404</v>
      </c>
      <c r="E285">
        <f>-(Table2255303335367399[[#This Row],[time]]-2)*2</f>
        <v>-0.40808</v>
      </c>
      <c r="F285" s="6">
        <v>0.61338800000000004</v>
      </c>
      <c r="G285" s="3">
        <v>2.20404</v>
      </c>
      <c r="H285">
        <f>-(Table245262310342374406[[#This Row],[time]]-2)*2</f>
        <v>-0.40808</v>
      </c>
      <c r="I285" s="6">
        <v>2.5845799999999999</v>
      </c>
      <c r="J285" s="3">
        <v>2.20404</v>
      </c>
      <c r="K285">
        <f>-(Table3256304336368400[[#This Row],[time]]-2)*2</f>
        <v>-0.40808</v>
      </c>
      <c r="L285" s="6">
        <v>0.89891299999999996</v>
      </c>
      <c r="M285" s="3">
        <v>2.20404</v>
      </c>
      <c r="N285">
        <f>-(Table246263311343375407[[#This Row],[time]]-2)*2</f>
        <v>-0.40808</v>
      </c>
      <c r="O285" s="9">
        <v>8.6700000000000007E-5</v>
      </c>
      <c r="P285" s="3">
        <v>2.20404</v>
      </c>
      <c r="Q285">
        <f>-(Table4257305337369401[[#This Row],[time]]-2)*2</f>
        <v>-0.40808</v>
      </c>
      <c r="R285" s="6">
        <v>1.2964500000000001</v>
      </c>
      <c r="S285" s="3">
        <v>2.20404</v>
      </c>
      <c r="T285">
        <f>-(Table247264312344376408[[#This Row],[time]]-2)*2</f>
        <v>-0.40808</v>
      </c>
      <c r="U285" s="6">
        <v>0.82790399999999997</v>
      </c>
      <c r="V285" s="3">
        <v>2.20404</v>
      </c>
      <c r="W285">
        <f>-(Table5258306338370402[[#This Row],[time]]-2)*2</f>
        <v>-0.40808</v>
      </c>
      <c r="X285" s="6">
        <v>2.0557699999999999</v>
      </c>
      <c r="Y285" s="3">
        <v>2.20404</v>
      </c>
      <c r="Z285">
        <f>-(Table248265313345377409[[#This Row],[time]]-2)*2</f>
        <v>-0.40808</v>
      </c>
      <c r="AA285" s="6">
        <v>0.192246</v>
      </c>
      <c r="AB285" s="3">
        <v>2.20404</v>
      </c>
      <c r="AC285">
        <f>-(Table6259307339371403[[#This Row],[time]]-2)*2</f>
        <v>-0.40808</v>
      </c>
      <c r="AD285" s="6">
        <v>4.6374599999999999</v>
      </c>
      <c r="AE285" s="3">
        <v>2.20404</v>
      </c>
      <c r="AF285">
        <f>-(Table249266314346378410[[#This Row],[time]]-2)*2</f>
        <v>-0.40808</v>
      </c>
      <c r="AG285" s="6">
        <v>0.73696200000000001</v>
      </c>
      <c r="AH285" s="3">
        <v>2.20404</v>
      </c>
      <c r="AI285">
        <f>-(Table7260308340372404[[#This Row],[time]]-2)*2</f>
        <v>-0.40808</v>
      </c>
      <c r="AJ285" s="6">
        <v>1.5666599999999999</v>
      </c>
      <c r="AK285" s="3">
        <v>2.20404</v>
      </c>
      <c r="AL285">
        <f>-(Table250267315347379411[[#This Row],[time]]-2)*2</f>
        <v>-0.40808</v>
      </c>
      <c r="AM285" s="6">
        <v>2.2212499999999999</v>
      </c>
      <c r="AN285" s="3">
        <v>2.20404</v>
      </c>
      <c r="AO285">
        <f>-(Table8261309341373405[[#This Row],[time]]-2)*2</f>
        <v>-0.40808</v>
      </c>
      <c r="AP285" s="6">
        <v>2.63775</v>
      </c>
      <c r="AQ285" s="3">
        <v>2.20404</v>
      </c>
      <c r="AR285">
        <f>-(Table252268316348380412[[#This Row],[time]]-2)*2</f>
        <v>-0.40808</v>
      </c>
      <c r="AS285" s="6">
        <v>2.0974599999999999</v>
      </c>
      <c r="AT285" s="3">
        <v>2.20404</v>
      </c>
      <c r="AU285">
        <f>-(Table253269317349381413[[#This Row],[time]]-2)*2</f>
        <v>-0.40808</v>
      </c>
      <c r="AV285" s="6">
        <v>3.9919500000000001</v>
      </c>
    </row>
    <row r="286" spans="1:48">
      <c r="A286" s="3">
        <v>2.25806</v>
      </c>
      <c r="B286">
        <f>-(Table1254302334366398[[#This Row],[time]]-2)*2</f>
        <v>-0.51611999999999991</v>
      </c>
      <c r="C286" s="6">
        <v>3.71123</v>
      </c>
      <c r="D286" s="3">
        <v>2.25806</v>
      </c>
      <c r="E286">
        <f>-(Table2255303335367399[[#This Row],[time]]-2)*2</f>
        <v>-0.51611999999999991</v>
      </c>
      <c r="F286" s="6">
        <v>0.67796999999999996</v>
      </c>
      <c r="G286" s="3">
        <v>2.25806</v>
      </c>
      <c r="H286">
        <f>-(Table245262310342374406[[#This Row],[time]]-2)*2</f>
        <v>-0.51611999999999991</v>
      </c>
      <c r="I286" s="6">
        <v>2.8980100000000002</v>
      </c>
      <c r="J286" s="3">
        <v>2.25806</v>
      </c>
      <c r="K286">
        <f>-(Table3256304336368400[[#This Row],[time]]-2)*2</f>
        <v>-0.51611999999999991</v>
      </c>
      <c r="L286" s="6">
        <v>0.94004399999999999</v>
      </c>
      <c r="M286" s="3">
        <v>2.25806</v>
      </c>
      <c r="N286">
        <f>-(Table246263311343375407[[#This Row],[time]]-2)*2</f>
        <v>-0.51611999999999991</v>
      </c>
      <c r="O286" s="9">
        <v>8.8700000000000001E-5</v>
      </c>
      <c r="P286" s="3">
        <v>2.25806</v>
      </c>
      <c r="Q286">
        <f>-(Table4257305337369401[[#This Row],[time]]-2)*2</f>
        <v>-0.51611999999999991</v>
      </c>
      <c r="R286" s="6">
        <v>1.46594</v>
      </c>
      <c r="S286" s="3">
        <v>2.25806</v>
      </c>
      <c r="T286">
        <f>-(Table247264312344376408[[#This Row],[time]]-2)*2</f>
        <v>-0.51611999999999991</v>
      </c>
      <c r="U286" s="6">
        <v>0.97499499999999995</v>
      </c>
      <c r="V286" s="3">
        <v>2.25806</v>
      </c>
      <c r="W286">
        <f>-(Table5258306338370402[[#This Row],[time]]-2)*2</f>
        <v>-0.51611999999999991</v>
      </c>
      <c r="X286" s="6">
        <v>2.1594000000000002</v>
      </c>
      <c r="Y286" s="3">
        <v>2.25806</v>
      </c>
      <c r="Z286">
        <f>-(Table248265313345377409[[#This Row],[time]]-2)*2</f>
        <v>-0.51611999999999991</v>
      </c>
      <c r="AA286" s="6">
        <v>0.24752299999999999</v>
      </c>
      <c r="AB286" s="3">
        <v>2.25806</v>
      </c>
      <c r="AC286">
        <f>-(Table6259307339371403[[#This Row],[time]]-2)*2</f>
        <v>-0.51611999999999991</v>
      </c>
      <c r="AD286" s="6">
        <v>5.0313400000000001</v>
      </c>
      <c r="AE286" s="3">
        <v>2.25806</v>
      </c>
      <c r="AF286">
        <f>-(Table249266314346378410[[#This Row],[time]]-2)*2</f>
        <v>-0.51611999999999991</v>
      </c>
      <c r="AG286" s="6">
        <v>1.2009700000000001</v>
      </c>
      <c r="AH286" s="3">
        <v>2.25806</v>
      </c>
      <c r="AI286">
        <f>-(Table7260308340372404[[#This Row],[time]]-2)*2</f>
        <v>-0.51611999999999991</v>
      </c>
      <c r="AJ286" s="6">
        <v>2.28877</v>
      </c>
      <c r="AK286" s="3">
        <v>2.25806</v>
      </c>
      <c r="AL286">
        <f>-(Table250267315347379411[[#This Row],[time]]-2)*2</f>
        <v>-0.51611999999999991</v>
      </c>
      <c r="AM286" s="6">
        <v>2.4840300000000002</v>
      </c>
      <c r="AN286" s="3">
        <v>2.25806</v>
      </c>
      <c r="AO286">
        <f>-(Table8261309341373405[[#This Row],[time]]-2)*2</f>
        <v>-0.51611999999999991</v>
      </c>
      <c r="AP286" s="6">
        <v>3.1510400000000001</v>
      </c>
      <c r="AQ286" s="3">
        <v>2.25806</v>
      </c>
      <c r="AR286">
        <f>-(Table252268316348380412[[#This Row],[time]]-2)*2</f>
        <v>-0.51611999999999991</v>
      </c>
      <c r="AS286" s="6">
        <v>2.31623</v>
      </c>
      <c r="AT286" s="3">
        <v>2.25806</v>
      </c>
      <c r="AU286">
        <f>-(Table253269317349381413[[#This Row],[time]]-2)*2</f>
        <v>-0.51611999999999991</v>
      </c>
      <c r="AV286" s="6">
        <v>4.44902</v>
      </c>
    </row>
    <row r="287" spans="1:48">
      <c r="A287" s="3">
        <v>2.3070300000000001</v>
      </c>
      <c r="B287">
        <f>-(Table1254302334366398[[#This Row],[time]]-2)*2</f>
        <v>-0.61406000000000027</v>
      </c>
      <c r="C287" s="6">
        <v>4.0011700000000001</v>
      </c>
      <c r="D287" s="3">
        <v>2.3070300000000001</v>
      </c>
      <c r="E287">
        <f>-(Table2255303335367399[[#This Row],[time]]-2)*2</f>
        <v>-0.61406000000000027</v>
      </c>
      <c r="F287" s="6">
        <v>0.77231099999999997</v>
      </c>
      <c r="G287" s="3">
        <v>2.3070300000000001</v>
      </c>
      <c r="H287">
        <f>-(Table245262310342374406[[#This Row],[time]]-2)*2</f>
        <v>-0.61406000000000027</v>
      </c>
      <c r="I287" s="6">
        <v>3.2705899999999999</v>
      </c>
      <c r="J287" s="3">
        <v>2.3070300000000001</v>
      </c>
      <c r="K287">
        <f>-(Table3256304336368400[[#This Row],[time]]-2)*2</f>
        <v>-0.61406000000000027</v>
      </c>
      <c r="L287" s="6">
        <v>0.99559600000000004</v>
      </c>
      <c r="M287" s="3">
        <v>2.3070300000000001</v>
      </c>
      <c r="N287">
        <f>-(Table246263311343375407[[#This Row],[time]]-2)*2</f>
        <v>-0.61406000000000027</v>
      </c>
      <c r="O287" s="6">
        <v>8.9849299999999999E-4</v>
      </c>
      <c r="P287" s="3">
        <v>2.3070300000000001</v>
      </c>
      <c r="Q287">
        <f>-(Table4257305337369401[[#This Row],[time]]-2)*2</f>
        <v>-0.61406000000000027</v>
      </c>
      <c r="R287" s="6">
        <v>1.6020000000000001</v>
      </c>
      <c r="S287" s="3">
        <v>2.3070300000000001</v>
      </c>
      <c r="T287">
        <f>-(Table247264312344376408[[#This Row],[time]]-2)*2</f>
        <v>-0.61406000000000027</v>
      </c>
      <c r="U287" s="6">
        <v>1.0968800000000001</v>
      </c>
      <c r="V287" s="3">
        <v>2.3070300000000001</v>
      </c>
      <c r="W287">
        <f>-(Table5258306338370402[[#This Row],[time]]-2)*2</f>
        <v>-0.61406000000000027</v>
      </c>
      <c r="X287" s="6">
        <v>2.24119</v>
      </c>
      <c r="Y287" s="3">
        <v>2.3070300000000001</v>
      </c>
      <c r="Z287">
        <f>-(Table248265313345377409[[#This Row],[time]]-2)*2</f>
        <v>-0.61406000000000027</v>
      </c>
      <c r="AA287" s="6">
        <v>0.29418699999999998</v>
      </c>
      <c r="AB287" s="3">
        <v>2.3070300000000001</v>
      </c>
      <c r="AC287">
        <f>-(Table6259307339371403[[#This Row],[time]]-2)*2</f>
        <v>-0.61406000000000027</v>
      </c>
      <c r="AD287" s="6">
        <v>5.4108499999999999</v>
      </c>
      <c r="AE287" s="3">
        <v>2.3070300000000001</v>
      </c>
      <c r="AF287">
        <f>-(Table249266314346378410[[#This Row],[time]]-2)*2</f>
        <v>-0.61406000000000027</v>
      </c>
      <c r="AG287" s="6">
        <v>1.5945800000000001</v>
      </c>
      <c r="AH287" s="3">
        <v>2.3070300000000001</v>
      </c>
      <c r="AI287">
        <f>-(Table7260308340372404[[#This Row],[time]]-2)*2</f>
        <v>-0.61406000000000027</v>
      </c>
      <c r="AJ287" s="6">
        <v>2.9602300000000001</v>
      </c>
      <c r="AK287" s="3">
        <v>2.3070300000000001</v>
      </c>
      <c r="AL287">
        <f>-(Table250267315347379411[[#This Row],[time]]-2)*2</f>
        <v>-0.61406000000000027</v>
      </c>
      <c r="AM287" s="6">
        <v>2.7640699999999998</v>
      </c>
      <c r="AN287" s="3">
        <v>2.3070300000000001</v>
      </c>
      <c r="AO287">
        <f>-(Table8261309341373405[[#This Row],[time]]-2)*2</f>
        <v>-0.61406000000000027</v>
      </c>
      <c r="AP287" s="6">
        <v>3.5996100000000002</v>
      </c>
      <c r="AQ287" s="3">
        <v>2.3070300000000001</v>
      </c>
      <c r="AR287">
        <f>-(Table252268316348380412[[#This Row],[time]]-2)*2</f>
        <v>-0.61406000000000027</v>
      </c>
      <c r="AS287" s="6">
        <v>2.5138099999999999</v>
      </c>
      <c r="AT287" s="3">
        <v>2.3070300000000001</v>
      </c>
      <c r="AU287">
        <f>-(Table253269317349381413[[#This Row],[time]]-2)*2</f>
        <v>-0.61406000000000027</v>
      </c>
      <c r="AV287" s="6">
        <v>4.8214800000000002</v>
      </c>
    </row>
    <row r="288" spans="1:48">
      <c r="A288" s="3">
        <v>2.3527900000000002</v>
      </c>
      <c r="B288">
        <f>-(Table1254302334366398[[#This Row],[time]]-2)*2</f>
        <v>-0.70558000000000032</v>
      </c>
      <c r="C288" s="6">
        <v>4.2770599999999996</v>
      </c>
      <c r="D288" s="3">
        <v>2.3527900000000002</v>
      </c>
      <c r="E288">
        <f>-(Table2255303335367399[[#This Row],[time]]-2)*2</f>
        <v>-0.70558000000000032</v>
      </c>
      <c r="F288" s="6">
        <v>0.85765199999999997</v>
      </c>
      <c r="G288" s="3">
        <v>2.3527900000000002</v>
      </c>
      <c r="H288">
        <f>-(Table245262310342374406[[#This Row],[time]]-2)*2</f>
        <v>-0.70558000000000032</v>
      </c>
      <c r="I288" s="6">
        <v>3.6147300000000002</v>
      </c>
      <c r="J288" s="3">
        <v>2.3527900000000002</v>
      </c>
      <c r="K288">
        <f>-(Table3256304336368400[[#This Row],[time]]-2)*2</f>
        <v>-0.70558000000000032</v>
      </c>
      <c r="L288" s="6">
        <v>1.0378000000000001</v>
      </c>
      <c r="M288" s="3">
        <v>2.3527900000000002</v>
      </c>
      <c r="N288">
        <f>-(Table246263311343375407[[#This Row],[time]]-2)*2</f>
        <v>-0.70558000000000032</v>
      </c>
      <c r="O288" s="6">
        <v>4.2956299999999999E-3</v>
      </c>
      <c r="P288" s="3">
        <v>2.3527900000000002</v>
      </c>
      <c r="Q288">
        <f>-(Table4257305337369401[[#This Row],[time]]-2)*2</f>
        <v>-0.70558000000000032</v>
      </c>
      <c r="R288" s="6">
        <v>1.72251</v>
      </c>
      <c r="S288" s="3">
        <v>2.3527900000000002</v>
      </c>
      <c r="T288">
        <f>-(Table247264312344376408[[#This Row],[time]]-2)*2</f>
        <v>-0.70558000000000032</v>
      </c>
      <c r="U288" s="6">
        <v>1.1872</v>
      </c>
      <c r="V288" s="3">
        <v>2.3527900000000002</v>
      </c>
      <c r="W288">
        <f>-(Table5258306338370402[[#This Row],[time]]-2)*2</f>
        <v>-0.70558000000000032</v>
      </c>
      <c r="X288" s="6">
        <v>2.3045399999999998</v>
      </c>
      <c r="Y288" s="3">
        <v>2.3527900000000002</v>
      </c>
      <c r="Z288">
        <f>-(Table248265313345377409[[#This Row],[time]]-2)*2</f>
        <v>-0.70558000000000032</v>
      </c>
      <c r="AA288" s="6">
        <v>0.46998099999999998</v>
      </c>
      <c r="AB288" s="3">
        <v>2.3527900000000002</v>
      </c>
      <c r="AC288">
        <f>-(Table6259307339371403[[#This Row],[time]]-2)*2</f>
        <v>-0.70558000000000032</v>
      </c>
      <c r="AD288" s="6">
        <v>5.8167200000000001</v>
      </c>
      <c r="AE288" s="3">
        <v>2.3527900000000002</v>
      </c>
      <c r="AF288">
        <f>-(Table249266314346378410[[#This Row],[time]]-2)*2</f>
        <v>-0.70558000000000032</v>
      </c>
      <c r="AG288" s="6">
        <v>1.92333</v>
      </c>
      <c r="AH288" s="3">
        <v>2.3527900000000002</v>
      </c>
      <c r="AI288">
        <f>-(Table7260308340372404[[#This Row],[time]]-2)*2</f>
        <v>-0.70558000000000032</v>
      </c>
      <c r="AJ288" s="6">
        <v>3.6332</v>
      </c>
      <c r="AK288" s="3">
        <v>2.3527900000000002</v>
      </c>
      <c r="AL288">
        <f>-(Table250267315347379411[[#This Row],[time]]-2)*2</f>
        <v>-0.70558000000000032</v>
      </c>
      <c r="AM288" s="6">
        <v>3.0135200000000002</v>
      </c>
      <c r="AN288" s="3">
        <v>2.3527900000000002</v>
      </c>
      <c r="AO288">
        <f>-(Table8261309341373405[[#This Row],[time]]-2)*2</f>
        <v>-0.70558000000000032</v>
      </c>
      <c r="AP288" s="6">
        <v>4.0055800000000001</v>
      </c>
      <c r="AQ288" s="3">
        <v>2.3527900000000002</v>
      </c>
      <c r="AR288">
        <f>-(Table252268316348380412[[#This Row],[time]]-2)*2</f>
        <v>-0.70558000000000032</v>
      </c>
      <c r="AS288" s="6">
        <v>2.7096</v>
      </c>
      <c r="AT288" s="3">
        <v>2.3527900000000002</v>
      </c>
      <c r="AU288">
        <f>-(Table253269317349381413[[#This Row],[time]]-2)*2</f>
        <v>-0.70558000000000032</v>
      </c>
      <c r="AV288" s="6">
        <v>5.1475299999999997</v>
      </c>
    </row>
    <row r="289" spans="1:48">
      <c r="A289" s="3">
        <v>2.4010899999999999</v>
      </c>
      <c r="B289">
        <f>-(Table1254302334366398[[#This Row],[time]]-2)*2</f>
        <v>-0.80217999999999989</v>
      </c>
      <c r="C289" s="6">
        <v>4.5553100000000004</v>
      </c>
      <c r="D289" s="3">
        <v>2.4010899999999999</v>
      </c>
      <c r="E289">
        <f>-(Table2255303335367399[[#This Row],[time]]-2)*2</f>
        <v>-0.80217999999999989</v>
      </c>
      <c r="F289" s="6">
        <v>0.93444199999999999</v>
      </c>
      <c r="G289" s="3">
        <v>2.4010899999999999</v>
      </c>
      <c r="H289">
        <f>-(Table245262310342374406[[#This Row],[time]]-2)*2</f>
        <v>-0.80217999999999989</v>
      </c>
      <c r="I289" s="6">
        <v>3.9493399999999999</v>
      </c>
      <c r="J289" s="3">
        <v>2.4010899999999999</v>
      </c>
      <c r="K289">
        <f>-(Table3256304336368400[[#This Row],[time]]-2)*2</f>
        <v>-0.80217999999999989</v>
      </c>
      <c r="L289" s="6">
        <v>1.07382</v>
      </c>
      <c r="M289" s="3">
        <v>2.4010899999999999</v>
      </c>
      <c r="N289">
        <f>-(Table246263311343375407[[#This Row],[time]]-2)*2</f>
        <v>-0.80217999999999989</v>
      </c>
      <c r="O289" s="6">
        <v>1.3327200000000001E-2</v>
      </c>
      <c r="P289" s="3">
        <v>2.4010899999999999</v>
      </c>
      <c r="Q289">
        <f>-(Table4257305337369401[[#This Row],[time]]-2)*2</f>
        <v>-0.80217999999999989</v>
      </c>
      <c r="R289" s="6">
        <v>1.8438600000000001</v>
      </c>
      <c r="S289" s="3">
        <v>2.4010899999999999</v>
      </c>
      <c r="T289">
        <f>-(Table247264312344376408[[#This Row],[time]]-2)*2</f>
        <v>-0.80217999999999989</v>
      </c>
      <c r="U289" s="6">
        <v>1.2751300000000001</v>
      </c>
      <c r="V289" s="3">
        <v>2.4010899999999999</v>
      </c>
      <c r="W289">
        <f>-(Table5258306338370402[[#This Row],[time]]-2)*2</f>
        <v>-0.80217999999999989</v>
      </c>
      <c r="X289" s="6">
        <v>2.3563299999999998</v>
      </c>
      <c r="Y289" s="3">
        <v>2.4010899999999999</v>
      </c>
      <c r="Z289">
        <f>-(Table248265313345377409[[#This Row],[time]]-2)*2</f>
        <v>-0.80217999999999989</v>
      </c>
      <c r="AA289" s="6">
        <v>0.75112199999999996</v>
      </c>
      <c r="AB289" s="3">
        <v>2.4010899999999999</v>
      </c>
      <c r="AC289">
        <f>-(Table6259307339371403[[#This Row],[time]]-2)*2</f>
        <v>-0.80217999999999989</v>
      </c>
      <c r="AD289" s="6">
        <v>6.3416199999999998</v>
      </c>
      <c r="AE289" s="3">
        <v>2.4010899999999999</v>
      </c>
      <c r="AF289">
        <f>-(Table249266314346378410[[#This Row],[time]]-2)*2</f>
        <v>-0.80217999999999989</v>
      </c>
      <c r="AG289" s="6">
        <v>2.2679499999999999</v>
      </c>
      <c r="AH289" s="3">
        <v>2.4010899999999999</v>
      </c>
      <c r="AI289">
        <f>-(Table7260308340372404[[#This Row],[time]]-2)*2</f>
        <v>-0.80217999999999989</v>
      </c>
      <c r="AJ289" s="6">
        <v>4.3981700000000004</v>
      </c>
      <c r="AK289" s="3">
        <v>2.4010899999999999</v>
      </c>
      <c r="AL289">
        <f>-(Table250267315347379411[[#This Row],[time]]-2)*2</f>
        <v>-0.80217999999999989</v>
      </c>
      <c r="AM289" s="6">
        <v>3.27332</v>
      </c>
      <c r="AN289" s="3">
        <v>2.4010899999999999</v>
      </c>
      <c r="AO289">
        <f>-(Table8261309341373405[[#This Row],[time]]-2)*2</f>
        <v>-0.80217999999999989</v>
      </c>
      <c r="AP289" s="6">
        <v>4.4360400000000002</v>
      </c>
      <c r="AQ289" s="3">
        <v>2.4010899999999999</v>
      </c>
      <c r="AR289">
        <f>-(Table252268316348380412[[#This Row],[time]]-2)*2</f>
        <v>-0.80217999999999989</v>
      </c>
      <c r="AS289" s="6">
        <v>2.9196800000000001</v>
      </c>
      <c r="AT289" s="3">
        <v>2.4010899999999999</v>
      </c>
      <c r="AU289">
        <f>-(Table253269317349381413[[#This Row],[time]]-2)*2</f>
        <v>-0.80217999999999989</v>
      </c>
      <c r="AV289" s="6">
        <v>5.4892200000000004</v>
      </c>
    </row>
    <row r="290" spans="1:48">
      <c r="A290" s="3">
        <v>2.4513799999999999</v>
      </c>
      <c r="B290">
        <f>-(Table1254302334366398[[#This Row],[time]]-2)*2</f>
        <v>-0.90275999999999978</v>
      </c>
      <c r="C290" s="6">
        <v>4.84138</v>
      </c>
      <c r="D290" s="3">
        <v>2.4513799999999999</v>
      </c>
      <c r="E290">
        <f>-(Table2255303335367399[[#This Row],[time]]-2)*2</f>
        <v>-0.90275999999999978</v>
      </c>
      <c r="F290" s="6">
        <v>0.99916499999999997</v>
      </c>
      <c r="G290" s="3">
        <v>2.4513799999999999</v>
      </c>
      <c r="H290">
        <f>-(Table245262310342374406[[#This Row],[time]]-2)*2</f>
        <v>-0.90275999999999978</v>
      </c>
      <c r="I290" s="6">
        <v>4.27841</v>
      </c>
      <c r="J290" s="3">
        <v>2.4513799999999999</v>
      </c>
      <c r="K290">
        <f>-(Table3256304336368400[[#This Row],[time]]-2)*2</f>
        <v>-0.90275999999999978</v>
      </c>
      <c r="L290" s="6">
        <v>1.1107</v>
      </c>
      <c r="M290" s="3">
        <v>2.4513799999999999</v>
      </c>
      <c r="N290">
        <f>-(Table246263311343375407[[#This Row],[time]]-2)*2</f>
        <v>-0.90275999999999978</v>
      </c>
      <c r="O290" s="6">
        <v>3.1212400000000001E-2</v>
      </c>
      <c r="P290" s="3">
        <v>2.4513799999999999</v>
      </c>
      <c r="Q290">
        <f>-(Table4257305337369401[[#This Row],[time]]-2)*2</f>
        <v>-0.90275999999999978</v>
      </c>
      <c r="R290" s="6">
        <v>1.9511400000000001</v>
      </c>
      <c r="S290" s="3">
        <v>2.4513799999999999</v>
      </c>
      <c r="T290">
        <f>-(Table247264312344376408[[#This Row],[time]]-2)*2</f>
        <v>-0.90275999999999978</v>
      </c>
      <c r="U290" s="6">
        <v>1.3646400000000001</v>
      </c>
      <c r="V290" s="3">
        <v>2.4513799999999999</v>
      </c>
      <c r="W290">
        <f>-(Table5258306338370402[[#This Row],[time]]-2)*2</f>
        <v>-0.90275999999999978</v>
      </c>
      <c r="X290" s="6">
        <v>2.3895599999999999</v>
      </c>
      <c r="Y290" s="3">
        <v>2.4513799999999999</v>
      </c>
      <c r="Z290">
        <f>-(Table248265313345377409[[#This Row],[time]]-2)*2</f>
        <v>-0.90275999999999978</v>
      </c>
      <c r="AA290" s="6">
        <v>1.06663</v>
      </c>
      <c r="AB290" s="3">
        <v>2.4513799999999999</v>
      </c>
      <c r="AC290">
        <f>-(Table6259307339371403[[#This Row],[time]]-2)*2</f>
        <v>-0.90275999999999978</v>
      </c>
      <c r="AD290" s="6">
        <v>6.7522799999999998</v>
      </c>
      <c r="AE290" s="3">
        <v>2.4513799999999999</v>
      </c>
      <c r="AF290">
        <f>-(Table249266314346378410[[#This Row],[time]]-2)*2</f>
        <v>-0.90275999999999978</v>
      </c>
      <c r="AG290" s="6">
        <v>2.6596799999999998</v>
      </c>
      <c r="AH290" s="3">
        <v>2.4513799999999999</v>
      </c>
      <c r="AI290">
        <f>-(Table7260308340372404[[#This Row],[time]]-2)*2</f>
        <v>-0.90275999999999978</v>
      </c>
      <c r="AJ290" s="6">
        <v>5.3111199999999998</v>
      </c>
      <c r="AK290" s="3">
        <v>2.4513799999999999</v>
      </c>
      <c r="AL290">
        <f>-(Table250267315347379411[[#This Row],[time]]-2)*2</f>
        <v>-0.90275999999999978</v>
      </c>
      <c r="AM290" s="6">
        <v>3.52332</v>
      </c>
      <c r="AN290" s="3">
        <v>2.4513799999999999</v>
      </c>
      <c r="AO290">
        <f>-(Table8261309341373405[[#This Row],[time]]-2)*2</f>
        <v>-0.90275999999999978</v>
      </c>
      <c r="AP290" s="6">
        <v>4.9025100000000004</v>
      </c>
      <c r="AQ290" s="3">
        <v>2.4513799999999999</v>
      </c>
      <c r="AR290">
        <f>-(Table252268316348380412[[#This Row],[time]]-2)*2</f>
        <v>-0.90275999999999978</v>
      </c>
      <c r="AS290" s="6">
        <v>3.1334900000000001</v>
      </c>
      <c r="AT290" s="3">
        <v>2.4513799999999999</v>
      </c>
      <c r="AU290">
        <f>-(Table253269317349381413[[#This Row],[time]]-2)*2</f>
        <v>-0.90275999999999978</v>
      </c>
      <c r="AV290" s="6">
        <v>5.84748</v>
      </c>
    </row>
    <row r="291" spans="1:48">
      <c r="A291" s="3">
        <v>2.5027400000000002</v>
      </c>
      <c r="B291">
        <f>-(Table1254302334366398[[#This Row],[time]]-2)*2</f>
        <v>-1.0054800000000004</v>
      </c>
      <c r="C291" s="6">
        <v>5.1340500000000002</v>
      </c>
      <c r="D291" s="3">
        <v>2.5027400000000002</v>
      </c>
      <c r="E291">
        <f>-(Table2255303335367399[[#This Row],[time]]-2)*2</f>
        <v>-1.0054800000000004</v>
      </c>
      <c r="F291" s="6">
        <v>1.0547899999999999</v>
      </c>
      <c r="G291" s="3">
        <v>2.5027400000000002</v>
      </c>
      <c r="H291">
        <f>-(Table245262310342374406[[#This Row],[time]]-2)*2</f>
        <v>-1.0054800000000004</v>
      </c>
      <c r="I291" s="6">
        <v>4.6033799999999996</v>
      </c>
      <c r="J291" s="3">
        <v>2.5027400000000002</v>
      </c>
      <c r="K291">
        <f>-(Table3256304336368400[[#This Row],[time]]-2)*2</f>
        <v>-1.0054800000000004</v>
      </c>
      <c r="L291" s="6">
        <v>1.1507000000000001</v>
      </c>
      <c r="M291" s="3">
        <v>2.5027400000000002</v>
      </c>
      <c r="N291">
        <f>-(Table246263311343375407[[#This Row],[time]]-2)*2</f>
        <v>-1.0054800000000004</v>
      </c>
      <c r="O291" s="6">
        <v>0.103875</v>
      </c>
      <c r="P291" s="3">
        <v>2.5027400000000002</v>
      </c>
      <c r="Q291">
        <f>-(Table4257305337369401[[#This Row],[time]]-2)*2</f>
        <v>-1.0054800000000004</v>
      </c>
      <c r="R291" s="6">
        <v>2.04888</v>
      </c>
      <c r="S291" s="3">
        <v>2.5027400000000002</v>
      </c>
      <c r="T291">
        <f>-(Table247264312344376408[[#This Row],[time]]-2)*2</f>
        <v>-1.0054800000000004</v>
      </c>
      <c r="U291" s="6">
        <v>1.4499200000000001</v>
      </c>
      <c r="V291" s="3">
        <v>2.5027400000000002</v>
      </c>
      <c r="W291">
        <f>-(Table5258306338370402[[#This Row],[time]]-2)*2</f>
        <v>-1.0054800000000004</v>
      </c>
      <c r="X291" s="6">
        <v>2.40265</v>
      </c>
      <c r="Y291" s="3">
        <v>2.5027400000000002</v>
      </c>
      <c r="Z291">
        <f>-(Table248265313345377409[[#This Row],[time]]-2)*2</f>
        <v>-1.0054800000000004</v>
      </c>
      <c r="AA291" s="6">
        <v>1.3271999999999999</v>
      </c>
      <c r="AB291" s="3">
        <v>2.5027400000000002</v>
      </c>
      <c r="AC291">
        <f>-(Table6259307339371403[[#This Row],[time]]-2)*2</f>
        <v>-1.0054800000000004</v>
      </c>
      <c r="AD291" s="6">
        <v>7.1402099999999997</v>
      </c>
      <c r="AE291" s="3">
        <v>2.5027400000000002</v>
      </c>
      <c r="AF291">
        <f>-(Table249266314346378410[[#This Row],[time]]-2)*2</f>
        <v>-1.0054800000000004</v>
      </c>
      <c r="AG291" s="6">
        <v>3.0363699999999998</v>
      </c>
      <c r="AH291" s="3">
        <v>2.5027400000000002</v>
      </c>
      <c r="AI291">
        <f>-(Table7260308340372404[[#This Row],[time]]-2)*2</f>
        <v>-1.0054800000000004</v>
      </c>
      <c r="AJ291" s="6">
        <v>6.1854199999999997</v>
      </c>
      <c r="AK291" s="3">
        <v>2.5027400000000002</v>
      </c>
      <c r="AL291">
        <f>-(Table250267315347379411[[#This Row],[time]]-2)*2</f>
        <v>-1.0054800000000004</v>
      </c>
      <c r="AM291" s="6">
        <v>3.7752699999999999</v>
      </c>
      <c r="AN291" s="3">
        <v>2.5027400000000002</v>
      </c>
      <c r="AO291">
        <f>-(Table8261309341373405[[#This Row],[time]]-2)*2</f>
        <v>-1.0054800000000004</v>
      </c>
      <c r="AP291" s="6">
        <v>5.4205699999999997</v>
      </c>
      <c r="AQ291" s="3">
        <v>2.5027400000000002</v>
      </c>
      <c r="AR291">
        <f>-(Table252268316348380412[[#This Row],[time]]-2)*2</f>
        <v>-1.0054800000000004</v>
      </c>
      <c r="AS291" s="6">
        <v>3.36097</v>
      </c>
      <c r="AT291" s="3">
        <v>2.5027400000000002</v>
      </c>
      <c r="AU291">
        <f>-(Table253269317349381413[[#This Row],[time]]-2)*2</f>
        <v>-1.0054800000000004</v>
      </c>
      <c r="AV291" s="6">
        <v>6.2431999999999999</v>
      </c>
    </row>
    <row r="292" spans="1:48">
      <c r="A292" s="3">
        <v>2.55389</v>
      </c>
      <c r="B292">
        <f>-(Table1254302334366398[[#This Row],[time]]-2)*2</f>
        <v>-1.10778</v>
      </c>
      <c r="C292" s="6">
        <v>5.4296800000000003</v>
      </c>
      <c r="D292" s="3">
        <v>2.55389</v>
      </c>
      <c r="E292">
        <f>-(Table2255303335367399[[#This Row],[time]]-2)*2</f>
        <v>-1.10778</v>
      </c>
      <c r="F292" s="6">
        <v>1.1004100000000001</v>
      </c>
      <c r="G292" s="3">
        <v>2.55389</v>
      </c>
      <c r="H292">
        <f>-(Table245262310342374406[[#This Row],[time]]-2)*2</f>
        <v>-1.10778</v>
      </c>
      <c r="I292" s="6">
        <v>4.9212499999999997</v>
      </c>
      <c r="J292" s="3">
        <v>2.55389</v>
      </c>
      <c r="K292">
        <f>-(Table3256304336368400[[#This Row],[time]]-2)*2</f>
        <v>-1.10778</v>
      </c>
      <c r="L292" s="6">
        <v>1.18523</v>
      </c>
      <c r="M292" s="3">
        <v>2.55389</v>
      </c>
      <c r="N292">
        <f>-(Table246263311343375407[[#This Row],[time]]-2)*2</f>
        <v>-1.10778</v>
      </c>
      <c r="O292" s="6">
        <v>0.26342599999999999</v>
      </c>
      <c r="P292" s="3">
        <v>2.55389</v>
      </c>
      <c r="Q292">
        <f>-(Table4257305337369401[[#This Row],[time]]-2)*2</f>
        <v>-1.10778</v>
      </c>
      <c r="R292" s="6">
        <v>2.1390899999999999</v>
      </c>
      <c r="S292" s="3">
        <v>2.55389</v>
      </c>
      <c r="T292">
        <f>-(Table247264312344376408[[#This Row],[time]]-2)*2</f>
        <v>-1.10778</v>
      </c>
      <c r="U292" s="6">
        <v>1.5353300000000001</v>
      </c>
      <c r="V292" s="3">
        <v>2.55389</v>
      </c>
      <c r="W292">
        <f>-(Table5258306338370402[[#This Row],[time]]-2)*2</f>
        <v>-1.10778</v>
      </c>
      <c r="X292" s="6">
        <v>2.4026999999999998</v>
      </c>
      <c r="Y292" s="3">
        <v>2.55389</v>
      </c>
      <c r="Z292">
        <f>-(Table248265313345377409[[#This Row],[time]]-2)*2</f>
        <v>-1.10778</v>
      </c>
      <c r="AA292" s="6">
        <v>1.6118399999999999</v>
      </c>
      <c r="AB292" s="3">
        <v>2.55389</v>
      </c>
      <c r="AC292">
        <f>-(Table6259307339371403[[#This Row],[time]]-2)*2</f>
        <v>-1.10778</v>
      </c>
      <c r="AD292" s="6">
        <v>7.52515</v>
      </c>
      <c r="AE292" s="3">
        <v>2.55389</v>
      </c>
      <c r="AF292">
        <f>-(Table249266314346378410[[#This Row],[time]]-2)*2</f>
        <v>-1.10778</v>
      </c>
      <c r="AG292" s="6">
        <v>3.3391799999999998</v>
      </c>
      <c r="AH292" s="3">
        <v>2.55389</v>
      </c>
      <c r="AI292">
        <f>-(Table7260308340372404[[#This Row],[time]]-2)*2</f>
        <v>-1.10778</v>
      </c>
      <c r="AJ292" s="6">
        <v>6.9695900000000002</v>
      </c>
      <c r="AK292" s="3">
        <v>2.55389</v>
      </c>
      <c r="AL292">
        <f>-(Table250267315347379411[[#This Row],[time]]-2)*2</f>
        <v>-1.10778</v>
      </c>
      <c r="AM292" s="6">
        <v>4.0488299999999997</v>
      </c>
      <c r="AN292" s="3">
        <v>2.55389</v>
      </c>
      <c r="AO292">
        <f>-(Table8261309341373405[[#This Row],[time]]-2)*2</f>
        <v>-1.10778</v>
      </c>
      <c r="AP292" s="6">
        <v>5.9527999999999999</v>
      </c>
      <c r="AQ292" s="3">
        <v>2.55389</v>
      </c>
      <c r="AR292">
        <f>-(Table252268316348380412[[#This Row],[time]]-2)*2</f>
        <v>-1.10778</v>
      </c>
      <c r="AS292" s="6">
        <v>3.6017600000000001</v>
      </c>
      <c r="AT292" s="3">
        <v>2.55389</v>
      </c>
      <c r="AU292">
        <f>-(Table253269317349381413[[#This Row],[time]]-2)*2</f>
        <v>-1.10778</v>
      </c>
      <c r="AV292" s="6">
        <v>6.6333399999999996</v>
      </c>
    </row>
    <row r="293" spans="1:48">
      <c r="A293" s="3">
        <v>2.60894</v>
      </c>
      <c r="B293">
        <f>-(Table1254302334366398[[#This Row],[time]]-2)*2</f>
        <v>-1.2178800000000001</v>
      </c>
      <c r="C293" s="6">
        <v>5.76403</v>
      </c>
      <c r="D293" s="3">
        <v>2.60894</v>
      </c>
      <c r="E293">
        <f>-(Table2255303335367399[[#This Row],[time]]-2)*2</f>
        <v>-1.2178800000000001</v>
      </c>
      <c r="F293" s="6">
        <v>1.14754</v>
      </c>
      <c r="G293" s="3">
        <v>2.60894</v>
      </c>
      <c r="H293">
        <f>-(Table245262310342374406[[#This Row],[time]]-2)*2</f>
        <v>-1.2178800000000001</v>
      </c>
      <c r="I293" s="6">
        <v>5.2735500000000002</v>
      </c>
      <c r="J293" s="3">
        <v>2.60894</v>
      </c>
      <c r="K293">
        <f>-(Table3256304336368400[[#This Row],[time]]-2)*2</f>
        <v>-1.2178800000000001</v>
      </c>
      <c r="L293" s="6">
        <v>1.2231399999999999</v>
      </c>
      <c r="M293" s="3">
        <v>2.60894</v>
      </c>
      <c r="N293">
        <f>-(Table246263311343375407[[#This Row],[time]]-2)*2</f>
        <v>-1.2178800000000001</v>
      </c>
      <c r="O293" s="6">
        <v>0.47733399999999998</v>
      </c>
      <c r="P293" s="3">
        <v>2.60894</v>
      </c>
      <c r="Q293">
        <f>-(Table4257305337369401[[#This Row],[time]]-2)*2</f>
        <v>-1.2178800000000001</v>
      </c>
      <c r="R293" s="6">
        <v>2.2218499999999999</v>
      </c>
      <c r="S293" s="3">
        <v>2.60894</v>
      </c>
      <c r="T293">
        <f>-(Table247264312344376408[[#This Row],[time]]-2)*2</f>
        <v>-1.2178800000000001</v>
      </c>
      <c r="U293" s="6">
        <v>1.6515500000000001</v>
      </c>
      <c r="V293" s="3">
        <v>2.60894</v>
      </c>
      <c r="W293">
        <f>-(Table5258306338370402[[#This Row],[time]]-2)*2</f>
        <v>-1.2178800000000001</v>
      </c>
      <c r="X293" s="6">
        <v>2.3927399999999999</v>
      </c>
      <c r="Y293" s="3">
        <v>2.60894</v>
      </c>
      <c r="Z293">
        <f>-(Table248265313345377409[[#This Row],[time]]-2)*2</f>
        <v>-1.2178800000000001</v>
      </c>
      <c r="AA293" s="6">
        <v>1.93222</v>
      </c>
      <c r="AB293" s="3">
        <v>2.60894</v>
      </c>
      <c r="AC293">
        <f>-(Table6259307339371403[[#This Row],[time]]-2)*2</f>
        <v>-1.2178800000000001</v>
      </c>
      <c r="AD293" s="6">
        <v>7.9252399999999996</v>
      </c>
      <c r="AE293" s="3">
        <v>2.60894</v>
      </c>
      <c r="AF293">
        <f>-(Table249266314346378410[[#This Row],[time]]-2)*2</f>
        <v>-1.2178800000000001</v>
      </c>
      <c r="AG293" s="6">
        <v>3.6117599999999999</v>
      </c>
      <c r="AH293" s="3">
        <v>2.60894</v>
      </c>
      <c r="AI293">
        <f>-(Table7260308340372404[[#This Row],[time]]-2)*2</f>
        <v>-1.2178800000000001</v>
      </c>
      <c r="AJ293" s="6">
        <v>7.6571600000000002</v>
      </c>
      <c r="AK293" s="3">
        <v>2.60894</v>
      </c>
      <c r="AL293">
        <f>-(Table250267315347379411[[#This Row],[time]]-2)*2</f>
        <v>-1.2178800000000001</v>
      </c>
      <c r="AM293" s="6">
        <v>4.3540900000000002</v>
      </c>
      <c r="AN293" s="3">
        <v>2.60894</v>
      </c>
      <c r="AO293">
        <f>-(Table8261309341373405[[#This Row],[time]]-2)*2</f>
        <v>-1.2178800000000001</v>
      </c>
      <c r="AP293" s="6">
        <v>6.52644</v>
      </c>
      <c r="AQ293" s="3">
        <v>2.60894</v>
      </c>
      <c r="AR293">
        <f>-(Table252268316348380412[[#This Row],[time]]-2)*2</f>
        <v>-1.2178800000000001</v>
      </c>
      <c r="AS293" s="6">
        <v>3.8900299999999999</v>
      </c>
      <c r="AT293" s="3">
        <v>2.60894</v>
      </c>
      <c r="AU293">
        <f>-(Table253269317349381413[[#This Row],[time]]-2)*2</f>
        <v>-1.2178800000000001</v>
      </c>
      <c r="AV293" s="6">
        <v>7.04549</v>
      </c>
    </row>
    <row r="294" spans="1:48">
      <c r="A294" s="3">
        <v>2.6518700000000002</v>
      </c>
      <c r="B294">
        <f>-(Table1254302334366398[[#This Row],[time]]-2)*2</f>
        <v>-1.3037400000000003</v>
      </c>
      <c r="C294" s="6">
        <v>6.0175400000000003</v>
      </c>
      <c r="D294" s="3">
        <v>2.6518700000000002</v>
      </c>
      <c r="E294">
        <f>-(Table2255303335367399[[#This Row],[time]]-2)*2</f>
        <v>-1.3037400000000003</v>
      </c>
      <c r="F294" s="6">
        <v>1.1880999999999999</v>
      </c>
      <c r="G294" s="3">
        <v>2.6518700000000002</v>
      </c>
      <c r="H294">
        <f>-(Table245262310342374406[[#This Row],[time]]-2)*2</f>
        <v>-1.3037400000000003</v>
      </c>
      <c r="I294" s="6">
        <v>5.5379100000000001</v>
      </c>
      <c r="J294" s="3">
        <v>2.6518700000000002</v>
      </c>
      <c r="K294">
        <f>-(Table3256304336368400[[#This Row],[time]]-2)*2</f>
        <v>-1.3037400000000003</v>
      </c>
      <c r="L294" s="6">
        <v>1.2603899999999999</v>
      </c>
      <c r="M294" s="3">
        <v>2.6518700000000002</v>
      </c>
      <c r="N294">
        <f>-(Table246263311343375407[[#This Row],[time]]-2)*2</f>
        <v>-1.3037400000000003</v>
      </c>
      <c r="O294" s="6">
        <v>0.65927199999999997</v>
      </c>
      <c r="P294" s="3">
        <v>2.6518700000000002</v>
      </c>
      <c r="Q294">
        <f>-(Table4257305337369401[[#This Row],[time]]-2)*2</f>
        <v>-1.3037400000000003</v>
      </c>
      <c r="R294" s="6">
        <v>2.29894</v>
      </c>
      <c r="S294" s="3">
        <v>2.6518700000000002</v>
      </c>
      <c r="T294">
        <f>-(Table247264312344376408[[#This Row],[time]]-2)*2</f>
        <v>-1.3037400000000003</v>
      </c>
      <c r="U294" s="6">
        <v>1.7540500000000001</v>
      </c>
      <c r="V294" s="3">
        <v>2.6518700000000002</v>
      </c>
      <c r="W294">
        <f>-(Table5258306338370402[[#This Row],[time]]-2)*2</f>
        <v>-1.3037400000000003</v>
      </c>
      <c r="X294" s="6">
        <v>2.3812899999999999</v>
      </c>
      <c r="Y294" s="3">
        <v>2.6518700000000002</v>
      </c>
      <c r="Z294">
        <f>-(Table248265313345377409[[#This Row],[time]]-2)*2</f>
        <v>-1.3037400000000003</v>
      </c>
      <c r="AA294" s="6">
        <v>2.1905999999999999</v>
      </c>
      <c r="AB294" s="3">
        <v>2.6518700000000002</v>
      </c>
      <c r="AC294">
        <f>-(Table6259307339371403[[#This Row],[time]]-2)*2</f>
        <v>-1.3037400000000003</v>
      </c>
      <c r="AD294" s="6">
        <v>8.2530599999999996</v>
      </c>
      <c r="AE294" s="3">
        <v>2.6518700000000002</v>
      </c>
      <c r="AF294">
        <f>-(Table249266314346378410[[#This Row],[time]]-2)*2</f>
        <v>-1.3037400000000003</v>
      </c>
      <c r="AG294" s="6">
        <v>3.83765</v>
      </c>
      <c r="AH294" s="3">
        <v>2.6518700000000002</v>
      </c>
      <c r="AI294">
        <f>-(Table7260308340372404[[#This Row],[time]]-2)*2</f>
        <v>-1.3037400000000003</v>
      </c>
      <c r="AJ294" s="6">
        <v>8.1115100000000009</v>
      </c>
      <c r="AK294" s="3">
        <v>2.6518700000000002</v>
      </c>
      <c r="AL294">
        <f>-(Table250267315347379411[[#This Row],[time]]-2)*2</f>
        <v>-1.3037400000000003</v>
      </c>
      <c r="AM294" s="6">
        <v>4.6036200000000003</v>
      </c>
      <c r="AN294" s="3">
        <v>2.6518700000000002</v>
      </c>
      <c r="AO294">
        <f>-(Table8261309341373405[[#This Row],[time]]-2)*2</f>
        <v>-1.3037400000000003</v>
      </c>
      <c r="AP294" s="6">
        <v>6.9651899999999998</v>
      </c>
      <c r="AQ294" s="3">
        <v>2.6518700000000002</v>
      </c>
      <c r="AR294">
        <f>-(Table252268316348380412[[#This Row],[time]]-2)*2</f>
        <v>-1.3037400000000003</v>
      </c>
      <c r="AS294" s="6">
        <v>4.0836800000000002</v>
      </c>
      <c r="AT294" s="3">
        <v>2.6518700000000002</v>
      </c>
      <c r="AU294">
        <f>-(Table253269317349381413[[#This Row],[time]]-2)*2</f>
        <v>-1.3037400000000003</v>
      </c>
      <c r="AV294" s="6">
        <v>7.3684200000000004</v>
      </c>
    </row>
    <row r="295" spans="1:48">
      <c r="A295" s="3">
        <v>2.70418</v>
      </c>
      <c r="B295">
        <f>-(Table1254302334366398[[#This Row],[time]]-2)*2</f>
        <v>-1.4083600000000001</v>
      </c>
      <c r="C295" s="6">
        <v>6.3318199999999996</v>
      </c>
      <c r="D295" s="3">
        <v>2.70418</v>
      </c>
      <c r="E295">
        <f>-(Table2255303335367399[[#This Row],[time]]-2)*2</f>
        <v>-1.4083600000000001</v>
      </c>
      <c r="F295" s="6">
        <v>1.23881</v>
      </c>
      <c r="G295" s="3">
        <v>2.70418</v>
      </c>
      <c r="H295">
        <f>-(Table245262310342374406[[#This Row],[time]]-2)*2</f>
        <v>-1.4083600000000001</v>
      </c>
      <c r="I295" s="6">
        <v>5.86402</v>
      </c>
      <c r="J295" s="3">
        <v>2.70418</v>
      </c>
      <c r="K295">
        <f>-(Table3256304336368400[[#This Row],[time]]-2)*2</f>
        <v>-1.4083600000000001</v>
      </c>
      <c r="L295" s="6">
        <v>1.3110900000000001</v>
      </c>
      <c r="M295" s="3">
        <v>2.70418</v>
      </c>
      <c r="N295">
        <f>-(Table246263311343375407[[#This Row],[time]]-2)*2</f>
        <v>-1.4083600000000001</v>
      </c>
      <c r="O295" s="6">
        <v>0.86668500000000004</v>
      </c>
      <c r="P295" s="3">
        <v>2.70418</v>
      </c>
      <c r="Q295">
        <f>-(Table4257305337369401[[#This Row],[time]]-2)*2</f>
        <v>-1.4083600000000001</v>
      </c>
      <c r="R295" s="6">
        <v>2.40422</v>
      </c>
      <c r="S295" s="3">
        <v>2.70418</v>
      </c>
      <c r="T295">
        <f>-(Table247264312344376408[[#This Row],[time]]-2)*2</f>
        <v>-1.4083600000000001</v>
      </c>
      <c r="U295" s="6">
        <v>1.8979999999999999</v>
      </c>
      <c r="V295" s="3">
        <v>2.70418</v>
      </c>
      <c r="W295">
        <f>-(Table5258306338370402[[#This Row],[time]]-2)*2</f>
        <v>-1.4083600000000001</v>
      </c>
      <c r="X295" s="6">
        <v>2.3668</v>
      </c>
      <c r="Y295" s="3">
        <v>2.70418</v>
      </c>
      <c r="Z295">
        <f>-(Table248265313345377409[[#This Row],[time]]-2)*2</f>
        <v>-1.4083600000000001</v>
      </c>
      <c r="AA295" s="6">
        <v>2.5291399999999999</v>
      </c>
      <c r="AB295" s="3">
        <v>2.70418</v>
      </c>
      <c r="AC295">
        <f>-(Table6259307339371403[[#This Row],[time]]-2)*2</f>
        <v>-1.4083600000000001</v>
      </c>
      <c r="AD295" s="6">
        <v>8.5646299999999993</v>
      </c>
      <c r="AE295" s="3">
        <v>2.70418</v>
      </c>
      <c r="AF295">
        <f>-(Table249266314346378410[[#This Row],[time]]-2)*2</f>
        <v>-1.4083600000000001</v>
      </c>
      <c r="AG295" s="6">
        <v>4.1659100000000002</v>
      </c>
      <c r="AH295" s="3">
        <v>2.70418</v>
      </c>
      <c r="AI295">
        <f>-(Table7260308340372404[[#This Row],[time]]-2)*2</f>
        <v>-1.4083600000000001</v>
      </c>
      <c r="AJ295" s="6">
        <v>8.6850100000000001</v>
      </c>
      <c r="AK295" s="3">
        <v>2.70418</v>
      </c>
      <c r="AL295">
        <f>-(Table250267315347379411[[#This Row],[time]]-2)*2</f>
        <v>-1.4083600000000001</v>
      </c>
      <c r="AM295" s="6">
        <v>4.88164</v>
      </c>
      <c r="AN295" s="3">
        <v>2.70418</v>
      </c>
      <c r="AO295">
        <f>-(Table8261309341373405[[#This Row],[time]]-2)*2</f>
        <v>-1.4083600000000001</v>
      </c>
      <c r="AP295" s="6">
        <v>7.5234899999999998</v>
      </c>
      <c r="AQ295" s="3">
        <v>2.70418</v>
      </c>
      <c r="AR295">
        <f>-(Table252268316348380412[[#This Row],[time]]-2)*2</f>
        <v>-1.4083600000000001</v>
      </c>
      <c r="AS295" s="6">
        <v>4.3407600000000004</v>
      </c>
      <c r="AT295" s="3">
        <v>2.70418</v>
      </c>
      <c r="AU295">
        <f>-(Table253269317349381413[[#This Row],[time]]-2)*2</f>
        <v>-1.4083600000000001</v>
      </c>
      <c r="AV295" s="6">
        <v>7.7874699999999999</v>
      </c>
    </row>
    <row r="296" spans="1:48">
      <c r="A296" s="3">
        <v>2.7564899999999999</v>
      </c>
      <c r="B296">
        <f>-(Table1254302334366398[[#This Row],[time]]-2)*2</f>
        <v>-1.5129799999999998</v>
      </c>
      <c r="C296" s="6">
        <v>6.6681900000000001</v>
      </c>
      <c r="D296" s="3">
        <v>2.7564899999999999</v>
      </c>
      <c r="E296">
        <f>-(Table2255303335367399[[#This Row],[time]]-2)*2</f>
        <v>-1.5129799999999998</v>
      </c>
      <c r="F296" s="6">
        <v>1.29338</v>
      </c>
      <c r="G296" s="3">
        <v>2.7564899999999999</v>
      </c>
      <c r="H296">
        <f>-(Table245262310342374406[[#This Row],[time]]-2)*2</f>
        <v>-1.5129799999999998</v>
      </c>
      <c r="I296" s="6">
        <v>6.21143</v>
      </c>
      <c r="J296" s="3">
        <v>2.7564899999999999</v>
      </c>
      <c r="K296">
        <f>-(Table3256304336368400[[#This Row],[time]]-2)*2</f>
        <v>-1.5129799999999998</v>
      </c>
      <c r="L296" s="6">
        <v>1.36907</v>
      </c>
      <c r="M296" s="3">
        <v>2.7564899999999999</v>
      </c>
      <c r="N296">
        <f>-(Table246263311343375407[[#This Row],[time]]-2)*2</f>
        <v>-1.5129799999999998</v>
      </c>
      <c r="O296" s="6">
        <v>1.0560700000000001</v>
      </c>
      <c r="P296" s="3">
        <v>2.7564899999999999</v>
      </c>
      <c r="Q296">
        <f>-(Table4257305337369401[[#This Row],[time]]-2)*2</f>
        <v>-1.5129799999999998</v>
      </c>
      <c r="R296" s="6">
        <v>2.5141900000000001</v>
      </c>
      <c r="S296" s="3">
        <v>2.7564899999999999</v>
      </c>
      <c r="T296">
        <f>-(Table247264312344376408[[#This Row],[time]]-2)*2</f>
        <v>-1.5129799999999998</v>
      </c>
      <c r="U296" s="6">
        <v>2.0926</v>
      </c>
      <c r="V296" s="3">
        <v>2.7564899999999999</v>
      </c>
      <c r="W296">
        <f>-(Table5258306338370402[[#This Row],[time]]-2)*2</f>
        <v>-1.5129799999999998</v>
      </c>
      <c r="X296" s="6">
        <v>2.35893</v>
      </c>
      <c r="Y296" s="3">
        <v>2.7564899999999999</v>
      </c>
      <c r="Z296">
        <f>-(Table248265313345377409[[#This Row],[time]]-2)*2</f>
        <v>-1.5129799999999998</v>
      </c>
      <c r="AA296" s="6">
        <v>2.92543</v>
      </c>
      <c r="AB296" s="3">
        <v>2.7564899999999999</v>
      </c>
      <c r="AC296">
        <f>-(Table6259307339371403[[#This Row],[time]]-2)*2</f>
        <v>-1.5129799999999998</v>
      </c>
      <c r="AD296" s="6">
        <v>8.9103999999999992</v>
      </c>
      <c r="AE296" s="3">
        <v>2.7564899999999999</v>
      </c>
      <c r="AF296">
        <f>-(Table249266314346378410[[#This Row],[time]]-2)*2</f>
        <v>-1.5129799999999998</v>
      </c>
      <c r="AG296" s="6">
        <v>4.5498700000000003</v>
      </c>
      <c r="AH296" s="3">
        <v>2.7564899999999999</v>
      </c>
      <c r="AI296">
        <f>-(Table7260308340372404[[#This Row],[time]]-2)*2</f>
        <v>-1.5129799999999998</v>
      </c>
      <c r="AJ296" s="6">
        <v>9.3310300000000002</v>
      </c>
      <c r="AK296" s="3">
        <v>2.7564899999999999</v>
      </c>
      <c r="AL296">
        <f>-(Table250267315347379411[[#This Row],[time]]-2)*2</f>
        <v>-1.5129799999999998</v>
      </c>
      <c r="AM296" s="6">
        <v>5.1547200000000002</v>
      </c>
      <c r="AN296" s="3">
        <v>2.7564899999999999</v>
      </c>
      <c r="AO296">
        <f>-(Table8261309341373405[[#This Row],[time]]-2)*2</f>
        <v>-1.5129799999999998</v>
      </c>
      <c r="AP296" s="6">
        <v>8.0652799999999996</v>
      </c>
      <c r="AQ296" s="3">
        <v>2.7564899999999999</v>
      </c>
      <c r="AR296">
        <f>-(Table252268316348380412[[#This Row],[time]]-2)*2</f>
        <v>-1.5129799999999998</v>
      </c>
      <c r="AS296" s="6">
        <v>4.63584</v>
      </c>
      <c r="AT296" s="3">
        <v>2.7564899999999999</v>
      </c>
      <c r="AU296">
        <f>-(Table253269317349381413[[#This Row],[time]]-2)*2</f>
        <v>-1.5129799999999998</v>
      </c>
      <c r="AV296" s="6">
        <v>8.1985499999999991</v>
      </c>
    </row>
    <row r="297" spans="1:48">
      <c r="A297" s="3">
        <v>2.8008299999999999</v>
      </c>
      <c r="B297">
        <f>-(Table1254302334366398[[#This Row],[time]]-2)*2</f>
        <v>-1.6016599999999999</v>
      </c>
      <c r="C297" s="6">
        <v>6.96122</v>
      </c>
      <c r="D297" s="3">
        <v>2.8008299999999999</v>
      </c>
      <c r="E297">
        <f>-(Table2255303335367399[[#This Row],[time]]-2)*2</f>
        <v>-1.6016599999999999</v>
      </c>
      <c r="F297" s="6">
        <v>1.3395699999999999</v>
      </c>
      <c r="G297" s="3">
        <v>2.8008299999999999</v>
      </c>
      <c r="H297">
        <f>-(Table245262310342374406[[#This Row],[time]]-2)*2</f>
        <v>-1.6016599999999999</v>
      </c>
      <c r="I297" s="6">
        <v>6.5147399999999998</v>
      </c>
      <c r="J297" s="3">
        <v>2.8008299999999999</v>
      </c>
      <c r="K297">
        <f>-(Table3256304336368400[[#This Row],[time]]-2)*2</f>
        <v>-1.6016599999999999</v>
      </c>
      <c r="L297" s="6">
        <v>1.4210499999999999</v>
      </c>
      <c r="M297" s="3">
        <v>2.8008299999999999</v>
      </c>
      <c r="N297">
        <f>-(Table246263311343375407[[#This Row],[time]]-2)*2</f>
        <v>-1.6016599999999999</v>
      </c>
      <c r="O297" s="6">
        <v>1.2441800000000001</v>
      </c>
      <c r="P297" s="3">
        <v>2.8008299999999999</v>
      </c>
      <c r="Q297">
        <f>-(Table4257305337369401[[#This Row],[time]]-2)*2</f>
        <v>-1.6016599999999999</v>
      </c>
      <c r="R297" s="6">
        <v>2.6071599999999999</v>
      </c>
      <c r="S297" s="3">
        <v>2.8008299999999999</v>
      </c>
      <c r="T297">
        <f>-(Table247264312344376408[[#This Row],[time]]-2)*2</f>
        <v>-1.6016599999999999</v>
      </c>
      <c r="U297" s="6">
        <v>2.3091499999999998</v>
      </c>
      <c r="V297" s="3">
        <v>2.8008299999999999</v>
      </c>
      <c r="W297">
        <f>-(Table5258306338370402[[#This Row],[time]]-2)*2</f>
        <v>-1.6016599999999999</v>
      </c>
      <c r="X297" s="6">
        <v>2.3714499999999998</v>
      </c>
      <c r="Y297" s="3">
        <v>2.8008299999999999</v>
      </c>
      <c r="Z297">
        <f>-(Table248265313345377409[[#This Row],[time]]-2)*2</f>
        <v>-1.6016599999999999</v>
      </c>
      <c r="AA297" s="6">
        <v>3.3485999999999998</v>
      </c>
      <c r="AB297" s="3">
        <v>2.8008299999999999</v>
      </c>
      <c r="AC297">
        <f>-(Table6259307339371403[[#This Row],[time]]-2)*2</f>
        <v>-1.6016599999999999</v>
      </c>
      <c r="AD297" s="6">
        <v>9.2506699999999995</v>
      </c>
      <c r="AE297" s="3">
        <v>2.8008299999999999</v>
      </c>
      <c r="AF297">
        <f>-(Table249266314346378410[[#This Row],[time]]-2)*2</f>
        <v>-1.6016599999999999</v>
      </c>
      <c r="AG297" s="6">
        <v>4.8945800000000004</v>
      </c>
      <c r="AH297" s="3">
        <v>2.8008299999999999</v>
      </c>
      <c r="AI297">
        <f>-(Table7260308340372404[[#This Row],[time]]-2)*2</f>
        <v>-1.6016599999999999</v>
      </c>
      <c r="AJ297" s="6">
        <v>9.9682099999999991</v>
      </c>
      <c r="AK297" s="3">
        <v>2.8008299999999999</v>
      </c>
      <c r="AL297">
        <f>-(Table250267315347379411[[#This Row],[time]]-2)*2</f>
        <v>-1.6016599999999999</v>
      </c>
      <c r="AM297" s="6">
        <v>5.3792</v>
      </c>
      <c r="AN297" s="3">
        <v>2.8008299999999999</v>
      </c>
      <c r="AO297">
        <f>-(Table8261309341373405[[#This Row],[time]]-2)*2</f>
        <v>-1.6016599999999999</v>
      </c>
      <c r="AP297" s="6">
        <v>8.50915</v>
      </c>
      <c r="AQ297" s="3">
        <v>2.8008299999999999</v>
      </c>
      <c r="AR297">
        <f>-(Table252268316348380412[[#This Row],[time]]-2)*2</f>
        <v>-1.6016599999999999</v>
      </c>
      <c r="AS297" s="6">
        <v>4.91038</v>
      </c>
      <c r="AT297" s="3">
        <v>2.8008299999999999</v>
      </c>
      <c r="AU297">
        <f>-(Table253269317349381413[[#This Row],[time]]-2)*2</f>
        <v>-1.6016599999999999</v>
      </c>
      <c r="AV297" s="6">
        <v>8.5347399999999993</v>
      </c>
    </row>
    <row r="298" spans="1:48">
      <c r="A298" s="3">
        <v>2.85242</v>
      </c>
      <c r="B298">
        <f>-(Table1254302334366398[[#This Row],[time]]-2)*2</f>
        <v>-1.7048399999999999</v>
      </c>
      <c r="C298" s="6">
        <v>7.3066300000000002</v>
      </c>
      <c r="D298" s="3">
        <v>2.85242</v>
      </c>
      <c r="E298">
        <f>-(Table2255303335367399[[#This Row],[time]]-2)*2</f>
        <v>-1.7048399999999999</v>
      </c>
      <c r="F298" s="6">
        <v>1.3956999999999999</v>
      </c>
      <c r="G298" s="3">
        <v>2.85242</v>
      </c>
      <c r="H298">
        <f>-(Table245262310342374406[[#This Row],[time]]-2)*2</f>
        <v>-1.7048399999999999</v>
      </c>
      <c r="I298" s="6">
        <v>6.8736899999999999</v>
      </c>
      <c r="J298" s="3">
        <v>2.85242</v>
      </c>
      <c r="K298">
        <f>-(Table3256304336368400[[#This Row],[time]]-2)*2</f>
        <v>-1.7048399999999999</v>
      </c>
      <c r="L298" s="6">
        <v>1.4859500000000001</v>
      </c>
      <c r="M298" s="3">
        <v>2.85242</v>
      </c>
      <c r="N298">
        <f>-(Table246263311343375407[[#This Row],[time]]-2)*2</f>
        <v>-1.7048399999999999</v>
      </c>
      <c r="O298" s="6">
        <v>1.6141399999999999</v>
      </c>
      <c r="P298" s="3">
        <v>2.85242</v>
      </c>
      <c r="Q298">
        <f>-(Table4257305337369401[[#This Row],[time]]-2)*2</f>
        <v>-1.7048399999999999</v>
      </c>
      <c r="R298" s="6">
        <v>2.6966600000000001</v>
      </c>
      <c r="S298" s="3">
        <v>2.85242</v>
      </c>
      <c r="T298">
        <f>-(Table247264312344376408[[#This Row],[time]]-2)*2</f>
        <v>-1.7048399999999999</v>
      </c>
      <c r="U298" s="6">
        <v>2.5858300000000001</v>
      </c>
      <c r="V298" s="3">
        <v>2.85242</v>
      </c>
      <c r="W298">
        <f>-(Table5258306338370402[[#This Row],[time]]-2)*2</f>
        <v>-1.7048399999999999</v>
      </c>
      <c r="X298" s="6">
        <v>2.3854500000000001</v>
      </c>
      <c r="Y298" s="3">
        <v>2.85242</v>
      </c>
      <c r="Z298">
        <f>-(Table248265313345377409[[#This Row],[time]]-2)*2</f>
        <v>-1.7048399999999999</v>
      </c>
      <c r="AA298" s="6">
        <v>3.9013800000000001</v>
      </c>
      <c r="AB298" s="3">
        <v>2.85242</v>
      </c>
      <c r="AC298">
        <f>-(Table6259307339371403[[#This Row],[time]]-2)*2</f>
        <v>-1.7048399999999999</v>
      </c>
      <c r="AD298" s="6">
        <v>9.7670600000000007</v>
      </c>
      <c r="AE298" s="3">
        <v>2.85242</v>
      </c>
      <c r="AF298">
        <f>-(Table249266314346378410[[#This Row],[time]]-2)*2</f>
        <v>-1.7048399999999999</v>
      </c>
      <c r="AG298" s="6">
        <v>5.2205000000000004</v>
      </c>
      <c r="AH298" s="3">
        <v>2.85242</v>
      </c>
      <c r="AI298">
        <f>-(Table7260308340372404[[#This Row],[time]]-2)*2</f>
        <v>-1.7048399999999999</v>
      </c>
      <c r="AJ298" s="6">
        <v>10.806100000000001</v>
      </c>
      <c r="AK298" s="3">
        <v>2.85242</v>
      </c>
      <c r="AL298">
        <f>-(Table250267315347379411[[#This Row],[time]]-2)*2</f>
        <v>-1.7048399999999999</v>
      </c>
      <c r="AM298" s="6">
        <v>5.6605299999999996</v>
      </c>
      <c r="AN298" s="3">
        <v>2.85242</v>
      </c>
      <c r="AO298">
        <f>-(Table8261309341373405[[#This Row],[time]]-2)*2</f>
        <v>-1.7048399999999999</v>
      </c>
      <c r="AP298" s="6">
        <v>9.0051199999999998</v>
      </c>
      <c r="AQ298" s="3">
        <v>2.85242</v>
      </c>
      <c r="AR298">
        <f>-(Table252268316348380412[[#This Row],[time]]-2)*2</f>
        <v>-1.7048399999999999</v>
      </c>
      <c r="AS298" s="6">
        <v>5.2507999999999999</v>
      </c>
      <c r="AT298" s="3">
        <v>2.85242</v>
      </c>
      <c r="AU298">
        <f>-(Table253269317349381413[[#This Row],[time]]-2)*2</f>
        <v>-1.7048399999999999</v>
      </c>
      <c r="AV298" s="6">
        <v>8.9165700000000001</v>
      </c>
    </row>
    <row r="299" spans="1:48">
      <c r="A299" s="3">
        <v>2.9052600000000002</v>
      </c>
      <c r="B299">
        <f>-(Table1254302334366398[[#This Row],[time]]-2)*2</f>
        <v>-1.8105200000000004</v>
      </c>
      <c r="C299" s="6">
        <v>7.6781899999999998</v>
      </c>
      <c r="D299" s="3">
        <v>2.9052600000000002</v>
      </c>
      <c r="E299">
        <f>-(Table2255303335367399[[#This Row],[time]]-2)*2</f>
        <v>-1.8105200000000004</v>
      </c>
      <c r="F299" s="6">
        <v>1.45641</v>
      </c>
      <c r="G299" s="3">
        <v>2.9052600000000002</v>
      </c>
      <c r="H299">
        <f>-(Table245262310342374406[[#This Row],[time]]-2)*2</f>
        <v>-1.8105200000000004</v>
      </c>
      <c r="I299" s="6">
        <v>7.2626999999999997</v>
      </c>
      <c r="J299" s="3">
        <v>2.9052600000000002</v>
      </c>
      <c r="K299">
        <f>-(Table3256304336368400[[#This Row],[time]]-2)*2</f>
        <v>-1.8105200000000004</v>
      </c>
      <c r="L299" s="6">
        <v>1.55898</v>
      </c>
      <c r="M299" s="3">
        <v>2.9052600000000002</v>
      </c>
      <c r="N299">
        <f>-(Table246263311343375407[[#This Row],[time]]-2)*2</f>
        <v>-1.8105200000000004</v>
      </c>
      <c r="O299" s="6">
        <v>2.11774</v>
      </c>
      <c r="P299" s="3">
        <v>2.9052600000000002</v>
      </c>
      <c r="Q299">
        <f>-(Table4257305337369401[[#This Row],[time]]-2)*2</f>
        <v>-1.8105200000000004</v>
      </c>
      <c r="R299" s="6">
        <v>2.7783199999999999</v>
      </c>
      <c r="S299" s="3">
        <v>2.9052600000000002</v>
      </c>
      <c r="T299">
        <f>-(Table247264312344376408[[#This Row],[time]]-2)*2</f>
        <v>-1.8105200000000004</v>
      </c>
      <c r="U299" s="6">
        <v>2.70323</v>
      </c>
      <c r="V299" s="3">
        <v>2.9052600000000002</v>
      </c>
      <c r="W299">
        <f>-(Table5258306338370402[[#This Row],[time]]-2)*2</f>
        <v>-1.8105200000000004</v>
      </c>
      <c r="X299" s="6">
        <v>2.4113000000000002</v>
      </c>
      <c r="Y299" s="3">
        <v>2.9052600000000002</v>
      </c>
      <c r="Z299">
        <f>-(Table248265313345377409[[#This Row],[time]]-2)*2</f>
        <v>-1.8105200000000004</v>
      </c>
      <c r="AA299" s="6">
        <v>4.4222900000000003</v>
      </c>
      <c r="AB299" s="3">
        <v>2.9052600000000002</v>
      </c>
      <c r="AC299">
        <f>-(Table6259307339371403[[#This Row],[time]]-2)*2</f>
        <v>-1.8105200000000004</v>
      </c>
      <c r="AD299" s="6">
        <v>10.3797</v>
      </c>
      <c r="AE299" s="3">
        <v>2.9052600000000002</v>
      </c>
      <c r="AF299">
        <f>-(Table249266314346378410[[#This Row],[time]]-2)*2</f>
        <v>-1.8105200000000004</v>
      </c>
      <c r="AG299" s="6">
        <v>5.4300800000000002</v>
      </c>
      <c r="AH299" s="3">
        <v>2.9052600000000002</v>
      </c>
      <c r="AI299">
        <f>-(Table7260308340372404[[#This Row],[time]]-2)*2</f>
        <v>-1.8105200000000004</v>
      </c>
      <c r="AJ299" s="6">
        <v>11.517799999999999</v>
      </c>
      <c r="AK299" s="3">
        <v>2.9052600000000002</v>
      </c>
      <c r="AL299">
        <f>-(Table250267315347379411[[#This Row],[time]]-2)*2</f>
        <v>-1.8105200000000004</v>
      </c>
      <c r="AM299" s="6">
        <v>5.9576200000000004</v>
      </c>
      <c r="AN299" s="3">
        <v>2.9052600000000002</v>
      </c>
      <c r="AO299">
        <f>-(Table8261309341373405[[#This Row],[time]]-2)*2</f>
        <v>-1.8105200000000004</v>
      </c>
      <c r="AP299" s="6">
        <v>9.5298300000000005</v>
      </c>
      <c r="AQ299" s="3">
        <v>2.9052600000000002</v>
      </c>
      <c r="AR299">
        <f>-(Table252268316348380412[[#This Row],[time]]-2)*2</f>
        <v>-1.8105200000000004</v>
      </c>
      <c r="AS299" s="6">
        <v>5.5453099999999997</v>
      </c>
      <c r="AT299" s="3">
        <v>2.9052600000000002</v>
      </c>
      <c r="AU299">
        <f>-(Table253269317349381413[[#This Row],[time]]-2)*2</f>
        <v>-1.8105200000000004</v>
      </c>
      <c r="AV299" s="6">
        <v>9.3226399999999998</v>
      </c>
    </row>
    <row r="300" spans="1:48">
      <c r="A300" s="3">
        <v>2.9538700000000002</v>
      </c>
      <c r="B300">
        <f>-(Table1254302334366398[[#This Row],[time]]-2)*2</f>
        <v>-1.9077400000000004</v>
      </c>
      <c r="C300" s="6">
        <v>8.0027699999999999</v>
      </c>
      <c r="D300" s="3">
        <v>2.9538700000000002</v>
      </c>
      <c r="E300">
        <f>-(Table2255303335367399[[#This Row],[time]]-2)*2</f>
        <v>-1.9077400000000004</v>
      </c>
      <c r="F300" s="6">
        <v>1.5202500000000001</v>
      </c>
      <c r="G300" s="3">
        <v>2.9538700000000002</v>
      </c>
      <c r="H300">
        <f>-(Table245262310342374406[[#This Row],[time]]-2)*2</f>
        <v>-1.9077400000000004</v>
      </c>
      <c r="I300" s="6">
        <v>7.61869</v>
      </c>
      <c r="J300" s="3">
        <v>2.9538700000000002</v>
      </c>
      <c r="K300">
        <f>-(Table3256304336368400[[#This Row],[time]]-2)*2</f>
        <v>-1.9077400000000004</v>
      </c>
      <c r="L300" s="6">
        <v>1.6397900000000001</v>
      </c>
      <c r="M300" s="3">
        <v>2.9538700000000002</v>
      </c>
      <c r="N300">
        <f>-(Table246263311343375407[[#This Row],[time]]-2)*2</f>
        <v>-1.9077400000000004</v>
      </c>
      <c r="O300" s="6">
        <v>2.4545599999999999</v>
      </c>
      <c r="P300" s="3">
        <v>2.9538700000000002</v>
      </c>
      <c r="Q300">
        <f>-(Table4257305337369401[[#This Row],[time]]-2)*2</f>
        <v>-1.9077400000000004</v>
      </c>
      <c r="R300" s="6">
        <v>2.8472300000000001</v>
      </c>
      <c r="S300" s="3">
        <v>2.9538700000000002</v>
      </c>
      <c r="T300">
        <f>-(Table247264312344376408[[#This Row],[time]]-2)*2</f>
        <v>-1.9077400000000004</v>
      </c>
      <c r="U300" s="6">
        <v>2.7380300000000002</v>
      </c>
      <c r="V300" s="3">
        <v>2.9538700000000002</v>
      </c>
      <c r="W300">
        <f>-(Table5258306338370402[[#This Row],[time]]-2)*2</f>
        <v>-1.9077400000000004</v>
      </c>
      <c r="X300" s="6">
        <v>2.4542899999999999</v>
      </c>
      <c r="Y300" s="3">
        <v>2.9538700000000002</v>
      </c>
      <c r="Z300">
        <f>-(Table248265313345377409[[#This Row],[time]]-2)*2</f>
        <v>-1.9077400000000004</v>
      </c>
      <c r="AA300" s="6">
        <v>4.9075699999999998</v>
      </c>
      <c r="AB300" s="3">
        <v>2.9538700000000002</v>
      </c>
      <c r="AC300">
        <f>-(Table6259307339371403[[#This Row],[time]]-2)*2</f>
        <v>-1.9077400000000004</v>
      </c>
      <c r="AD300" s="6">
        <v>10.9643</v>
      </c>
      <c r="AE300" s="3">
        <v>2.9538700000000002</v>
      </c>
      <c r="AF300">
        <f>-(Table249266314346378410[[#This Row],[time]]-2)*2</f>
        <v>-1.9077400000000004</v>
      </c>
      <c r="AG300" s="6">
        <v>5.5952200000000003</v>
      </c>
      <c r="AH300" s="3">
        <v>2.9538700000000002</v>
      </c>
      <c r="AI300">
        <f>-(Table7260308340372404[[#This Row],[time]]-2)*2</f>
        <v>-1.9077400000000004</v>
      </c>
      <c r="AJ300" s="6">
        <v>12.003</v>
      </c>
      <c r="AK300" s="3">
        <v>2.9538700000000002</v>
      </c>
      <c r="AL300">
        <f>-(Table250267315347379411[[#This Row],[time]]-2)*2</f>
        <v>-1.9077400000000004</v>
      </c>
      <c r="AM300" s="6">
        <v>6.2650300000000003</v>
      </c>
      <c r="AN300" s="3">
        <v>2.9538700000000002</v>
      </c>
      <c r="AO300">
        <f>-(Table8261309341373405[[#This Row],[time]]-2)*2</f>
        <v>-1.9077400000000004</v>
      </c>
      <c r="AP300" s="6">
        <v>9.9973299999999998</v>
      </c>
      <c r="AQ300" s="3">
        <v>2.9538700000000002</v>
      </c>
      <c r="AR300">
        <f>-(Table252268316348380412[[#This Row],[time]]-2)*2</f>
        <v>-1.9077400000000004</v>
      </c>
      <c r="AS300" s="6">
        <v>5.8258599999999996</v>
      </c>
      <c r="AT300" s="3">
        <v>2.9538700000000002</v>
      </c>
      <c r="AU300">
        <f>-(Table253269317349381413[[#This Row],[time]]-2)*2</f>
        <v>-1.9077400000000004</v>
      </c>
      <c r="AV300" s="6">
        <v>9.6858000000000004</v>
      </c>
    </row>
    <row r="301" spans="1:48">
      <c r="A301" s="4">
        <v>3</v>
      </c>
      <c r="B301">
        <f>-(Table1254302334366398[[#This Row],[time]]-2)*2</f>
        <v>-2</v>
      </c>
      <c r="C301" s="7">
        <v>8.3026499999999999</v>
      </c>
      <c r="D301" s="4">
        <v>3</v>
      </c>
      <c r="E301">
        <f>-(Table2255303335367399[[#This Row],[time]]-2)*2</f>
        <v>-2</v>
      </c>
      <c r="F301" s="7">
        <v>1.5856699999999999</v>
      </c>
      <c r="G301" s="4">
        <v>3</v>
      </c>
      <c r="H301">
        <f>-(Table245262310342374406[[#This Row],[time]]-2)*2</f>
        <v>-2</v>
      </c>
      <c r="I301" s="7">
        <v>7.9656099999999999</v>
      </c>
      <c r="J301" s="4">
        <v>3</v>
      </c>
      <c r="K301">
        <f>-(Table3256304336368400[[#This Row],[time]]-2)*2</f>
        <v>-2</v>
      </c>
      <c r="L301" s="7">
        <v>1.728</v>
      </c>
      <c r="M301" s="4">
        <v>3</v>
      </c>
      <c r="N301">
        <f>-(Table246263311343375407[[#This Row],[time]]-2)*2</f>
        <v>-2</v>
      </c>
      <c r="O301" s="7">
        <v>2.7153900000000002</v>
      </c>
      <c r="P301" s="4">
        <v>3</v>
      </c>
      <c r="Q301">
        <f>-(Table4257305337369401[[#This Row],[time]]-2)*2</f>
        <v>-2</v>
      </c>
      <c r="R301" s="7">
        <v>2.8306800000000001</v>
      </c>
      <c r="S301" s="4">
        <v>3</v>
      </c>
      <c r="T301">
        <f>-(Table247264312344376408[[#This Row],[time]]-2)*2</f>
        <v>-2</v>
      </c>
      <c r="U301" s="7">
        <v>2.7610800000000002</v>
      </c>
      <c r="V301" s="4">
        <v>3</v>
      </c>
      <c r="W301">
        <f>-(Table5258306338370402[[#This Row],[time]]-2)*2</f>
        <v>-2</v>
      </c>
      <c r="X301" s="7">
        <v>2.47749</v>
      </c>
      <c r="Y301" s="4">
        <v>3</v>
      </c>
      <c r="Z301">
        <f>-(Table248265313345377409[[#This Row],[time]]-2)*2</f>
        <v>-2</v>
      </c>
      <c r="AA301" s="7">
        <v>5.4385000000000003</v>
      </c>
      <c r="AB301" s="4">
        <v>3</v>
      </c>
      <c r="AC301">
        <f>-(Table6259307339371403[[#This Row],[time]]-2)*2</f>
        <v>-2</v>
      </c>
      <c r="AD301" s="7">
        <v>11.364699999999999</v>
      </c>
      <c r="AE301" s="4">
        <v>3</v>
      </c>
      <c r="AF301">
        <f>-(Table249266314346378410[[#This Row],[time]]-2)*2</f>
        <v>-2</v>
      </c>
      <c r="AG301" s="7">
        <v>5.8565300000000002</v>
      </c>
      <c r="AH301" s="4">
        <v>3</v>
      </c>
      <c r="AI301">
        <f>-(Table7260308340372404[[#This Row],[time]]-2)*2</f>
        <v>-2</v>
      </c>
      <c r="AJ301" s="7">
        <v>12.3734</v>
      </c>
      <c r="AK301" s="4">
        <v>3</v>
      </c>
      <c r="AL301">
        <f>-(Table250267315347379411[[#This Row],[time]]-2)*2</f>
        <v>-2</v>
      </c>
      <c r="AM301" s="7">
        <v>6.6017000000000001</v>
      </c>
      <c r="AN301" s="4">
        <v>3</v>
      </c>
      <c r="AO301">
        <f>-(Table8261309341373405[[#This Row],[time]]-2)*2</f>
        <v>-2</v>
      </c>
      <c r="AP301" s="7">
        <v>10.3881</v>
      </c>
      <c r="AQ301" s="4">
        <v>3</v>
      </c>
      <c r="AR301">
        <f>-(Table252268316348380412[[#This Row],[time]]-2)*2</f>
        <v>-2</v>
      </c>
      <c r="AS301" s="7">
        <v>6.1254099999999996</v>
      </c>
      <c r="AT301" s="4">
        <v>3</v>
      </c>
      <c r="AU301">
        <f>-(Table253269317349381413[[#This Row],[time]]-2)*2</f>
        <v>-2</v>
      </c>
      <c r="AV301" s="7">
        <v>10.0016</v>
      </c>
    </row>
    <row r="302" spans="1:48">
      <c r="A302" t="s">
        <v>26</v>
      </c>
      <c r="C302">
        <f>AVERAGE(C281:C301)</f>
        <v>5.3104719047619042</v>
      </c>
      <c r="D302" t="s">
        <v>26</v>
      </c>
      <c r="F302">
        <f t="shared" ref="F302" si="242">AVERAGE(F281:F301)</f>
        <v>1.0183022380952382</v>
      </c>
      <c r="G302" t="s">
        <v>26</v>
      </c>
      <c r="I302">
        <f t="shared" ref="I302" si="243">AVERAGE(I281:I301)</f>
        <v>4.6736499999999994</v>
      </c>
      <c r="J302" t="s">
        <v>26</v>
      </c>
      <c r="L302">
        <f t="shared" ref="L302" si="244">AVERAGE(L281:L301)</f>
        <v>1.1815954285714287</v>
      </c>
      <c r="M302" t="s">
        <v>26</v>
      </c>
      <c r="O302">
        <f t="shared" ref="O302" si="245">AVERAGE(O281:O301)</f>
        <v>0.64871024871428573</v>
      </c>
      <c r="P302" t="s">
        <v>26</v>
      </c>
      <c r="R302">
        <f t="shared" ref="R302" si="246">AVERAGE(R281:R301)</f>
        <v>1.9710149523809524</v>
      </c>
      <c r="S302" t="s">
        <v>26</v>
      </c>
      <c r="U302">
        <f t="shared" ref="U302" si="247">AVERAGE(U281:U301)</f>
        <v>1.5405899523809525</v>
      </c>
      <c r="V302" t="s">
        <v>26</v>
      </c>
      <c r="X302">
        <f t="shared" ref="X302" si="248">AVERAGE(X281:X301)</f>
        <v>2.2468428571428571</v>
      </c>
      <c r="Y302" t="s">
        <v>26</v>
      </c>
      <c r="AA302">
        <f t="shared" ref="AA302" si="249">AVERAGE(AA281:AA301)</f>
        <v>1.8098910142857141</v>
      </c>
      <c r="AB302" t="s">
        <v>26</v>
      </c>
      <c r="AD302">
        <f t="shared" ref="AD302" si="250">AVERAGE(AD281:AD301)</f>
        <v>7.0759390476190474</v>
      </c>
      <c r="AE302" t="s">
        <v>26</v>
      </c>
      <c r="AG302">
        <f t="shared" ref="AG302" si="251">AVERAGE(AG281:AG301)</f>
        <v>2.8942786142857138</v>
      </c>
      <c r="AH302" t="s">
        <v>26</v>
      </c>
      <c r="AJ302">
        <f t="shared" ref="AJ302" si="252">AVERAGE(AJ281:AJ301)</f>
        <v>6.0657361904761906</v>
      </c>
      <c r="AK302" t="s">
        <v>26</v>
      </c>
      <c r="AM302">
        <f t="shared" ref="AM302" si="253">AVERAGE(AM281:AM301)</f>
        <v>3.8665152380952375</v>
      </c>
      <c r="AN302" t="s">
        <v>26</v>
      </c>
      <c r="AP302">
        <f t="shared" ref="AP302" si="254">AVERAGE(AP281:AP301)</f>
        <v>5.606320952380953</v>
      </c>
      <c r="AQ302" t="s">
        <v>26</v>
      </c>
      <c r="AS302">
        <f t="shared" ref="AS302" si="255">AVERAGE(AS281:AS301)</f>
        <v>3.5441109523809535</v>
      </c>
      <c r="AT302" t="s">
        <v>26</v>
      </c>
      <c r="AV302">
        <f t="shared" ref="AV302" si="256">AVERAGE(AV281:AV301)</f>
        <v>6.2994819047619046</v>
      </c>
    </row>
    <row r="303" spans="1:48">
      <c r="A303" t="s">
        <v>27</v>
      </c>
      <c r="C303">
        <f>MAX(C281:C301)</f>
        <v>8.3026499999999999</v>
      </c>
      <c r="D303" t="s">
        <v>27</v>
      </c>
      <c r="F303">
        <f t="shared" ref="F303:AV303" si="257">MAX(F281:F301)</f>
        <v>1.5856699999999999</v>
      </c>
      <c r="G303" t="s">
        <v>27</v>
      </c>
      <c r="I303">
        <f t="shared" ref="I303:AV303" si="258">MAX(I281:I301)</f>
        <v>7.9656099999999999</v>
      </c>
      <c r="J303" t="s">
        <v>27</v>
      </c>
      <c r="L303">
        <f t="shared" ref="L303:AV303" si="259">MAX(L281:L301)</f>
        <v>1.728</v>
      </c>
      <c r="M303" t="s">
        <v>27</v>
      </c>
      <c r="O303">
        <f t="shared" ref="O303:AV303" si="260">MAX(O281:O301)</f>
        <v>2.7153900000000002</v>
      </c>
      <c r="P303" t="s">
        <v>27</v>
      </c>
      <c r="R303">
        <f t="shared" ref="R303:AV303" si="261">MAX(R281:R301)</f>
        <v>2.8472300000000001</v>
      </c>
      <c r="S303" t="s">
        <v>27</v>
      </c>
      <c r="U303">
        <f t="shared" ref="U303:AV303" si="262">MAX(U281:U301)</f>
        <v>2.7610800000000002</v>
      </c>
      <c r="V303" t="s">
        <v>27</v>
      </c>
      <c r="X303">
        <f t="shared" ref="X303:AV303" si="263">MAX(X281:X301)</f>
        <v>2.47749</v>
      </c>
      <c r="Y303" t="s">
        <v>27</v>
      </c>
      <c r="AA303">
        <f t="shared" ref="AA303:AV303" si="264">MAX(AA281:AA301)</f>
        <v>5.4385000000000003</v>
      </c>
      <c r="AB303" t="s">
        <v>27</v>
      </c>
      <c r="AD303">
        <f t="shared" ref="AD303:AV303" si="265">MAX(AD281:AD301)</f>
        <v>11.364699999999999</v>
      </c>
      <c r="AE303" t="s">
        <v>27</v>
      </c>
      <c r="AG303">
        <f t="shared" ref="AG303:AV303" si="266">MAX(AG281:AG301)</f>
        <v>5.8565300000000002</v>
      </c>
      <c r="AH303" t="s">
        <v>27</v>
      </c>
      <c r="AJ303">
        <f t="shared" ref="AJ303:AV303" si="267">MAX(AJ281:AJ301)</f>
        <v>12.3734</v>
      </c>
      <c r="AK303" t="s">
        <v>27</v>
      </c>
      <c r="AM303">
        <f t="shared" ref="AM303:AV303" si="268">MAX(AM281:AM301)</f>
        <v>6.6017000000000001</v>
      </c>
      <c r="AN303" t="s">
        <v>27</v>
      </c>
      <c r="AP303">
        <f t="shared" ref="AP303:AV303" si="269">MAX(AP281:AP301)</f>
        <v>10.3881</v>
      </c>
      <c r="AQ303" t="s">
        <v>27</v>
      </c>
      <c r="AS303">
        <f t="shared" ref="AS303:AV303" si="270">MAX(AS281:AS301)</f>
        <v>6.1254099999999996</v>
      </c>
      <c r="AT303" t="s">
        <v>27</v>
      </c>
      <c r="AV303">
        <f t="shared" ref="AV303" si="271">MAX(AV281:AV301)</f>
        <v>10.0016</v>
      </c>
    </row>
    <row r="306" spans="1:48">
      <c r="A306" s="1" t="s">
        <v>51</v>
      </c>
    </row>
    <row r="307" spans="1:48">
      <c r="A307" t="s">
        <v>52</v>
      </c>
      <c r="D307" t="s">
        <v>2</v>
      </c>
    </row>
    <row r="308" spans="1:48">
      <c r="A308" t="s">
        <v>53</v>
      </c>
      <c r="D308" t="s">
        <v>4</v>
      </c>
      <c r="E308" t="s">
        <v>5</v>
      </c>
    </row>
    <row r="310" spans="1:48">
      <c r="A310" t="s">
        <v>6</v>
      </c>
      <c r="D310" t="s">
        <v>7</v>
      </c>
      <c r="G310" t="s">
        <v>8</v>
      </c>
      <c r="J310" t="s">
        <v>9</v>
      </c>
      <c r="M310" t="s">
        <v>10</v>
      </c>
      <c r="P310" t="s">
        <v>11</v>
      </c>
      <c r="S310" t="s">
        <v>12</v>
      </c>
      <c r="V310" t="s">
        <v>13</v>
      </c>
      <c r="Y310" t="s">
        <v>14</v>
      </c>
      <c r="AB310" t="s">
        <v>15</v>
      </c>
      <c r="AE310" t="s">
        <v>16</v>
      </c>
      <c r="AH310" t="s">
        <v>17</v>
      </c>
      <c r="AK310" t="s">
        <v>18</v>
      </c>
      <c r="AN310" t="s">
        <v>19</v>
      </c>
      <c r="AQ310" t="s">
        <v>20</v>
      </c>
      <c r="AT310" t="s">
        <v>21</v>
      </c>
    </row>
    <row r="311" spans="1:48">
      <c r="A311" t="s">
        <v>22</v>
      </c>
      <c r="B311" t="s">
        <v>23</v>
      </c>
      <c r="C311" t="s">
        <v>24</v>
      </c>
      <c r="D311" t="s">
        <v>22</v>
      </c>
      <c r="E311" t="s">
        <v>23</v>
      </c>
      <c r="F311" t="s">
        <v>25</v>
      </c>
      <c r="G311" t="s">
        <v>22</v>
      </c>
      <c r="H311" t="s">
        <v>23</v>
      </c>
      <c r="I311" t="s">
        <v>24</v>
      </c>
      <c r="J311" t="s">
        <v>22</v>
      </c>
      <c r="K311" t="s">
        <v>23</v>
      </c>
      <c r="L311" t="s">
        <v>24</v>
      </c>
      <c r="M311" t="s">
        <v>22</v>
      </c>
      <c r="N311" t="s">
        <v>23</v>
      </c>
      <c r="O311" t="s">
        <v>24</v>
      </c>
      <c r="P311" t="s">
        <v>22</v>
      </c>
      <c r="Q311" t="s">
        <v>23</v>
      </c>
      <c r="R311" t="s">
        <v>24</v>
      </c>
      <c r="S311" t="s">
        <v>22</v>
      </c>
      <c r="T311" t="s">
        <v>23</v>
      </c>
      <c r="U311" t="s">
        <v>24</v>
      </c>
      <c r="V311" t="s">
        <v>22</v>
      </c>
      <c r="W311" t="s">
        <v>23</v>
      </c>
      <c r="X311" t="s">
        <v>24</v>
      </c>
      <c r="Y311" t="s">
        <v>22</v>
      </c>
      <c r="Z311" t="s">
        <v>23</v>
      </c>
      <c r="AA311" t="s">
        <v>24</v>
      </c>
      <c r="AB311" t="s">
        <v>22</v>
      </c>
      <c r="AC311" t="s">
        <v>23</v>
      </c>
      <c r="AD311" t="s">
        <v>24</v>
      </c>
      <c r="AE311" t="s">
        <v>22</v>
      </c>
      <c r="AF311" t="s">
        <v>23</v>
      </c>
      <c r="AG311" t="s">
        <v>24</v>
      </c>
      <c r="AH311" t="s">
        <v>22</v>
      </c>
      <c r="AI311" t="s">
        <v>23</v>
      </c>
      <c r="AJ311" t="s">
        <v>24</v>
      </c>
      <c r="AK311" t="s">
        <v>22</v>
      </c>
      <c r="AL311" t="s">
        <v>23</v>
      </c>
      <c r="AM311" t="s">
        <v>24</v>
      </c>
      <c r="AN311" t="s">
        <v>22</v>
      </c>
      <c r="AO311" t="s">
        <v>23</v>
      </c>
      <c r="AP311" t="s">
        <v>24</v>
      </c>
      <c r="AQ311" t="s">
        <v>22</v>
      </c>
      <c r="AR311" t="s">
        <v>23</v>
      </c>
      <c r="AS311" t="s">
        <v>24</v>
      </c>
      <c r="AT311" t="s">
        <v>22</v>
      </c>
      <c r="AU311" t="s">
        <v>23</v>
      </c>
      <c r="AV311" t="s">
        <v>24</v>
      </c>
    </row>
    <row r="312" spans="1:48">
      <c r="A312" s="2">
        <v>2</v>
      </c>
      <c r="B312">
        <f>(Table1286318350382414[[#This Row],[time]]-2)*2</f>
        <v>0</v>
      </c>
      <c r="C312" s="5">
        <v>0.12791</v>
      </c>
      <c r="D312" s="2">
        <v>2</v>
      </c>
      <c r="E312">
        <f>(Table2287319351383415[[#This Row],[time]]-2)*2</f>
        <v>0</v>
      </c>
      <c r="F312" s="8">
        <v>5.4299999999999998E-5</v>
      </c>
      <c r="G312" s="2">
        <v>2</v>
      </c>
      <c r="H312">
        <f>(Table245294326358390422[[#This Row],[time]]-2)*2</f>
        <v>0</v>
      </c>
      <c r="I312" s="5">
        <v>1.61372</v>
      </c>
      <c r="J312" s="2">
        <v>2</v>
      </c>
      <c r="K312">
        <f>(Table3288320352384416[[#This Row],[time]]-2)*2</f>
        <v>0</v>
      </c>
      <c r="L312" s="8">
        <v>5.6400000000000002E-5</v>
      </c>
      <c r="M312" s="2">
        <v>2</v>
      </c>
      <c r="N312">
        <f>(Table246295327359391423[[#This Row],[time]]-2)*2</f>
        <v>0</v>
      </c>
      <c r="O312" s="8">
        <v>5.6100000000000002E-5</v>
      </c>
      <c r="P312" s="2">
        <v>2</v>
      </c>
      <c r="Q312">
        <f>(Table4289321353385417[[#This Row],[time]]-2)*2</f>
        <v>0</v>
      </c>
      <c r="R312" s="8">
        <v>6.2899999999999997E-5</v>
      </c>
      <c r="S312" s="2">
        <v>2</v>
      </c>
      <c r="T312">
        <f>(Table247296328360392424[[#This Row],[time]]-2)*2</f>
        <v>0</v>
      </c>
      <c r="U312" s="8">
        <v>5.7399999999999999E-5</v>
      </c>
      <c r="V312" s="2">
        <v>2</v>
      </c>
      <c r="W312">
        <f>(Table5290322354386418[[#This Row],[time]]-2)*2</f>
        <v>0</v>
      </c>
      <c r="X312" s="8">
        <v>6.4200000000000002E-5</v>
      </c>
      <c r="Y312" s="2">
        <v>2</v>
      </c>
      <c r="Z312">
        <f>(Table248297329361393425[[#This Row],[time]]-2)*2</f>
        <v>0</v>
      </c>
      <c r="AA312" s="5">
        <v>0.27717399999999998</v>
      </c>
      <c r="AB312" s="2">
        <v>2</v>
      </c>
      <c r="AC312">
        <f>(Table6291323355387419[[#This Row],[time]]-2)*2</f>
        <v>0</v>
      </c>
      <c r="AD312" s="8">
        <v>7.47E-5</v>
      </c>
      <c r="AE312" s="2">
        <v>2</v>
      </c>
      <c r="AF312">
        <f>(Table249298330362394426[[#This Row],[time]]-2)*2</f>
        <v>0</v>
      </c>
      <c r="AG312" s="5">
        <v>0.48080499999999998</v>
      </c>
      <c r="AH312" s="2">
        <v>2</v>
      </c>
      <c r="AI312">
        <f>(Table7292324356388420[[#This Row],[time]]-2)*2</f>
        <v>0</v>
      </c>
      <c r="AJ312" s="8">
        <v>7.7700000000000005E-5</v>
      </c>
      <c r="AK312" s="2">
        <v>2</v>
      </c>
      <c r="AL312">
        <f>(Table250299331363395427[[#This Row],[time]]-2)*2</f>
        <v>0</v>
      </c>
      <c r="AM312" s="8">
        <v>7.08E-5</v>
      </c>
      <c r="AN312" s="2">
        <v>2</v>
      </c>
      <c r="AO312">
        <f>(Table8293325357389421[[#This Row],[time]]-2)*2</f>
        <v>0</v>
      </c>
      <c r="AP312" s="5">
        <v>0.33970600000000001</v>
      </c>
      <c r="AQ312" s="2">
        <v>2</v>
      </c>
      <c r="AR312">
        <f>(Table252300332364396428[[#This Row],[time]]-2)*2</f>
        <v>0</v>
      </c>
      <c r="AS312" s="5">
        <v>0.18063000000000001</v>
      </c>
      <c r="AT312" s="2">
        <v>2</v>
      </c>
      <c r="AU312">
        <f>(Table253301333365397429[[#This Row],[time]]-2)*2</f>
        <v>0</v>
      </c>
      <c r="AV312" s="5">
        <v>2.0196399999999999</v>
      </c>
    </row>
    <row r="313" spans="1:48">
      <c r="A313" s="3">
        <v>2.0692599999999999</v>
      </c>
      <c r="B313">
        <f>(Table1286318350382414[[#This Row],[time]]-2)*2</f>
        <v>0.13851999999999975</v>
      </c>
      <c r="C313" s="6">
        <v>0.67685200000000001</v>
      </c>
      <c r="D313" s="3">
        <v>2.0692599999999999</v>
      </c>
      <c r="E313">
        <f>(Table2287319351383415[[#This Row],[time]]-2)*2</f>
        <v>0.13851999999999975</v>
      </c>
      <c r="F313" s="9">
        <v>7.8899999999999993E-5</v>
      </c>
      <c r="G313" s="3">
        <v>2.0692599999999999</v>
      </c>
      <c r="H313">
        <f>(Table245294326358390422[[#This Row],[time]]-2)*2</f>
        <v>0.13851999999999975</v>
      </c>
      <c r="I313" s="6">
        <v>2.7385799999999998</v>
      </c>
      <c r="J313" s="3">
        <v>2.0692599999999999</v>
      </c>
      <c r="K313">
        <f>(Table3288320352384416[[#This Row],[time]]-2)*2</f>
        <v>0.13851999999999975</v>
      </c>
      <c r="L313" s="9">
        <v>8.6899999999999998E-5</v>
      </c>
      <c r="M313" s="3">
        <v>2.0692599999999999</v>
      </c>
      <c r="N313">
        <f>(Table246295327359391423[[#This Row],[time]]-2)*2</f>
        <v>0.13851999999999975</v>
      </c>
      <c r="O313" s="9">
        <v>7.4300000000000004E-5</v>
      </c>
      <c r="P313" s="3">
        <v>2.0692599999999999</v>
      </c>
      <c r="Q313">
        <f>(Table4289321353385417[[#This Row],[time]]-2)*2</f>
        <v>0.13851999999999975</v>
      </c>
      <c r="R313" s="9">
        <v>8.8300000000000005E-5</v>
      </c>
      <c r="S313" s="3">
        <v>2.0692599999999999</v>
      </c>
      <c r="T313">
        <f>(Table247296328360392424[[#This Row],[time]]-2)*2</f>
        <v>0.13851999999999975</v>
      </c>
      <c r="U313" s="9">
        <v>7.6899999999999999E-5</v>
      </c>
      <c r="V313" s="3">
        <v>2.0692599999999999</v>
      </c>
      <c r="W313">
        <f>(Table5290322354386418[[#This Row],[time]]-2)*2</f>
        <v>0.13851999999999975</v>
      </c>
      <c r="X313" s="9">
        <v>9.1299999999999997E-5</v>
      </c>
      <c r="Y313" s="3">
        <v>2.0692599999999999</v>
      </c>
      <c r="Z313">
        <f>(Table248297329361393425[[#This Row],[time]]-2)*2</f>
        <v>0.13851999999999975</v>
      </c>
      <c r="AA313" s="6">
        <v>0.402841</v>
      </c>
      <c r="AB313" s="3">
        <v>2.0692599999999999</v>
      </c>
      <c r="AC313">
        <f>(Table6291323355387419[[#This Row],[time]]-2)*2</f>
        <v>0.13851999999999975</v>
      </c>
      <c r="AD313" s="9">
        <v>7.6600000000000005E-5</v>
      </c>
      <c r="AE313" s="3">
        <v>2.0692599999999999</v>
      </c>
      <c r="AF313">
        <f>(Table249298330362394426[[#This Row],[time]]-2)*2</f>
        <v>0.13851999999999975</v>
      </c>
      <c r="AG313" s="6">
        <v>0.67871199999999998</v>
      </c>
      <c r="AH313" s="3">
        <v>2.0692599999999999</v>
      </c>
      <c r="AI313">
        <f>(Table7292324356388420[[#This Row],[time]]-2)*2</f>
        <v>0.13851999999999975</v>
      </c>
      <c r="AJ313" s="9">
        <v>8.2200000000000006E-5</v>
      </c>
      <c r="AK313" s="3">
        <v>2.0692599999999999</v>
      </c>
      <c r="AL313">
        <f>(Table250299331363395427[[#This Row],[time]]-2)*2</f>
        <v>0.13851999999999975</v>
      </c>
      <c r="AM313" s="9">
        <v>7.8800000000000004E-5</v>
      </c>
      <c r="AN313" s="3">
        <v>2.0692599999999999</v>
      </c>
      <c r="AO313">
        <f>(Table8293325357389421[[#This Row],[time]]-2)*2</f>
        <v>0.13851999999999975</v>
      </c>
      <c r="AP313" s="6">
        <v>0.932257</v>
      </c>
      <c r="AQ313" s="3">
        <v>2.0692599999999999</v>
      </c>
      <c r="AR313">
        <f>(Table252300332364396428[[#This Row],[time]]-2)*2</f>
        <v>0.13851999999999975</v>
      </c>
      <c r="AS313" s="6">
        <v>0.72642399999999996</v>
      </c>
      <c r="AT313" s="3">
        <v>2.0692599999999999</v>
      </c>
      <c r="AU313">
        <f>(Table253301333365397429[[#This Row],[time]]-2)*2</f>
        <v>0.13851999999999975</v>
      </c>
      <c r="AV313" s="6">
        <v>2.7050700000000001</v>
      </c>
    </row>
    <row r="314" spans="1:48">
      <c r="A314" s="3">
        <v>2.1038999999999999</v>
      </c>
      <c r="B314">
        <f>(Table1286318350382414[[#This Row],[time]]-2)*2</f>
        <v>0.20779999999999976</v>
      </c>
      <c r="C314" s="6">
        <v>0.64726399999999995</v>
      </c>
      <c r="D314" s="3">
        <v>2.1038999999999999</v>
      </c>
      <c r="E314">
        <f>(Table2287319351383415[[#This Row],[time]]-2)*2</f>
        <v>0.20779999999999976</v>
      </c>
      <c r="F314" s="9">
        <v>7.8200000000000003E-5</v>
      </c>
      <c r="G314" s="3">
        <v>2.1038999999999999</v>
      </c>
      <c r="H314">
        <f>(Table245294326358390422[[#This Row],[time]]-2)*2</f>
        <v>0.20779999999999976</v>
      </c>
      <c r="I314" s="6">
        <v>2.54677</v>
      </c>
      <c r="J314" s="3">
        <v>2.1038999999999999</v>
      </c>
      <c r="K314">
        <f>(Table3288320352384416[[#This Row],[time]]-2)*2</f>
        <v>0.20779999999999976</v>
      </c>
      <c r="L314" s="9">
        <v>8.6500000000000002E-5</v>
      </c>
      <c r="M314" s="3">
        <v>2.1038999999999999</v>
      </c>
      <c r="N314">
        <f>(Table246295327359391423[[#This Row],[time]]-2)*2</f>
        <v>0.20779999999999976</v>
      </c>
      <c r="O314" s="9">
        <v>7.3300000000000006E-5</v>
      </c>
      <c r="P314" s="3">
        <v>2.1038999999999999</v>
      </c>
      <c r="Q314">
        <f>(Table4289321353385417[[#This Row],[time]]-2)*2</f>
        <v>0.20779999999999976</v>
      </c>
      <c r="R314" s="9">
        <v>8.81E-5</v>
      </c>
      <c r="S314" s="3">
        <v>2.1038999999999999</v>
      </c>
      <c r="T314">
        <f>(Table247296328360392424[[#This Row],[time]]-2)*2</f>
        <v>0.20779999999999976</v>
      </c>
      <c r="U314" s="9">
        <v>7.5300000000000001E-5</v>
      </c>
      <c r="V314" s="3">
        <v>2.1038999999999999</v>
      </c>
      <c r="W314">
        <f>(Table5290322354386418[[#This Row],[time]]-2)*2</f>
        <v>0.20779999999999976</v>
      </c>
      <c r="X314" s="9">
        <v>9.0199999999999997E-5</v>
      </c>
      <c r="Y314" s="3">
        <v>2.1038999999999999</v>
      </c>
      <c r="Z314">
        <f>(Table248297329361393425[[#This Row],[time]]-2)*2</f>
        <v>0.20779999999999976</v>
      </c>
      <c r="AA314" s="6">
        <v>0.13949600000000001</v>
      </c>
      <c r="AB314" s="3">
        <v>2.1038999999999999</v>
      </c>
      <c r="AC314">
        <f>(Table6291323355387419[[#This Row],[time]]-2)*2</f>
        <v>0.20779999999999976</v>
      </c>
      <c r="AD314" s="9">
        <v>7.8300000000000006E-5</v>
      </c>
      <c r="AE314" s="3">
        <v>2.1038999999999999</v>
      </c>
      <c r="AF314">
        <f>(Table249298330362394426[[#This Row],[time]]-2)*2</f>
        <v>0.20779999999999976</v>
      </c>
      <c r="AG314" s="6">
        <v>0.43327300000000002</v>
      </c>
      <c r="AH314" s="3">
        <v>2.1038999999999999</v>
      </c>
      <c r="AI314">
        <f>(Table7292324356388420[[#This Row],[time]]-2)*2</f>
        <v>0.20779999999999976</v>
      </c>
      <c r="AJ314" s="9">
        <v>8.1799999999999996E-5</v>
      </c>
      <c r="AK314" s="3">
        <v>2.1038999999999999</v>
      </c>
      <c r="AL314">
        <f>(Table250299331363395427[[#This Row],[time]]-2)*2</f>
        <v>0.20779999999999976</v>
      </c>
      <c r="AM314" s="9">
        <v>8.0900000000000001E-5</v>
      </c>
      <c r="AN314" s="3">
        <v>2.1038999999999999</v>
      </c>
      <c r="AO314">
        <f>(Table8293325357389421[[#This Row],[time]]-2)*2</f>
        <v>0.20779999999999976</v>
      </c>
      <c r="AP314" s="6">
        <v>1.0289600000000001</v>
      </c>
      <c r="AQ314" s="3">
        <v>2.1038999999999999</v>
      </c>
      <c r="AR314">
        <f>(Table252300332364396428[[#This Row],[time]]-2)*2</f>
        <v>0.20779999999999976</v>
      </c>
      <c r="AS314" s="6">
        <v>0.78527000000000002</v>
      </c>
      <c r="AT314" s="3">
        <v>2.1038999999999999</v>
      </c>
      <c r="AU314">
        <f>(Table253301333365397429[[#This Row],[time]]-2)*2</f>
        <v>0.20779999999999976</v>
      </c>
      <c r="AV314" s="6">
        <v>2.7164600000000001</v>
      </c>
    </row>
    <row r="315" spans="1:48">
      <c r="A315" s="3">
        <v>2.1632699999999998</v>
      </c>
      <c r="B315">
        <f>(Table1286318350382414[[#This Row],[time]]-2)*2</f>
        <v>0.32653999999999961</v>
      </c>
      <c r="C315" s="6">
        <v>0.69572800000000001</v>
      </c>
      <c r="D315" s="3">
        <v>2.1632699999999998</v>
      </c>
      <c r="E315">
        <f>(Table2287319351383415[[#This Row],[time]]-2)*2</f>
        <v>0.32653999999999961</v>
      </c>
      <c r="F315" s="9">
        <v>8.0099999999999995E-5</v>
      </c>
      <c r="G315" s="3">
        <v>2.1632699999999998</v>
      </c>
      <c r="H315">
        <f>(Table245294326358390422[[#This Row],[time]]-2)*2</f>
        <v>0.32653999999999961</v>
      </c>
      <c r="I315" s="6">
        <v>2.19774</v>
      </c>
      <c r="J315" s="3">
        <v>2.1632699999999998</v>
      </c>
      <c r="K315">
        <f>(Table3288320352384416[[#This Row],[time]]-2)*2</f>
        <v>0.32653999999999961</v>
      </c>
      <c r="L315" s="9">
        <v>8.7200000000000005E-5</v>
      </c>
      <c r="M315" s="3">
        <v>2.1632699999999998</v>
      </c>
      <c r="N315">
        <f>(Table246295327359391423[[#This Row],[time]]-2)*2</f>
        <v>0.32653999999999961</v>
      </c>
      <c r="O315" s="9">
        <v>6.9599999999999998E-5</v>
      </c>
      <c r="P315" s="3">
        <v>2.1632699999999998</v>
      </c>
      <c r="Q315">
        <f>(Table4289321353385417[[#This Row],[time]]-2)*2</f>
        <v>0.32653999999999961</v>
      </c>
      <c r="R315" s="9">
        <v>8.5900000000000001E-5</v>
      </c>
      <c r="S315" s="3">
        <v>2.1632699999999998</v>
      </c>
      <c r="T315">
        <f>(Table247296328360392424[[#This Row],[time]]-2)*2</f>
        <v>0.32653999999999961</v>
      </c>
      <c r="U315" s="9">
        <v>7.0699999999999997E-5</v>
      </c>
      <c r="V315" s="3">
        <v>2.1632699999999998</v>
      </c>
      <c r="W315">
        <f>(Table5290322354386418[[#This Row],[time]]-2)*2</f>
        <v>0.32653999999999961</v>
      </c>
      <c r="X315" s="9">
        <v>8.6899999999999998E-5</v>
      </c>
      <c r="Y315" s="3">
        <v>2.1632699999999998</v>
      </c>
      <c r="Z315">
        <f>(Table248297329361393425[[#This Row],[time]]-2)*2</f>
        <v>0.32653999999999961</v>
      </c>
      <c r="AA315" s="6">
        <v>7.0387899999999996E-3</v>
      </c>
      <c r="AB315" s="3">
        <v>2.1632699999999998</v>
      </c>
      <c r="AC315">
        <f>(Table6291323355387419[[#This Row],[time]]-2)*2</f>
        <v>0.32653999999999961</v>
      </c>
      <c r="AD315" s="9">
        <v>7.9400000000000006E-5</v>
      </c>
      <c r="AE315" s="3">
        <v>2.1632699999999998</v>
      </c>
      <c r="AF315">
        <f>(Table249298330362394426[[#This Row],[time]]-2)*2</f>
        <v>0.32653999999999961</v>
      </c>
      <c r="AG315" s="6">
        <v>0.25074299999999999</v>
      </c>
      <c r="AH315" s="3">
        <v>2.1632699999999998</v>
      </c>
      <c r="AI315">
        <f>(Table7292324356388420[[#This Row],[time]]-2)*2</f>
        <v>0.32653999999999961</v>
      </c>
      <c r="AJ315" s="9">
        <v>8.1600000000000005E-5</v>
      </c>
      <c r="AK315" s="3">
        <v>2.1632699999999998</v>
      </c>
      <c r="AL315">
        <f>(Table250299331363395427[[#This Row],[time]]-2)*2</f>
        <v>0.32653999999999961</v>
      </c>
      <c r="AM315" s="9">
        <v>8.4599999999999996E-5</v>
      </c>
      <c r="AN315" s="3">
        <v>2.1632699999999998</v>
      </c>
      <c r="AO315">
        <f>(Table8293325357389421[[#This Row],[time]]-2)*2</f>
        <v>0.32653999999999961</v>
      </c>
      <c r="AP315" s="6">
        <v>1.19411</v>
      </c>
      <c r="AQ315" s="3">
        <v>2.1632699999999998</v>
      </c>
      <c r="AR315">
        <f>(Table252300332364396428[[#This Row],[time]]-2)*2</f>
        <v>0.32653999999999961</v>
      </c>
      <c r="AS315" s="6">
        <v>0.87828300000000004</v>
      </c>
      <c r="AT315" s="3">
        <v>2.1632699999999998</v>
      </c>
      <c r="AU315">
        <f>(Table253301333365397429[[#This Row],[time]]-2)*2</f>
        <v>0.32653999999999961</v>
      </c>
      <c r="AV315" s="6">
        <v>2.7165400000000002</v>
      </c>
    </row>
    <row r="316" spans="1:48">
      <c r="A316" s="3">
        <v>2.20546</v>
      </c>
      <c r="B316">
        <f>(Table1286318350382414[[#This Row],[time]]-2)*2</f>
        <v>0.41091999999999995</v>
      </c>
      <c r="C316" s="6">
        <v>0.79874400000000001</v>
      </c>
      <c r="D316" s="3">
        <v>2.20546</v>
      </c>
      <c r="E316">
        <f>(Table2287319351383415[[#This Row],[time]]-2)*2</f>
        <v>0.41091999999999995</v>
      </c>
      <c r="F316" s="9">
        <v>8.2299999999999995E-5</v>
      </c>
      <c r="G316" s="3">
        <v>2.20546</v>
      </c>
      <c r="H316">
        <f>(Table245294326358390422[[#This Row],[time]]-2)*2</f>
        <v>0.41091999999999995</v>
      </c>
      <c r="I316" s="6">
        <v>2.0641099999999999</v>
      </c>
      <c r="J316" s="3">
        <v>2.20546</v>
      </c>
      <c r="K316">
        <f>(Table3288320352384416[[#This Row],[time]]-2)*2</f>
        <v>0.41091999999999995</v>
      </c>
      <c r="L316" s="9">
        <v>8.7999999999999998E-5</v>
      </c>
      <c r="M316" s="3">
        <v>2.20546</v>
      </c>
      <c r="N316">
        <f>(Table246295327359391423[[#This Row],[time]]-2)*2</f>
        <v>0.41091999999999995</v>
      </c>
      <c r="O316" s="9">
        <v>6.9400000000000006E-5</v>
      </c>
      <c r="P316" s="3">
        <v>2.20546</v>
      </c>
      <c r="Q316">
        <f>(Table4289321353385417[[#This Row],[time]]-2)*2</f>
        <v>0.41091999999999995</v>
      </c>
      <c r="R316" s="9">
        <v>8.6000000000000003E-5</v>
      </c>
      <c r="S316" s="3">
        <v>2.20546</v>
      </c>
      <c r="T316">
        <f>(Table247296328360392424[[#This Row],[time]]-2)*2</f>
        <v>0.41091999999999995</v>
      </c>
      <c r="U316" s="9">
        <v>7.0199999999999999E-5</v>
      </c>
      <c r="V316" s="3">
        <v>2.20546</v>
      </c>
      <c r="W316">
        <f>(Table5290322354386418[[#This Row],[time]]-2)*2</f>
        <v>0.41091999999999995</v>
      </c>
      <c r="X316" s="9">
        <v>8.6600000000000004E-5</v>
      </c>
      <c r="Y316" s="3">
        <v>2.20546</v>
      </c>
      <c r="Z316">
        <f>(Table248297329361393425[[#This Row],[time]]-2)*2</f>
        <v>0.41091999999999995</v>
      </c>
      <c r="AA316" s="6">
        <v>7.2269099999999996E-3</v>
      </c>
      <c r="AB316" s="3">
        <v>2.20546</v>
      </c>
      <c r="AC316">
        <f>(Table6291323355387419[[#This Row],[time]]-2)*2</f>
        <v>0.41091999999999995</v>
      </c>
      <c r="AD316" s="9">
        <v>8.03E-5</v>
      </c>
      <c r="AE316" s="3">
        <v>2.20546</v>
      </c>
      <c r="AF316">
        <f>(Table249298330362394426[[#This Row],[time]]-2)*2</f>
        <v>0.41091999999999995</v>
      </c>
      <c r="AG316" s="6">
        <v>0.17172499999999999</v>
      </c>
      <c r="AH316" s="3">
        <v>2.20546</v>
      </c>
      <c r="AI316">
        <f>(Table7292324356388420[[#This Row],[time]]-2)*2</f>
        <v>0.41091999999999995</v>
      </c>
      <c r="AJ316" s="9">
        <v>8.1600000000000005E-5</v>
      </c>
      <c r="AK316" s="3">
        <v>2.20546</v>
      </c>
      <c r="AL316">
        <f>(Table250299331363395427[[#This Row],[time]]-2)*2</f>
        <v>0.41091999999999995</v>
      </c>
      <c r="AM316" s="9">
        <v>8.7100000000000003E-5</v>
      </c>
      <c r="AN316" s="3">
        <v>2.20546</v>
      </c>
      <c r="AO316">
        <f>(Table8293325357389421[[#This Row],[time]]-2)*2</f>
        <v>0.41091999999999995</v>
      </c>
      <c r="AP316" s="6">
        <v>1.3555299999999999</v>
      </c>
      <c r="AQ316" s="3">
        <v>2.20546</v>
      </c>
      <c r="AR316">
        <f>(Table252300332364396428[[#This Row],[time]]-2)*2</f>
        <v>0.41091999999999995</v>
      </c>
      <c r="AS316" s="6">
        <v>0.93541099999999999</v>
      </c>
      <c r="AT316" s="3">
        <v>2.20546</v>
      </c>
      <c r="AU316">
        <f>(Table253301333365397429[[#This Row],[time]]-2)*2</f>
        <v>0.41091999999999995</v>
      </c>
      <c r="AV316" s="6">
        <v>2.71712</v>
      </c>
    </row>
    <row r="317" spans="1:48">
      <c r="A317" s="3">
        <v>2.2542900000000001</v>
      </c>
      <c r="B317">
        <f>(Table1286318350382414[[#This Row],[time]]-2)*2</f>
        <v>0.50858000000000025</v>
      </c>
      <c r="C317" s="6">
        <v>0.91011500000000001</v>
      </c>
      <c r="D317" s="3">
        <v>2.2542900000000001</v>
      </c>
      <c r="E317">
        <f>(Table2287319351383415[[#This Row],[time]]-2)*2</f>
        <v>0.50858000000000025</v>
      </c>
      <c r="F317" s="9">
        <v>8.5500000000000005E-5</v>
      </c>
      <c r="G317" s="3">
        <v>2.2542900000000001</v>
      </c>
      <c r="H317">
        <f>(Table245294326358390422[[#This Row],[time]]-2)*2</f>
        <v>0.50858000000000025</v>
      </c>
      <c r="I317" s="6">
        <v>2.0497200000000002</v>
      </c>
      <c r="J317" s="3">
        <v>2.2542900000000001</v>
      </c>
      <c r="K317">
        <f>(Table3288320352384416[[#This Row],[time]]-2)*2</f>
        <v>0.50858000000000025</v>
      </c>
      <c r="L317" s="9">
        <v>8.9699999999999998E-5</v>
      </c>
      <c r="M317" s="3">
        <v>2.2542900000000001</v>
      </c>
      <c r="N317">
        <f>(Table246295327359391423[[#This Row],[time]]-2)*2</f>
        <v>0.50858000000000025</v>
      </c>
      <c r="O317" s="9">
        <v>7.0900000000000002E-5</v>
      </c>
      <c r="P317" s="3">
        <v>2.2542900000000001</v>
      </c>
      <c r="Q317">
        <f>(Table4289321353385417[[#This Row],[time]]-2)*2</f>
        <v>0.50858000000000025</v>
      </c>
      <c r="R317" s="9">
        <v>8.7000000000000001E-5</v>
      </c>
      <c r="S317" s="3">
        <v>2.2542900000000001</v>
      </c>
      <c r="T317">
        <f>(Table247296328360392424[[#This Row],[time]]-2)*2</f>
        <v>0.50858000000000025</v>
      </c>
      <c r="U317" s="9">
        <v>7.1400000000000001E-5</v>
      </c>
      <c r="V317" s="3">
        <v>2.2542900000000001</v>
      </c>
      <c r="W317">
        <f>(Table5290322354386418[[#This Row],[time]]-2)*2</f>
        <v>0.50858000000000025</v>
      </c>
      <c r="X317" s="9">
        <v>8.7399999999999997E-5</v>
      </c>
      <c r="Y317" s="3">
        <v>2.2542900000000001</v>
      </c>
      <c r="Z317">
        <f>(Table248297329361393425[[#This Row],[time]]-2)*2</f>
        <v>0.50858000000000025</v>
      </c>
      <c r="AA317" s="6">
        <v>7.3368599999999997E-3</v>
      </c>
      <c r="AB317" s="3">
        <v>2.2542900000000001</v>
      </c>
      <c r="AC317">
        <f>(Table6291323355387419[[#This Row],[time]]-2)*2</f>
        <v>0.50858000000000025</v>
      </c>
      <c r="AD317" s="9">
        <v>8.1299999999999997E-5</v>
      </c>
      <c r="AE317" s="3">
        <v>2.2542900000000001</v>
      </c>
      <c r="AF317">
        <f>(Table249298330362394426[[#This Row],[time]]-2)*2</f>
        <v>0.50858000000000025</v>
      </c>
      <c r="AG317" s="6">
        <v>0.107476</v>
      </c>
      <c r="AH317" s="3">
        <v>2.2542900000000001</v>
      </c>
      <c r="AI317">
        <f>(Table7292324356388420[[#This Row],[time]]-2)*2</f>
        <v>0.50858000000000025</v>
      </c>
      <c r="AJ317" s="9">
        <v>8.1299999999999997E-5</v>
      </c>
      <c r="AK317" s="3">
        <v>2.2542900000000001</v>
      </c>
      <c r="AL317">
        <f>(Table250299331363395427[[#This Row],[time]]-2)*2</f>
        <v>0.50858000000000025</v>
      </c>
      <c r="AM317" s="6">
        <v>1.28374E-3</v>
      </c>
      <c r="AN317" s="3">
        <v>2.2542900000000001</v>
      </c>
      <c r="AO317">
        <f>(Table8293325357389421[[#This Row],[time]]-2)*2</f>
        <v>0.50858000000000025</v>
      </c>
      <c r="AP317" s="6">
        <v>1.54247</v>
      </c>
      <c r="AQ317" s="3">
        <v>2.2542900000000001</v>
      </c>
      <c r="AR317">
        <f>(Table252300332364396428[[#This Row],[time]]-2)*2</f>
        <v>0.50858000000000025</v>
      </c>
      <c r="AS317" s="6">
        <v>0.97303499999999998</v>
      </c>
      <c r="AT317" s="3">
        <v>2.2542900000000001</v>
      </c>
      <c r="AU317">
        <f>(Table253301333365397429[[#This Row],[time]]-2)*2</f>
        <v>0.50858000000000025</v>
      </c>
      <c r="AV317" s="6">
        <v>2.7277499999999999</v>
      </c>
    </row>
    <row r="318" spans="1:48">
      <c r="A318" s="3">
        <v>2.3007900000000001</v>
      </c>
      <c r="B318">
        <f>(Table1286318350382414[[#This Row],[time]]-2)*2</f>
        <v>0.60158000000000023</v>
      </c>
      <c r="C318" s="6">
        <v>0.99030899999999999</v>
      </c>
      <c r="D318" s="3">
        <v>2.3007900000000001</v>
      </c>
      <c r="E318">
        <f>(Table2287319351383415[[#This Row],[time]]-2)*2</f>
        <v>0.60158000000000023</v>
      </c>
      <c r="F318" s="9">
        <v>8.8499999999999996E-5</v>
      </c>
      <c r="G318" s="3">
        <v>2.3007900000000001</v>
      </c>
      <c r="H318">
        <f>(Table245294326358390422[[#This Row],[time]]-2)*2</f>
        <v>0.60158000000000023</v>
      </c>
      <c r="I318" s="6">
        <v>2.09253</v>
      </c>
      <c r="J318" s="3">
        <v>2.3007900000000001</v>
      </c>
      <c r="K318">
        <f>(Table3288320352384416[[#This Row],[time]]-2)*2</f>
        <v>0.60158000000000023</v>
      </c>
      <c r="L318" s="9">
        <v>9.1600000000000004E-5</v>
      </c>
      <c r="M318" s="3">
        <v>2.3007900000000001</v>
      </c>
      <c r="N318">
        <f>(Table246295327359391423[[#This Row],[time]]-2)*2</f>
        <v>0.60158000000000023</v>
      </c>
      <c r="O318" s="9">
        <v>7.1699999999999995E-5</v>
      </c>
      <c r="P318" s="3">
        <v>2.3007900000000001</v>
      </c>
      <c r="Q318">
        <f>(Table4289321353385417[[#This Row],[time]]-2)*2</f>
        <v>0.60158000000000023</v>
      </c>
      <c r="R318" s="9">
        <v>8.7800000000000006E-5</v>
      </c>
      <c r="S318" s="3">
        <v>2.3007900000000001</v>
      </c>
      <c r="T318">
        <f>(Table247296328360392424[[#This Row],[time]]-2)*2</f>
        <v>0.60158000000000023</v>
      </c>
      <c r="U318" s="9">
        <v>7.2000000000000002E-5</v>
      </c>
      <c r="V318" s="3">
        <v>2.3007900000000001</v>
      </c>
      <c r="W318">
        <f>(Table5290322354386418[[#This Row],[time]]-2)*2</f>
        <v>0.60158000000000023</v>
      </c>
      <c r="X318" s="9">
        <v>8.8300000000000005E-5</v>
      </c>
      <c r="Y318" s="3">
        <v>2.3007900000000001</v>
      </c>
      <c r="Z318">
        <f>(Table248297329361393425[[#This Row],[time]]-2)*2</f>
        <v>0.60158000000000023</v>
      </c>
      <c r="AA318" s="6">
        <v>5.3951399999999997E-3</v>
      </c>
      <c r="AB318" s="3">
        <v>2.3007900000000001</v>
      </c>
      <c r="AC318">
        <f>(Table6291323355387419[[#This Row],[time]]-2)*2</f>
        <v>0.60158000000000023</v>
      </c>
      <c r="AD318" s="9">
        <v>8.1699999999999994E-5</v>
      </c>
      <c r="AE318" s="3">
        <v>2.3007900000000001</v>
      </c>
      <c r="AF318">
        <f>(Table249298330362394426[[#This Row],[time]]-2)*2</f>
        <v>0.60158000000000023</v>
      </c>
      <c r="AG318" s="6">
        <v>6.0233500000000002E-2</v>
      </c>
      <c r="AH318" s="3">
        <v>2.3007900000000001</v>
      </c>
      <c r="AI318">
        <f>(Table7292324356388420[[#This Row],[time]]-2)*2</f>
        <v>0.60158000000000023</v>
      </c>
      <c r="AJ318" s="9">
        <v>8.0799999999999999E-5</v>
      </c>
      <c r="AK318" s="3">
        <v>2.3007900000000001</v>
      </c>
      <c r="AL318">
        <f>(Table250299331363395427[[#This Row],[time]]-2)*2</f>
        <v>0.60158000000000023</v>
      </c>
      <c r="AM318" s="6">
        <v>3.2465099999999997E-2</v>
      </c>
      <c r="AN318" s="3">
        <v>2.3007900000000001</v>
      </c>
      <c r="AO318">
        <f>(Table8293325357389421[[#This Row],[time]]-2)*2</f>
        <v>0.60158000000000023</v>
      </c>
      <c r="AP318" s="6">
        <v>1.7135800000000001</v>
      </c>
      <c r="AQ318" s="3">
        <v>2.3007900000000001</v>
      </c>
      <c r="AR318">
        <f>(Table252300332364396428[[#This Row],[time]]-2)*2</f>
        <v>0.60158000000000023</v>
      </c>
      <c r="AS318" s="6">
        <v>1.0350200000000001</v>
      </c>
      <c r="AT318" s="3">
        <v>2.3007900000000001</v>
      </c>
      <c r="AU318">
        <f>(Table253301333365397429[[#This Row],[time]]-2)*2</f>
        <v>0.60158000000000023</v>
      </c>
      <c r="AV318" s="6">
        <v>2.7235499999999999</v>
      </c>
    </row>
    <row r="319" spans="1:48">
      <c r="A319" s="3">
        <v>2.3542900000000002</v>
      </c>
      <c r="B319">
        <f>(Table1286318350382414[[#This Row],[time]]-2)*2</f>
        <v>0.70858000000000043</v>
      </c>
      <c r="C319" s="6">
        <v>1.0382199999999999</v>
      </c>
      <c r="D319" s="3">
        <v>2.3542900000000002</v>
      </c>
      <c r="E319">
        <f>(Table2287319351383415[[#This Row],[time]]-2)*2</f>
        <v>0.70858000000000043</v>
      </c>
      <c r="F319" s="6">
        <v>1.01506E-4</v>
      </c>
      <c r="G319" s="3">
        <v>2.3542900000000002</v>
      </c>
      <c r="H319">
        <f>(Table245294326358390422[[#This Row],[time]]-2)*2</f>
        <v>0.70858000000000043</v>
      </c>
      <c r="I319" s="6">
        <v>2.1432699999999998</v>
      </c>
      <c r="J319" s="3">
        <v>2.3542900000000002</v>
      </c>
      <c r="K319">
        <f>(Table3288320352384416[[#This Row],[time]]-2)*2</f>
        <v>0.70858000000000043</v>
      </c>
      <c r="L319" s="6">
        <v>1.02346E-4</v>
      </c>
      <c r="M319" s="3">
        <v>2.3542900000000002</v>
      </c>
      <c r="N319">
        <f>(Table246295327359391423[[#This Row],[time]]-2)*2</f>
        <v>0.70858000000000043</v>
      </c>
      <c r="O319" s="9">
        <v>7.1899999999999999E-5</v>
      </c>
      <c r="P319" s="3">
        <v>2.3542900000000002</v>
      </c>
      <c r="Q319">
        <f>(Table4289321353385417[[#This Row],[time]]-2)*2</f>
        <v>0.70858000000000043</v>
      </c>
      <c r="R319" s="9">
        <v>8.8700000000000001E-5</v>
      </c>
      <c r="S319" s="3">
        <v>2.3542900000000002</v>
      </c>
      <c r="T319">
        <f>(Table247296328360392424[[#This Row],[time]]-2)*2</f>
        <v>0.70858000000000043</v>
      </c>
      <c r="U319" s="9">
        <v>7.2000000000000002E-5</v>
      </c>
      <c r="V319" s="3">
        <v>2.3542900000000002</v>
      </c>
      <c r="W319">
        <f>(Table5290322354386418[[#This Row],[time]]-2)*2</f>
        <v>0.70858000000000043</v>
      </c>
      <c r="X319" s="9">
        <v>8.9300000000000002E-5</v>
      </c>
      <c r="Y319" s="3">
        <v>2.3542900000000002</v>
      </c>
      <c r="Z319">
        <f>(Table248297329361393425[[#This Row],[time]]-2)*2</f>
        <v>0.70858000000000043</v>
      </c>
      <c r="AA319" s="6">
        <v>8.8340999999999995E-4</v>
      </c>
      <c r="AB319" s="3">
        <v>2.3542900000000002</v>
      </c>
      <c r="AC319">
        <f>(Table6291323355387419[[#This Row],[time]]-2)*2</f>
        <v>0.70858000000000043</v>
      </c>
      <c r="AD319" s="9">
        <v>8.1799999999999996E-5</v>
      </c>
      <c r="AE319" s="3">
        <v>2.3542900000000002</v>
      </c>
      <c r="AF319">
        <f>(Table249298330362394426[[#This Row],[time]]-2)*2</f>
        <v>0.70858000000000043</v>
      </c>
      <c r="AG319" s="6">
        <v>7.4289999999999998E-3</v>
      </c>
      <c r="AH319" s="3">
        <v>2.3542900000000002</v>
      </c>
      <c r="AI319">
        <f>(Table7292324356388420[[#This Row],[time]]-2)*2</f>
        <v>0.70858000000000043</v>
      </c>
      <c r="AJ319" s="9">
        <v>8.0099999999999995E-5</v>
      </c>
      <c r="AK319" s="3">
        <v>2.3542900000000002</v>
      </c>
      <c r="AL319">
        <f>(Table250299331363395427[[#This Row],[time]]-2)*2</f>
        <v>0.70858000000000043</v>
      </c>
      <c r="AM319" s="6">
        <v>0.12839600000000001</v>
      </c>
      <c r="AN319" s="3">
        <v>2.3542900000000002</v>
      </c>
      <c r="AO319">
        <f>(Table8293325357389421[[#This Row],[time]]-2)*2</f>
        <v>0.70858000000000043</v>
      </c>
      <c r="AP319" s="6">
        <v>1.89733</v>
      </c>
      <c r="AQ319" s="3">
        <v>2.3542900000000002</v>
      </c>
      <c r="AR319">
        <f>(Table252300332364396428[[#This Row],[time]]-2)*2</f>
        <v>0.70858000000000043</v>
      </c>
      <c r="AS319" s="6">
        <v>1.1578900000000001</v>
      </c>
      <c r="AT319" s="3">
        <v>2.3542900000000002</v>
      </c>
      <c r="AU319">
        <f>(Table253301333365397429[[#This Row],[time]]-2)*2</f>
        <v>0.70858000000000043</v>
      </c>
      <c r="AV319" s="6">
        <v>2.6903899999999998</v>
      </c>
    </row>
    <row r="320" spans="1:48">
      <c r="A320" s="3">
        <v>2.4315000000000002</v>
      </c>
      <c r="B320">
        <f>(Table1286318350382414[[#This Row],[time]]-2)*2</f>
        <v>0.86300000000000043</v>
      </c>
      <c r="C320" s="6">
        <v>1.0591600000000001</v>
      </c>
      <c r="D320" s="3">
        <v>2.4315000000000002</v>
      </c>
      <c r="E320">
        <f>(Table2287319351383415[[#This Row],[time]]-2)*2</f>
        <v>0.86300000000000043</v>
      </c>
      <c r="F320" s="6">
        <v>1.30495E-2</v>
      </c>
      <c r="G320" s="3">
        <v>2.4315000000000002</v>
      </c>
      <c r="H320">
        <f>(Table245294326358390422[[#This Row],[time]]-2)*2</f>
        <v>0.86300000000000043</v>
      </c>
      <c r="I320" s="6">
        <v>2.1644999999999999</v>
      </c>
      <c r="J320" s="3">
        <v>2.4315000000000002</v>
      </c>
      <c r="K320">
        <f>(Table3288320352384416[[#This Row],[time]]-2)*2</f>
        <v>0.86300000000000043</v>
      </c>
      <c r="L320" s="6">
        <v>1.14258E-2</v>
      </c>
      <c r="M320" s="3">
        <v>2.4315000000000002</v>
      </c>
      <c r="N320">
        <f>(Table246295327359391423[[#This Row],[time]]-2)*2</f>
        <v>0.86300000000000043</v>
      </c>
      <c r="O320" s="9">
        <v>7.1500000000000003E-5</v>
      </c>
      <c r="P320" s="3">
        <v>2.4315000000000002</v>
      </c>
      <c r="Q320">
        <f>(Table4289321353385417[[#This Row],[time]]-2)*2</f>
        <v>0.86300000000000043</v>
      </c>
      <c r="R320" s="9">
        <v>8.92E-5</v>
      </c>
      <c r="S320" s="3">
        <v>2.4315000000000002</v>
      </c>
      <c r="T320">
        <f>(Table247296328360392424[[#This Row],[time]]-2)*2</f>
        <v>0.86300000000000043</v>
      </c>
      <c r="U320" s="9">
        <v>7.1600000000000006E-5</v>
      </c>
      <c r="V320" s="3">
        <v>2.4315000000000002</v>
      </c>
      <c r="W320">
        <f>(Table5290322354386418[[#This Row],[time]]-2)*2</f>
        <v>0.86300000000000043</v>
      </c>
      <c r="X320" s="9">
        <v>9.0099999999999995E-5</v>
      </c>
      <c r="Y320" s="3">
        <v>2.4315000000000002</v>
      </c>
      <c r="Z320">
        <f>(Table248297329361393425[[#This Row],[time]]-2)*2</f>
        <v>0.86300000000000043</v>
      </c>
      <c r="AA320" s="6">
        <v>1.07934E-4</v>
      </c>
      <c r="AB320" s="3">
        <v>2.4315000000000002</v>
      </c>
      <c r="AC320">
        <f>(Table6291323355387419[[#This Row],[time]]-2)*2</f>
        <v>0.86300000000000043</v>
      </c>
      <c r="AD320" s="9">
        <v>8.1500000000000002E-5</v>
      </c>
      <c r="AE320" s="3">
        <v>2.4315000000000002</v>
      </c>
      <c r="AF320">
        <f>(Table249298330362394426[[#This Row],[time]]-2)*2</f>
        <v>0.86300000000000043</v>
      </c>
      <c r="AG320" s="6">
        <v>2.4892499999999999E-4</v>
      </c>
      <c r="AH320" s="3">
        <v>2.4315000000000002</v>
      </c>
      <c r="AI320">
        <f>(Table7292324356388420[[#This Row],[time]]-2)*2</f>
        <v>0.86300000000000043</v>
      </c>
      <c r="AJ320" s="9">
        <v>7.9099999999999998E-5</v>
      </c>
      <c r="AK320" s="3">
        <v>2.4315000000000002</v>
      </c>
      <c r="AL320">
        <f>(Table250299331363395427[[#This Row],[time]]-2)*2</f>
        <v>0.86300000000000043</v>
      </c>
      <c r="AM320" s="6">
        <v>0.37948900000000002</v>
      </c>
      <c r="AN320" s="3">
        <v>2.4315000000000002</v>
      </c>
      <c r="AO320">
        <f>(Table8293325357389421[[#This Row],[time]]-2)*2</f>
        <v>0.86300000000000043</v>
      </c>
      <c r="AP320" s="6">
        <v>2.1253799999999998</v>
      </c>
      <c r="AQ320" s="3">
        <v>2.4315000000000002</v>
      </c>
      <c r="AR320">
        <f>(Table252300332364396428[[#This Row],[time]]-2)*2</f>
        <v>0.86300000000000043</v>
      </c>
      <c r="AS320" s="6">
        <v>1.4327099999999999</v>
      </c>
      <c r="AT320" s="3">
        <v>2.4315000000000002</v>
      </c>
      <c r="AU320">
        <f>(Table253301333365397429[[#This Row],[time]]-2)*2</f>
        <v>0.86300000000000043</v>
      </c>
      <c r="AV320" s="6">
        <v>2.6172800000000001</v>
      </c>
    </row>
    <row r="321" spans="1:48">
      <c r="A321" s="3">
        <v>2.46157</v>
      </c>
      <c r="B321">
        <f>(Table1286318350382414[[#This Row],[time]]-2)*2</f>
        <v>0.92314000000000007</v>
      </c>
      <c r="C321" s="6">
        <v>1.06375</v>
      </c>
      <c r="D321" s="3">
        <v>2.46157</v>
      </c>
      <c r="E321">
        <f>(Table2287319351383415[[#This Row],[time]]-2)*2</f>
        <v>0.92314000000000007</v>
      </c>
      <c r="F321" s="6">
        <v>6.1872099999999999E-2</v>
      </c>
      <c r="G321" s="3">
        <v>2.46157</v>
      </c>
      <c r="H321">
        <f>(Table245294326358390422[[#This Row],[time]]-2)*2</f>
        <v>0.92314000000000007</v>
      </c>
      <c r="I321" s="6">
        <v>2.1715800000000001</v>
      </c>
      <c r="J321" s="3">
        <v>2.46157</v>
      </c>
      <c r="K321">
        <f>(Table3288320352384416[[#This Row],[time]]-2)*2</f>
        <v>0.92314000000000007</v>
      </c>
      <c r="L321" s="6">
        <v>5.4385500000000003E-2</v>
      </c>
      <c r="M321" s="3">
        <v>2.46157</v>
      </c>
      <c r="N321">
        <f>(Table246295327359391423[[#This Row],[time]]-2)*2</f>
        <v>0.92314000000000007</v>
      </c>
      <c r="O321" s="9">
        <v>7.1199999999999996E-5</v>
      </c>
      <c r="P321" s="3">
        <v>2.46157</v>
      </c>
      <c r="Q321">
        <f>(Table4289321353385417[[#This Row],[time]]-2)*2</f>
        <v>0.92314000000000007</v>
      </c>
      <c r="R321" s="9">
        <v>8.92E-5</v>
      </c>
      <c r="S321" s="3">
        <v>2.46157</v>
      </c>
      <c r="T321">
        <f>(Table247296328360392424[[#This Row],[time]]-2)*2</f>
        <v>0.92314000000000007</v>
      </c>
      <c r="U321" s="9">
        <v>7.1400000000000001E-5</v>
      </c>
      <c r="V321" s="3">
        <v>2.46157</v>
      </c>
      <c r="W321">
        <f>(Table5290322354386418[[#This Row],[time]]-2)*2</f>
        <v>0.92314000000000007</v>
      </c>
      <c r="X321" s="9">
        <v>9.0099999999999995E-5</v>
      </c>
      <c r="Y321" s="3">
        <v>2.46157</v>
      </c>
      <c r="Z321">
        <f>(Table248297329361393425[[#This Row],[time]]-2)*2</f>
        <v>0.92314000000000007</v>
      </c>
      <c r="AA321" s="9">
        <v>8.5400000000000002E-5</v>
      </c>
      <c r="AB321" s="3">
        <v>2.46157</v>
      </c>
      <c r="AC321">
        <f>(Table6291323355387419[[#This Row],[time]]-2)*2</f>
        <v>0.92314000000000007</v>
      </c>
      <c r="AD321" s="9">
        <v>8.14E-5</v>
      </c>
      <c r="AE321" s="3">
        <v>2.46157</v>
      </c>
      <c r="AF321">
        <f>(Table249298330362394426[[#This Row],[time]]-2)*2</f>
        <v>0.92314000000000007</v>
      </c>
      <c r="AG321" s="9">
        <v>9.4400000000000004E-5</v>
      </c>
      <c r="AH321" s="3">
        <v>2.46157</v>
      </c>
      <c r="AI321">
        <f>(Table7292324356388420[[#This Row],[time]]-2)*2</f>
        <v>0.92314000000000007</v>
      </c>
      <c r="AJ321" s="9">
        <v>7.8800000000000004E-5</v>
      </c>
      <c r="AK321" s="3">
        <v>2.46157</v>
      </c>
      <c r="AL321">
        <f>(Table250299331363395427[[#This Row],[time]]-2)*2</f>
        <v>0.92314000000000007</v>
      </c>
      <c r="AM321" s="6">
        <v>0.48879099999999998</v>
      </c>
      <c r="AN321" s="3">
        <v>2.46157</v>
      </c>
      <c r="AO321">
        <f>(Table8293325357389421[[#This Row],[time]]-2)*2</f>
        <v>0.92314000000000007</v>
      </c>
      <c r="AP321" s="6">
        <v>2.2064599999999999</v>
      </c>
      <c r="AQ321" s="3">
        <v>2.46157</v>
      </c>
      <c r="AR321">
        <f>(Table252300332364396428[[#This Row],[time]]-2)*2</f>
        <v>0.92314000000000007</v>
      </c>
      <c r="AS321" s="6">
        <v>1.5485</v>
      </c>
      <c r="AT321" s="3">
        <v>2.46157</v>
      </c>
      <c r="AU321">
        <f>(Table253301333365397429[[#This Row],[time]]-2)*2</f>
        <v>0.92314000000000007</v>
      </c>
      <c r="AV321" s="6">
        <v>2.5815600000000001</v>
      </c>
    </row>
    <row r="322" spans="1:48">
      <c r="A322" s="3">
        <v>2.5139999999999998</v>
      </c>
      <c r="B322">
        <f>(Table1286318350382414[[#This Row],[time]]-2)*2</f>
        <v>1.0279999999999996</v>
      </c>
      <c r="C322" s="6">
        <v>1.08264</v>
      </c>
      <c r="D322" s="3">
        <v>2.5139999999999998</v>
      </c>
      <c r="E322">
        <f>(Table2287319351383415[[#This Row],[time]]-2)*2</f>
        <v>1.0279999999999996</v>
      </c>
      <c r="F322" s="6">
        <v>0.12922600000000001</v>
      </c>
      <c r="G322" s="3">
        <v>2.5139999999999998</v>
      </c>
      <c r="H322">
        <f>(Table245294326358390422[[#This Row],[time]]-2)*2</f>
        <v>1.0279999999999996</v>
      </c>
      <c r="I322" s="6">
        <v>2.1839</v>
      </c>
      <c r="J322" s="3">
        <v>2.5139999999999998</v>
      </c>
      <c r="K322">
        <f>(Table3288320352384416[[#This Row],[time]]-2)*2</f>
        <v>1.0279999999999996</v>
      </c>
      <c r="L322" s="6">
        <v>0.115327</v>
      </c>
      <c r="M322" s="3">
        <v>2.5139999999999998</v>
      </c>
      <c r="N322">
        <f>(Table246295327359391423[[#This Row],[time]]-2)*2</f>
        <v>1.0279999999999996</v>
      </c>
      <c r="O322" s="9">
        <v>7.08E-5</v>
      </c>
      <c r="P322" s="3">
        <v>2.5139999999999998</v>
      </c>
      <c r="Q322">
        <f>(Table4289321353385417[[#This Row],[time]]-2)*2</f>
        <v>1.0279999999999996</v>
      </c>
      <c r="R322" s="9">
        <v>8.8900000000000006E-5</v>
      </c>
      <c r="S322" s="3">
        <v>2.5139999999999998</v>
      </c>
      <c r="T322">
        <f>(Table247296328360392424[[#This Row],[time]]-2)*2</f>
        <v>1.0279999999999996</v>
      </c>
      <c r="U322" s="9">
        <v>7.1000000000000005E-5</v>
      </c>
      <c r="V322" s="3">
        <v>2.5139999999999998</v>
      </c>
      <c r="W322">
        <f>(Table5290322354386418[[#This Row],[time]]-2)*2</f>
        <v>1.0279999999999996</v>
      </c>
      <c r="X322" s="9">
        <v>8.9900000000000003E-5</v>
      </c>
      <c r="Y322" s="3">
        <v>2.5139999999999998</v>
      </c>
      <c r="Z322">
        <f>(Table248297329361393425[[#This Row],[time]]-2)*2</f>
        <v>1.0279999999999996</v>
      </c>
      <c r="AA322" s="9">
        <v>8.4599999999999996E-5</v>
      </c>
      <c r="AB322" s="3">
        <v>2.5139999999999998</v>
      </c>
      <c r="AC322">
        <f>(Table6291323355387419[[#This Row],[time]]-2)*2</f>
        <v>1.0279999999999996</v>
      </c>
      <c r="AD322" s="9">
        <v>8.0799999999999999E-5</v>
      </c>
      <c r="AE322" s="3">
        <v>2.5139999999999998</v>
      </c>
      <c r="AF322">
        <f>(Table249298330362394426[[#This Row],[time]]-2)*2</f>
        <v>1.0279999999999996</v>
      </c>
      <c r="AG322" s="9">
        <v>9.3200000000000002E-5</v>
      </c>
      <c r="AH322" s="3">
        <v>2.5139999999999998</v>
      </c>
      <c r="AI322">
        <f>(Table7292324356388420[[#This Row],[time]]-2)*2</f>
        <v>1.0279999999999996</v>
      </c>
      <c r="AJ322" s="9">
        <v>7.7999999999999999E-5</v>
      </c>
      <c r="AK322" s="3">
        <v>2.5139999999999998</v>
      </c>
      <c r="AL322">
        <f>(Table250299331363395427[[#This Row],[time]]-2)*2</f>
        <v>1.0279999999999996</v>
      </c>
      <c r="AM322" s="6">
        <v>0.69104200000000005</v>
      </c>
      <c r="AN322" s="3">
        <v>2.5139999999999998</v>
      </c>
      <c r="AO322">
        <f>(Table8293325357389421[[#This Row],[time]]-2)*2</f>
        <v>1.0279999999999996</v>
      </c>
      <c r="AP322" s="6">
        <v>2.3166000000000002</v>
      </c>
      <c r="AQ322" s="3">
        <v>2.5139999999999998</v>
      </c>
      <c r="AR322">
        <f>(Table252300332364396428[[#This Row],[time]]-2)*2</f>
        <v>1.0279999999999996</v>
      </c>
      <c r="AS322" s="6">
        <v>1.74665</v>
      </c>
      <c r="AT322" s="3">
        <v>2.5139999999999998</v>
      </c>
      <c r="AU322">
        <f>(Table253301333365397429[[#This Row],[time]]-2)*2</f>
        <v>1.0279999999999996</v>
      </c>
      <c r="AV322" s="6">
        <v>2.5041000000000002</v>
      </c>
    </row>
    <row r="323" spans="1:48">
      <c r="A323" s="3">
        <v>2.5603799999999999</v>
      </c>
      <c r="B323">
        <f>(Table1286318350382414[[#This Row],[time]]-2)*2</f>
        <v>1.1207599999999998</v>
      </c>
      <c r="C323" s="6">
        <v>1.17005</v>
      </c>
      <c r="D323" s="3">
        <v>2.5603799999999999</v>
      </c>
      <c r="E323">
        <f>(Table2287319351383415[[#This Row],[time]]-2)*2</f>
        <v>1.1207599999999998</v>
      </c>
      <c r="F323" s="6">
        <v>0.17633099999999999</v>
      </c>
      <c r="G323" s="3">
        <v>2.5603799999999999</v>
      </c>
      <c r="H323">
        <f>(Table245294326358390422[[#This Row],[time]]-2)*2</f>
        <v>1.1207599999999998</v>
      </c>
      <c r="I323" s="6">
        <v>2.1652</v>
      </c>
      <c r="J323" s="3">
        <v>2.5603799999999999</v>
      </c>
      <c r="K323">
        <f>(Table3288320352384416[[#This Row],[time]]-2)*2</f>
        <v>1.1207599999999998</v>
      </c>
      <c r="L323" s="6">
        <v>0.15833900000000001</v>
      </c>
      <c r="M323" s="3">
        <v>2.5603799999999999</v>
      </c>
      <c r="N323">
        <f>(Table246295327359391423[[#This Row],[time]]-2)*2</f>
        <v>1.1207599999999998</v>
      </c>
      <c r="O323" s="9">
        <v>7.0300000000000001E-5</v>
      </c>
      <c r="P323" s="3">
        <v>2.5603799999999999</v>
      </c>
      <c r="Q323">
        <f>(Table4289321353385417[[#This Row],[time]]-2)*2</f>
        <v>1.1207599999999998</v>
      </c>
      <c r="R323" s="9">
        <v>8.8499999999999996E-5</v>
      </c>
      <c r="S323" s="3">
        <v>2.5603799999999999</v>
      </c>
      <c r="T323">
        <f>(Table247296328360392424[[#This Row],[time]]-2)*2</f>
        <v>1.1207599999999998</v>
      </c>
      <c r="U323" s="9">
        <v>7.0599999999999995E-5</v>
      </c>
      <c r="V323" s="3">
        <v>2.5603799999999999</v>
      </c>
      <c r="W323">
        <f>(Table5290322354386418[[#This Row],[time]]-2)*2</f>
        <v>1.1207599999999998</v>
      </c>
      <c r="X323" s="9">
        <v>8.9599999999999996E-5</v>
      </c>
      <c r="Y323" s="3">
        <v>2.5603799999999999</v>
      </c>
      <c r="Z323">
        <f>(Table248297329361393425[[#This Row],[time]]-2)*2</f>
        <v>1.1207599999999998</v>
      </c>
      <c r="AA323" s="9">
        <v>8.2600000000000002E-5</v>
      </c>
      <c r="AB323" s="3">
        <v>2.5603799999999999</v>
      </c>
      <c r="AC323">
        <f>(Table6291323355387419[[#This Row],[time]]-2)*2</f>
        <v>1.1207599999999998</v>
      </c>
      <c r="AD323" s="9">
        <v>8.0000000000000007E-5</v>
      </c>
      <c r="AE323" s="3">
        <v>2.5603799999999999</v>
      </c>
      <c r="AF323">
        <f>(Table249298330362394426[[#This Row],[time]]-2)*2</f>
        <v>1.1207599999999998</v>
      </c>
      <c r="AG323" s="9">
        <v>9.2E-5</v>
      </c>
      <c r="AH323" s="3">
        <v>2.5603799999999999</v>
      </c>
      <c r="AI323">
        <f>(Table7292324356388420[[#This Row],[time]]-2)*2</f>
        <v>1.1207599999999998</v>
      </c>
      <c r="AJ323" s="9">
        <v>7.7299999999999995E-5</v>
      </c>
      <c r="AK323" s="3">
        <v>2.5603799999999999</v>
      </c>
      <c r="AL323">
        <f>(Table250299331363395427[[#This Row],[time]]-2)*2</f>
        <v>1.1207599999999998</v>
      </c>
      <c r="AM323" s="6">
        <v>0.88500999999999996</v>
      </c>
      <c r="AN323" s="3">
        <v>2.5603799999999999</v>
      </c>
      <c r="AO323">
        <f>(Table8293325357389421[[#This Row],[time]]-2)*2</f>
        <v>1.1207599999999998</v>
      </c>
      <c r="AP323" s="6">
        <v>2.4052699999999998</v>
      </c>
      <c r="AQ323" s="3">
        <v>2.5603799999999999</v>
      </c>
      <c r="AR323">
        <f>(Table252300332364396428[[#This Row],[time]]-2)*2</f>
        <v>1.1207599999999998</v>
      </c>
      <c r="AS323" s="6">
        <v>1.9274199999999999</v>
      </c>
      <c r="AT323" s="3">
        <v>2.5603799999999999</v>
      </c>
      <c r="AU323">
        <f>(Table253301333365397429[[#This Row],[time]]-2)*2</f>
        <v>1.1207599999999998</v>
      </c>
      <c r="AV323" s="6">
        <v>2.4277600000000001</v>
      </c>
    </row>
    <row r="324" spans="1:48">
      <c r="A324" s="3">
        <v>2.6007899999999999</v>
      </c>
      <c r="B324">
        <f>(Table1286318350382414[[#This Row],[time]]-2)*2</f>
        <v>1.2015799999999999</v>
      </c>
      <c r="C324" s="6">
        <v>1.25837</v>
      </c>
      <c r="D324" s="3">
        <v>2.6007899999999999</v>
      </c>
      <c r="E324">
        <f>(Table2287319351383415[[#This Row],[time]]-2)*2</f>
        <v>1.2015799999999999</v>
      </c>
      <c r="F324" s="6">
        <v>0.21126500000000001</v>
      </c>
      <c r="G324" s="3">
        <v>2.6007899999999999</v>
      </c>
      <c r="H324">
        <f>(Table245294326358390422[[#This Row],[time]]-2)*2</f>
        <v>1.2015799999999999</v>
      </c>
      <c r="I324" s="6">
        <v>2.1312000000000002</v>
      </c>
      <c r="J324" s="3">
        <v>2.6007899999999999</v>
      </c>
      <c r="K324">
        <f>(Table3288320352384416[[#This Row],[time]]-2)*2</f>
        <v>1.2015799999999999</v>
      </c>
      <c r="L324" s="6">
        <v>0.190002</v>
      </c>
      <c r="M324" s="3">
        <v>2.6007899999999999</v>
      </c>
      <c r="N324">
        <f>(Table246295327359391423[[#This Row],[time]]-2)*2</f>
        <v>1.2015799999999999</v>
      </c>
      <c r="O324" s="9">
        <v>6.9900000000000005E-5</v>
      </c>
      <c r="P324" s="3">
        <v>2.6007899999999999</v>
      </c>
      <c r="Q324">
        <f>(Table4289321353385417[[#This Row],[time]]-2)*2</f>
        <v>1.2015799999999999</v>
      </c>
      <c r="R324" s="9">
        <v>8.81E-5</v>
      </c>
      <c r="S324" s="3">
        <v>2.6007899999999999</v>
      </c>
      <c r="T324">
        <f>(Table247296328360392424[[#This Row],[time]]-2)*2</f>
        <v>1.2015799999999999</v>
      </c>
      <c r="U324" s="9">
        <v>7.0300000000000001E-5</v>
      </c>
      <c r="V324" s="3">
        <v>2.6007899999999999</v>
      </c>
      <c r="W324">
        <f>(Table5290322354386418[[#This Row],[time]]-2)*2</f>
        <v>1.2015799999999999</v>
      </c>
      <c r="X324" s="9">
        <v>8.92E-5</v>
      </c>
      <c r="Y324" s="3">
        <v>2.6007899999999999</v>
      </c>
      <c r="Z324">
        <f>(Table248297329361393425[[#This Row],[time]]-2)*2</f>
        <v>1.2015799999999999</v>
      </c>
      <c r="AA324" s="9">
        <v>8.2000000000000001E-5</v>
      </c>
      <c r="AB324" s="3">
        <v>2.6007899999999999</v>
      </c>
      <c r="AC324">
        <f>(Table6291323355387419[[#This Row],[time]]-2)*2</f>
        <v>1.2015799999999999</v>
      </c>
      <c r="AD324" s="9">
        <v>7.9400000000000006E-5</v>
      </c>
      <c r="AE324" s="3">
        <v>2.6007899999999999</v>
      </c>
      <c r="AF324">
        <f>(Table249298330362394426[[#This Row],[time]]-2)*2</f>
        <v>1.2015799999999999</v>
      </c>
      <c r="AG324" s="9">
        <v>9.1000000000000003E-5</v>
      </c>
      <c r="AH324" s="3">
        <v>2.6007899999999999</v>
      </c>
      <c r="AI324">
        <f>(Table7292324356388420[[#This Row],[time]]-2)*2</f>
        <v>1.2015799999999999</v>
      </c>
      <c r="AJ324" s="9">
        <v>7.6799999999999997E-5</v>
      </c>
      <c r="AK324" s="3">
        <v>2.6007899999999999</v>
      </c>
      <c r="AL324">
        <f>(Table250299331363395427[[#This Row],[time]]-2)*2</f>
        <v>1.2015799999999999</v>
      </c>
      <c r="AM324" s="6">
        <v>1.06786</v>
      </c>
      <c r="AN324" s="3">
        <v>2.6007899999999999</v>
      </c>
      <c r="AO324">
        <f>(Table8293325357389421[[#This Row],[time]]-2)*2</f>
        <v>1.2015799999999999</v>
      </c>
      <c r="AP324" s="6">
        <v>2.4725199999999998</v>
      </c>
      <c r="AQ324" s="3">
        <v>2.6007899999999999</v>
      </c>
      <c r="AR324">
        <f>(Table252300332364396428[[#This Row],[time]]-2)*2</f>
        <v>1.2015799999999999</v>
      </c>
      <c r="AS324" s="6">
        <v>2.0811999999999999</v>
      </c>
      <c r="AT324" s="3">
        <v>2.6007899999999999</v>
      </c>
      <c r="AU324">
        <f>(Table253301333365397429[[#This Row],[time]]-2)*2</f>
        <v>1.2015799999999999</v>
      </c>
      <c r="AV324" s="6">
        <v>2.35893</v>
      </c>
    </row>
    <row r="325" spans="1:48">
      <c r="A325" s="3">
        <v>2.6519400000000002</v>
      </c>
      <c r="B325">
        <f>(Table1286318350382414[[#This Row],[time]]-2)*2</f>
        <v>1.3038800000000004</v>
      </c>
      <c r="C325" s="6">
        <v>1.3487800000000001</v>
      </c>
      <c r="D325" s="3">
        <v>2.6519400000000002</v>
      </c>
      <c r="E325">
        <f>(Table2287319351383415[[#This Row],[time]]-2)*2</f>
        <v>1.3038800000000004</v>
      </c>
      <c r="F325" s="6">
        <v>0.24940499999999999</v>
      </c>
      <c r="G325" s="3">
        <v>2.6519400000000002</v>
      </c>
      <c r="H325">
        <f>(Table245294326358390422[[#This Row],[time]]-2)*2</f>
        <v>1.3038800000000004</v>
      </c>
      <c r="I325" s="6">
        <v>2.0716199999999998</v>
      </c>
      <c r="J325" s="3">
        <v>2.6519400000000002</v>
      </c>
      <c r="K325">
        <f>(Table3288320352384416[[#This Row],[time]]-2)*2</f>
        <v>1.3038800000000004</v>
      </c>
      <c r="L325" s="6">
        <v>0.22539200000000001</v>
      </c>
      <c r="M325" s="3">
        <v>2.6519400000000002</v>
      </c>
      <c r="N325">
        <f>(Table246295327359391423[[#This Row],[time]]-2)*2</f>
        <v>1.3038800000000004</v>
      </c>
      <c r="O325" s="9">
        <v>6.9200000000000002E-5</v>
      </c>
      <c r="P325" s="3">
        <v>2.6519400000000002</v>
      </c>
      <c r="Q325">
        <f>(Table4289321353385417[[#This Row],[time]]-2)*2</f>
        <v>1.3038800000000004</v>
      </c>
      <c r="R325" s="9">
        <v>8.7399999999999997E-5</v>
      </c>
      <c r="S325" s="3">
        <v>2.6519400000000002</v>
      </c>
      <c r="T325">
        <f>(Table247296328360392424[[#This Row],[time]]-2)*2</f>
        <v>1.3038800000000004</v>
      </c>
      <c r="U325" s="9">
        <v>6.9800000000000003E-5</v>
      </c>
      <c r="V325" s="3">
        <v>2.6519400000000002</v>
      </c>
      <c r="W325">
        <f>(Table5290322354386418[[#This Row],[time]]-2)*2</f>
        <v>1.3038800000000004</v>
      </c>
      <c r="X325" s="9">
        <v>8.8499999999999996E-5</v>
      </c>
      <c r="Y325" s="3">
        <v>2.6519400000000002</v>
      </c>
      <c r="Z325">
        <f>(Table248297329361393425[[#This Row],[time]]-2)*2</f>
        <v>1.3038800000000004</v>
      </c>
      <c r="AA325" s="9">
        <v>8.14E-5</v>
      </c>
      <c r="AB325" s="3">
        <v>2.6519400000000002</v>
      </c>
      <c r="AC325">
        <f>(Table6291323355387419[[#This Row],[time]]-2)*2</f>
        <v>1.3038800000000004</v>
      </c>
      <c r="AD325" s="9">
        <v>7.86E-5</v>
      </c>
      <c r="AE325" s="3">
        <v>2.6519400000000002</v>
      </c>
      <c r="AF325">
        <f>(Table249298330362394426[[#This Row],[time]]-2)*2</f>
        <v>1.3038800000000004</v>
      </c>
      <c r="AG325" s="9">
        <v>8.9699999999999998E-5</v>
      </c>
      <c r="AH325" s="3">
        <v>2.6519400000000002</v>
      </c>
      <c r="AI325">
        <f>(Table7292324356388420[[#This Row],[time]]-2)*2</f>
        <v>1.3038800000000004</v>
      </c>
      <c r="AJ325" s="9">
        <v>7.6100000000000007E-5</v>
      </c>
      <c r="AK325" s="3">
        <v>2.6519400000000002</v>
      </c>
      <c r="AL325">
        <f>(Table250299331363395427[[#This Row],[time]]-2)*2</f>
        <v>1.3038800000000004</v>
      </c>
      <c r="AM325" s="6">
        <v>1.3151299999999999</v>
      </c>
      <c r="AN325" s="3">
        <v>2.6519400000000002</v>
      </c>
      <c r="AO325">
        <f>(Table8293325357389421[[#This Row],[time]]-2)*2</f>
        <v>1.3038800000000004</v>
      </c>
      <c r="AP325" s="6">
        <v>2.5307900000000001</v>
      </c>
      <c r="AQ325" s="3">
        <v>2.6519400000000002</v>
      </c>
      <c r="AR325">
        <f>(Table252300332364396428[[#This Row],[time]]-2)*2</f>
        <v>1.3038800000000004</v>
      </c>
      <c r="AS325" s="6">
        <v>2.25657</v>
      </c>
      <c r="AT325" s="3">
        <v>2.6519400000000002</v>
      </c>
      <c r="AU325">
        <f>(Table253301333365397429[[#This Row],[time]]-2)*2</f>
        <v>1.3038800000000004</v>
      </c>
      <c r="AV325" s="6">
        <v>2.2643499999999999</v>
      </c>
    </row>
    <row r="326" spans="1:48">
      <c r="A326" s="3">
        <v>2.7072099999999999</v>
      </c>
      <c r="B326">
        <f>(Table1286318350382414[[#This Row],[time]]-2)*2</f>
        <v>1.4144199999999998</v>
      </c>
      <c r="C326" s="6">
        <v>1.42028</v>
      </c>
      <c r="D326" s="3">
        <v>2.7072099999999999</v>
      </c>
      <c r="E326">
        <f>(Table2287319351383415[[#This Row],[time]]-2)*2</f>
        <v>1.4144199999999998</v>
      </c>
      <c r="F326" s="6">
        <v>0.28316599999999997</v>
      </c>
      <c r="G326" s="3">
        <v>2.7072099999999999</v>
      </c>
      <c r="H326">
        <f>(Table245294326358390422[[#This Row],[time]]-2)*2</f>
        <v>1.4144199999999998</v>
      </c>
      <c r="I326" s="6">
        <v>1.9928900000000001</v>
      </c>
      <c r="J326" s="3">
        <v>2.7072099999999999</v>
      </c>
      <c r="K326">
        <f>(Table3288320352384416[[#This Row],[time]]-2)*2</f>
        <v>1.4144199999999998</v>
      </c>
      <c r="L326" s="6">
        <v>0.26079999999999998</v>
      </c>
      <c r="M326" s="3">
        <v>2.7072099999999999</v>
      </c>
      <c r="N326">
        <f>(Table246295327359391423[[#This Row],[time]]-2)*2</f>
        <v>1.4144199999999998</v>
      </c>
      <c r="O326" s="9">
        <v>6.8200000000000004E-5</v>
      </c>
      <c r="P326" s="3">
        <v>2.7072099999999999</v>
      </c>
      <c r="Q326">
        <f>(Table4289321353385417[[#This Row],[time]]-2)*2</f>
        <v>1.4144199999999998</v>
      </c>
      <c r="R326" s="9">
        <v>8.6600000000000004E-5</v>
      </c>
      <c r="S326" s="3">
        <v>2.7072099999999999</v>
      </c>
      <c r="T326">
        <f>(Table247296328360392424[[#This Row],[time]]-2)*2</f>
        <v>1.4144199999999998</v>
      </c>
      <c r="U326" s="9">
        <v>6.9200000000000002E-5</v>
      </c>
      <c r="V326" s="3">
        <v>2.7072099999999999</v>
      </c>
      <c r="W326">
        <f>(Table5290322354386418[[#This Row],[time]]-2)*2</f>
        <v>1.4144199999999998</v>
      </c>
      <c r="X326" s="9">
        <v>8.7700000000000004E-5</v>
      </c>
      <c r="Y326" s="3">
        <v>2.7072099999999999</v>
      </c>
      <c r="Z326">
        <f>(Table248297329361393425[[#This Row],[time]]-2)*2</f>
        <v>1.4144199999999998</v>
      </c>
      <c r="AA326" s="9">
        <v>8.0799999999999999E-5</v>
      </c>
      <c r="AB326" s="3">
        <v>2.7072099999999999</v>
      </c>
      <c r="AC326">
        <f>(Table6291323355387419[[#This Row],[time]]-2)*2</f>
        <v>1.4144199999999998</v>
      </c>
      <c r="AD326" s="9">
        <v>7.7600000000000002E-5</v>
      </c>
      <c r="AE326" s="3">
        <v>2.7072099999999999</v>
      </c>
      <c r="AF326">
        <f>(Table249298330362394426[[#This Row],[time]]-2)*2</f>
        <v>1.4144199999999998</v>
      </c>
      <c r="AG326" s="9">
        <v>8.8300000000000005E-5</v>
      </c>
      <c r="AH326" s="3">
        <v>2.7072099999999999</v>
      </c>
      <c r="AI326">
        <f>(Table7292324356388420[[#This Row],[time]]-2)*2</f>
        <v>1.4144199999999998</v>
      </c>
      <c r="AJ326" s="9">
        <v>7.5300000000000001E-5</v>
      </c>
      <c r="AK326" s="3">
        <v>2.7072099999999999</v>
      </c>
      <c r="AL326">
        <f>(Table250299331363395427[[#This Row],[time]]-2)*2</f>
        <v>1.4144199999999998</v>
      </c>
      <c r="AM326" s="6">
        <v>1.5855999999999999</v>
      </c>
      <c r="AN326" s="3">
        <v>2.7072099999999999</v>
      </c>
      <c r="AO326">
        <f>(Table8293325357389421[[#This Row],[time]]-2)*2</f>
        <v>1.4144199999999998</v>
      </c>
      <c r="AP326" s="6">
        <v>2.5280800000000001</v>
      </c>
      <c r="AQ326" s="3">
        <v>2.7072099999999999</v>
      </c>
      <c r="AR326">
        <f>(Table252300332364396428[[#This Row],[time]]-2)*2</f>
        <v>1.4144199999999998</v>
      </c>
      <c r="AS326" s="6">
        <v>2.4215499999999999</v>
      </c>
      <c r="AT326" s="3">
        <v>2.7072099999999999</v>
      </c>
      <c r="AU326">
        <f>(Table253301333365397429[[#This Row],[time]]-2)*2</f>
        <v>1.4144199999999998</v>
      </c>
      <c r="AV326" s="6">
        <v>2.1323300000000001</v>
      </c>
    </row>
    <row r="327" spans="1:48">
      <c r="A327" s="3">
        <v>2.75135</v>
      </c>
      <c r="B327">
        <f>(Table1286318350382414[[#This Row],[time]]-2)*2</f>
        <v>1.5026999999999999</v>
      </c>
      <c r="C327" s="6">
        <v>1.44224</v>
      </c>
      <c r="D327" s="3">
        <v>2.75135</v>
      </c>
      <c r="E327">
        <f>(Table2287319351383415[[#This Row],[time]]-2)*2</f>
        <v>1.5026999999999999</v>
      </c>
      <c r="F327" s="6">
        <v>0.30560300000000001</v>
      </c>
      <c r="G327" s="3">
        <v>2.75135</v>
      </c>
      <c r="H327">
        <f>(Table245294326358390422[[#This Row],[time]]-2)*2</f>
        <v>1.5026999999999999</v>
      </c>
      <c r="I327" s="6">
        <v>1.9100299999999999</v>
      </c>
      <c r="J327" s="3">
        <v>2.75135</v>
      </c>
      <c r="K327">
        <f>(Table3288320352384416[[#This Row],[time]]-2)*2</f>
        <v>1.5026999999999999</v>
      </c>
      <c r="L327" s="6">
        <v>0.28701300000000002</v>
      </c>
      <c r="M327" s="3">
        <v>2.75135</v>
      </c>
      <c r="N327">
        <f>(Table246295327359391423[[#This Row],[time]]-2)*2</f>
        <v>1.5026999999999999</v>
      </c>
      <c r="O327" s="9">
        <v>6.7199999999999994E-5</v>
      </c>
      <c r="P327" s="3">
        <v>2.75135</v>
      </c>
      <c r="Q327">
        <f>(Table4289321353385417[[#This Row],[time]]-2)*2</f>
        <v>1.5026999999999999</v>
      </c>
      <c r="R327" s="9">
        <v>8.6000000000000003E-5</v>
      </c>
      <c r="S327" s="3">
        <v>2.75135</v>
      </c>
      <c r="T327">
        <f>(Table247296328360392424[[#This Row],[time]]-2)*2</f>
        <v>1.5026999999999999</v>
      </c>
      <c r="U327" s="9">
        <v>6.86E-5</v>
      </c>
      <c r="V327" s="3">
        <v>2.75135</v>
      </c>
      <c r="W327">
        <f>(Table5290322354386418[[#This Row],[time]]-2)*2</f>
        <v>1.5026999999999999</v>
      </c>
      <c r="X327" s="9">
        <v>8.7000000000000001E-5</v>
      </c>
      <c r="Y327" s="3">
        <v>2.75135</v>
      </c>
      <c r="Z327">
        <f>(Table248297329361393425[[#This Row],[time]]-2)*2</f>
        <v>1.5026999999999999</v>
      </c>
      <c r="AA327" s="9">
        <v>7.8800000000000004E-5</v>
      </c>
      <c r="AB327" s="3">
        <v>2.75135</v>
      </c>
      <c r="AC327">
        <f>(Table6291323355387419[[#This Row],[time]]-2)*2</f>
        <v>1.5026999999999999</v>
      </c>
      <c r="AD327" s="9">
        <v>7.6799999999999997E-5</v>
      </c>
      <c r="AE327" s="3">
        <v>2.75135</v>
      </c>
      <c r="AF327">
        <f>(Table249298330362394426[[#This Row],[time]]-2)*2</f>
        <v>1.5026999999999999</v>
      </c>
      <c r="AG327" s="9">
        <v>8.6799999999999996E-5</v>
      </c>
      <c r="AH327" s="3">
        <v>2.75135</v>
      </c>
      <c r="AI327">
        <f>(Table7292324356388420[[#This Row],[time]]-2)*2</f>
        <v>1.5026999999999999</v>
      </c>
      <c r="AJ327" s="9">
        <v>7.47E-5</v>
      </c>
      <c r="AK327" s="3">
        <v>2.75135</v>
      </c>
      <c r="AL327">
        <f>(Table250299331363395427[[#This Row],[time]]-2)*2</f>
        <v>1.5026999999999999</v>
      </c>
      <c r="AM327" s="6">
        <v>1.7602599999999999</v>
      </c>
      <c r="AN327" s="3">
        <v>2.75135</v>
      </c>
      <c r="AO327">
        <f>(Table8293325357389421[[#This Row],[time]]-2)*2</f>
        <v>1.5026999999999999</v>
      </c>
      <c r="AP327" s="6">
        <v>2.4931999999999999</v>
      </c>
      <c r="AQ327" s="3">
        <v>2.75135</v>
      </c>
      <c r="AR327">
        <f>(Table252300332364396428[[#This Row],[time]]-2)*2</f>
        <v>1.5026999999999999</v>
      </c>
      <c r="AS327" s="6">
        <v>2.5200300000000002</v>
      </c>
      <c r="AT327" s="3">
        <v>2.75135</v>
      </c>
      <c r="AU327">
        <f>(Table253301333365397429[[#This Row],[time]]-2)*2</f>
        <v>1.5026999999999999</v>
      </c>
      <c r="AV327" s="6">
        <v>2.0188600000000001</v>
      </c>
    </row>
    <row r="328" spans="1:48">
      <c r="A328" s="3">
        <v>2.8036599999999998</v>
      </c>
      <c r="B328">
        <f>(Table1286318350382414[[#This Row],[time]]-2)*2</f>
        <v>1.6073199999999996</v>
      </c>
      <c r="C328" s="6">
        <v>1.4439200000000001</v>
      </c>
      <c r="D328" s="3">
        <v>2.8036599999999998</v>
      </c>
      <c r="E328">
        <f>(Table2287319351383415[[#This Row],[time]]-2)*2</f>
        <v>1.6073199999999996</v>
      </c>
      <c r="F328" s="6">
        <v>0.32738400000000001</v>
      </c>
      <c r="G328" s="3">
        <v>2.8036599999999998</v>
      </c>
      <c r="H328">
        <f>(Table245294326358390422[[#This Row],[time]]-2)*2</f>
        <v>1.6073199999999996</v>
      </c>
      <c r="I328" s="6">
        <v>1.8083100000000001</v>
      </c>
      <c r="J328" s="3">
        <v>2.8036599999999998</v>
      </c>
      <c r="K328">
        <f>(Table3288320352384416[[#This Row],[time]]-2)*2</f>
        <v>1.6073199999999996</v>
      </c>
      <c r="L328" s="6">
        <v>0.31440000000000001</v>
      </c>
      <c r="M328" s="3">
        <v>2.8036599999999998</v>
      </c>
      <c r="N328">
        <f>(Table246295327359391423[[#This Row],[time]]-2)*2</f>
        <v>1.6073199999999996</v>
      </c>
      <c r="O328" s="9">
        <v>6.6099999999999994E-5</v>
      </c>
      <c r="P328" s="3">
        <v>2.8036599999999998</v>
      </c>
      <c r="Q328">
        <f>(Table4289321353385417[[#This Row],[time]]-2)*2</f>
        <v>1.6073199999999996</v>
      </c>
      <c r="R328" s="9">
        <v>8.5099999999999995E-5</v>
      </c>
      <c r="S328" s="3">
        <v>2.8036599999999998</v>
      </c>
      <c r="T328">
        <f>(Table247296328360392424[[#This Row],[time]]-2)*2</f>
        <v>1.6073199999999996</v>
      </c>
      <c r="U328" s="9">
        <v>6.7999999999999999E-5</v>
      </c>
      <c r="V328" s="3">
        <v>2.8036599999999998</v>
      </c>
      <c r="W328">
        <f>(Table5290322354386418[[#This Row],[time]]-2)*2</f>
        <v>1.6073199999999996</v>
      </c>
      <c r="X328" s="9">
        <v>8.6100000000000006E-5</v>
      </c>
      <c r="Y328" s="3">
        <v>2.8036599999999998</v>
      </c>
      <c r="Z328">
        <f>(Table248297329361393425[[#This Row],[time]]-2)*2</f>
        <v>1.6073199999999996</v>
      </c>
      <c r="AA328" s="9">
        <v>7.8200000000000003E-5</v>
      </c>
      <c r="AB328" s="3">
        <v>2.8036599999999998</v>
      </c>
      <c r="AC328">
        <f>(Table6291323355387419[[#This Row],[time]]-2)*2</f>
        <v>1.6073199999999996</v>
      </c>
      <c r="AD328" s="9">
        <v>7.5799999999999999E-5</v>
      </c>
      <c r="AE328" s="3">
        <v>2.8036599999999998</v>
      </c>
      <c r="AF328">
        <f>(Table249298330362394426[[#This Row],[time]]-2)*2</f>
        <v>1.6073199999999996</v>
      </c>
      <c r="AG328" s="9">
        <v>8.53E-5</v>
      </c>
      <c r="AH328" s="3">
        <v>2.8036599999999998</v>
      </c>
      <c r="AI328">
        <f>(Table7292324356388420[[#This Row],[time]]-2)*2</f>
        <v>1.6073199999999996</v>
      </c>
      <c r="AJ328" s="9">
        <v>7.3899999999999994E-5</v>
      </c>
      <c r="AK328" s="3">
        <v>2.8036599999999998</v>
      </c>
      <c r="AL328">
        <f>(Table250299331363395427[[#This Row],[time]]-2)*2</f>
        <v>1.6073199999999996</v>
      </c>
      <c r="AM328" s="6">
        <v>1.95634</v>
      </c>
      <c r="AN328" s="3">
        <v>2.8036599999999998</v>
      </c>
      <c r="AO328">
        <f>(Table8293325357389421[[#This Row],[time]]-2)*2</f>
        <v>1.6073199999999996</v>
      </c>
      <c r="AP328" s="6">
        <v>2.4165299999999998</v>
      </c>
      <c r="AQ328" s="3">
        <v>2.8036599999999998</v>
      </c>
      <c r="AR328">
        <f>(Table252300332364396428[[#This Row],[time]]-2)*2</f>
        <v>1.6073199999999996</v>
      </c>
      <c r="AS328" s="6">
        <v>2.61016</v>
      </c>
      <c r="AT328" s="3">
        <v>2.8036599999999998</v>
      </c>
      <c r="AU328">
        <f>(Table253301333365397429[[#This Row],[time]]-2)*2</f>
        <v>1.6073199999999996</v>
      </c>
      <c r="AV328" s="6">
        <v>1.8754599999999999</v>
      </c>
    </row>
    <row r="329" spans="1:48">
      <c r="A329" s="3">
        <v>2.8545400000000001</v>
      </c>
      <c r="B329">
        <f>(Table1286318350382414[[#This Row],[time]]-2)*2</f>
        <v>1.7090800000000002</v>
      </c>
      <c r="C329" s="6">
        <v>1.4251799999999999</v>
      </c>
      <c r="D329" s="3">
        <v>2.8545400000000001</v>
      </c>
      <c r="E329">
        <f>(Table2287319351383415[[#This Row],[time]]-2)*2</f>
        <v>1.7090800000000002</v>
      </c>
      <c r="F329" s="6">
        <v>0.34014499999999998</v>
      </c>
      <c r="G329" s="3">
        <v>2.8545400000000001</v>
      </c>
      <c r="H329">
        <f>(Table245294326358390422[[#This Row],[time]]-2)*2</f>
        <v>1.7090800000000002</v>
      </c>
      <c r="I329" s="6">
        <v>1.7029000000000001</v>
      </c>
      <c r="J329" s="3">
        <v>2.8545400000000001</v>
      </c>
      <c r="K329">
        <f>(Table3288320352384416[[#This Row],[time]]-2)*2</f>
        <v>1.7090800000000002</v>
      </c>
      <c r="L329" s="6">
        <v>0.336173</v>
      </c>
      <c r="M329" s="3">
        <v>2.8545400000000001</v>
      </c>
      <c r="N329">
        <f>(Table246295327359391423[[#This Row],[time]]-2)*2</f>
        <v>1.7090800000000002</v>
      </c>
      <c r="O329" s="9">
        <v>6.4999999999999994E-5</v>
      </c>
      <c r="P329" s="3">
        <v>2.8545400000000001</v>
      </c>
      <c r="Q329">
        <f>(Table4289321353385417[[#This Row],[time]]-2)*2</f>
        <v>1.7090800000000002</v>
      </c>
      <c r="R329" s="9">
        <v>8.4099999999999998E-5</v>
      </c>
      <c r="S329" s="3">
        <v>2.8545400000000001</v>
      </c>
      <c r="T329">
        <f>(Table247296328360392424[[#This Row],[time]]-2)*2</f>
        <v>1.7090800000000002</v>
      </c>
      <c r="U329" s="9">
        <v>6.7199999999999994E-5</v>
      </c>
      <c r="V329" s="3">
        <v>2.8545400000000001</v>
      </c>
      <c r="W329">
        <f>(Table5290322354386418[[#This Row],[time]]-2)*2</f>
        <v>1.7090800000000002</v>
      </c>
      <c r="X329" s="9">
        <v>8.5099999999999995E-5</v>
      </c>
      <c r="Y329" s="3">
        <v>2.8545400000000001</v>
      </c>
      <c r="Z329">
        <f>(Table248297329361393425[[#This Row],[time]]-2)*2</f>
        <v>1.7090800000000002</v>
      </c>
      <c r="AA329" s="9">
        <v>7.7600000000000002E-5</v>
      </c>
      <c r="AB329" s="3">
        <v>2.8545400000000001</v>
      </c>
      <c r="AC329">
        <f>(Table6291323355387419[[#This Row],[time]]-2)*2</f>
        <v>1.7090800000000002</v>
      </c>
      <c r="AD329" s="9">
        <v>7.47E-5</v>
      </c>
      <c r="AE329" s="3">
        <v>2.8545400000000001</v>
      </c>
      <c r="AF329">
        <f>(Table249298330362394426[[#This Row],[time]]-2)*2</f>
        <v>1.7090800000000002</v>
      </c>
      <c r="AG329" s="9">
        <v>8.3900000000000006E-5</v>
      </c>
      <c r="AH329" s="3">
        <v>2.8545400000000001</v>
      </c>
      <c r="AI329">
        <f>(Table7292324356388420[[#This Row],[time]]-2)*2</f>
        <v>1.7090800000000002</v>
      </c>
      <c r="AJ329" s="9">
        <v>7.3100000000000001E-5</v>
      </c>
      <c r="AK329" s="3">
        <v>2.8545400000000001</v>
      </c>
      <c r="AL329">
        <f>(Table250299331363395427[[#This Row],[time]]-2)*2</f>
        <v>1.7090800000000002</v>
      </c>
      <c r="AM329" s="6">
        <v>2.1717499999999998</v>
      </c>
      <c r="AN329" s="3">
        <v>2.8545400000000001</v>
      </c>
      <c r="AO329">
        <f>(Table8293325357389421[[#This Row],[time]]-2)*2</f>
        <v>1.7090800000000002</v>
      </c>
      <c r="AP329" s="6">
        <v>2.3260399999999999</v>
      </c>
      <c r="AQ329" s="3">
        <v>2.8545400000000001</v>
      </c>
      <c r="AR329">
        <f>(Table252300332364396428[[#This Row],[time]]-2)*2</f>
        <v>1.7090800000000002</v>
      </c>
      <c r="AS329" s="6">
        <v>2.6734200000000001</v>
      </c>
      <c r="AT329" s="3">
        <v>2.8545400000000001</v>
      </c>
      <c r="AU329">
        <f>(Table253301333365397429[[#This Row],[time]]-2)*2</f>
        <v>1.7090800000000002</v>
      </c>
      <c r="AV329" s="6">
        <v>1.7368300000000001</v>
      </c>
    </row>
    <row r="330" spans="1:48">
      <c r="A330" s="3">
        <v>2.9189500000000002</v>
      </c>
      <c r="B330">
        <f>(Table1286318350382414[[#This Row],[time]]-2)*2</f>
        <v>1.8379000000000003</v>
      </c>
      <c r="C330" s="6">
        <v>1.3782700000000001</v>
      </c>
      <c r="D330" s="3">
        <v>2.9189500000000002</v>
      </c>
      <c r="E330">
        <f>(Table2287319351383415[[#This Row],[time]]-2)*2</f>
        <v>1.8379000000000003</v>
      </c>
      <c r="F330" s="6">
        <v>0.34898499999999999</v>
      </c>
      <c r="G330" s="3">
        <v>2.9189500000000002</v>
      </c>
      <c r="H330">
        <f>(Table245294326358390422[[#This Row],[time]]-2)*2</f>
        <v>1.8379000000000003</v>
      </c>
      <c r="I330" s="6">
        <v>1.57159</v>
      </c>
      <c r="J330" s="3">
        <v>2.9189500000000002</v>
      </c>
      <c r="K330">
        <f>(Table3288320352384416[[#This Row],[time]]-2)*2</f>
        <v>1.8379000000000003</v>
      </c>
      <c r="L330" s="6">
        <v>0.36094599999999999</v>
      </c>
      <c r="M330" s="3">
        <v>2.9189500000000002</v>
      </c>
      <c r="N330">
        <f>(Table246295327359391423[[#This Row],[time]]-2)*2</f>
        <v>1.8379000000000003</v>
      </c>
      <c r="O330" s="9">
        <v>6.3399999999999996E-5</v>
      </c>
      <c r="P330" s="3">
        <v>2.9189500000000002</v>
      </c>
      <c r="Q330">
        <f>(Table4289321353385417[[#This Row],[time]]-2)*2</f>
        <v>1.8379000000000003</v>
      </c>
      <c r="R330" s="9">
        <v>8.2799999999999993E-5</v>
      </c>
      <c r="S330" s="3">
        <v>2.9189500000000002</v>
      </c>
      <c r="T330">
        <f>(Table247296328360392424[[#This Row],[time]]-2)*2</f>
        <v>1.8379000000000003</v>
      </c>
      <c r="U330" s="9">
        <v>6.6199999999999996E-5</v>
      </c>
      <c r="V330" s="3">
        <v>2.9189500000000002</v>
      </c>
      <c r="W330">
        <f>(Table5290322354386418[[#This Row],[time]]-2)*2</f>
        <v>1.8379000000000003</v>
      </c>
      <c r="X330" s="9">
        <v>8.3800000000000004E-5</v>
      </c>
      <c r="Y330" s="3">
        <v>2.9189500000000002</v>
      </c>
      <c r="Z330">
        <f>(Table248297329361393425[[#This Row],[time]]-2)*2</f>
        <v>1.8379000000000003</v>
      </c>
      <c r="AA330" s="9">
        <v>7.6600000000000005E-5</v>
      </c>
      <c r="AB330" s="3">
        <v>2.9189500000000002</v>
      </c>
      <c r="AC330">
        <f>(Table6291323355387419[[#This Row],[time]]-2)*2</f>
        <v>1.8379000000000003</v>
      </c>
      <c r="AD330" s="9">
        <v>7.3499999999999998E-5</v>
      </c>
      <c r="AE330" s="3">
        <v>2.9189500000000002</v>
      </c>
      <c r="AF330">
        <f>(Table249298330362394426[[#This Row],[time]]-2)*2</f>
        <v>1.8379000000000003</v>
      </c>
      <c r="AG330" s="9">
        <v>8.2100000000000003E-5</v>
      </c>
      <c r="AH330" s="3">
        <v>2.9189500000000002</v>
      </c>
      <c r="AI330">
        <f>(Table7292324356388420[[#This Row],[time]]-2)*2</f>
        <v>1.8379000000000003</v>
      </c>
      <c r="AJ330" s="9">
        <v>7.2100000000000004E-5</v>
      </c>
      <c r="AK330" s="3">
        <v>2.9189500000000002</v>
      </c>
      <c r="AL330">
        <f>(Table250299331363395427[[#This Row],[time]]-2)*2</f>
        <v>1.8379000000000003</v>
      </c>
      <c r="AM330" s="6">
        <v>2.5093899999999998</v>
      </c>
      <c r="AN330" s="3">
        <v>2.9189500000000002</v>
      </c>
      <c r="AO330">
        <f>(Table8293325357389421[[#This Row],[time]]-2)*2</f>
        <v>1.8379000000000003</v>
      </c>
      <c r="AP330" s="6">
        <v>2.1777600000000001</v>
      </c>
      <c r="AQ330" s="3">
        <v>2.9189500000000002</v>
      </c>
      <c r="AR330">
        <f>(Table252300332364396428[[#This Row],[time]]-2)*2</f>
        <v>1.8379000000000003</v>
      </c>
      <c r="AS330" s="6">
        <v>2.7735500000000002</v>
      </c>
      <c r="AT330" s="3">
        <v>2.9189500000000002</v>
      </c>
      <c r="AU330">
        <f>(Table253301333365397429[[#This Row],[time]]-2)*2</f>
        <v>1.8379000000000003</v>
      </c>
      <c r="AV330" s="6">
        <v>1.5566199999999999</v>
      </c>
    </row>
    <row r="331" spans="1:48">
      <c r="A331" s="3">
        <v>2.9581400000000002</v>
      </c>
      <c r="B331">
        <f>(Table1286318350382414[[#This Row],[time]]-2)*2</f>
        <v>1.9162800000000004</v>
      </c>
      <c r="C331" s="6">
        <v>1.33961</v>
      </c>
      <c r="D331" s="3">
        <v>2.9581400000000002</v>
      </c>
      <c r="E331">
        <f>(Table2287319351383415[[#This Row],[time]]-2)*2</f>
        <v>1.9162800000000004</v>
      </c>
      <c r="F331" s="6">
        <v>0.35228199999999998</v>
      </c>
      <c r="G331" s="3">
        <v>2.9581400000000002</v>
      </c>
      <c r="H331">
        <f>(Table245294326358390422[[#This Row],[time]]-2)*2</f>
        <v>1.9162800000000004</v>
      </c>
      <c r="I331" s="6">
        <v>1.49274</v>
      </c>
      <c r="J331" s="3">
        <v>2.9581400000000002</v>
      </c>
      <c r="K331">
        <f>(Table3288320352384416[[#This Row],[time]]-2)*2</f>
        <v>1.9162800000000004</v>
      </c>
      <c r="L331" s="6">
        <v>0.37366199999999999</v>
      </c>
      <c r="M331" s="3">
        <v>2.9581400000000002</v>
      </c>
      <c r="N331">
        <f>(Table246295327359391423[[#This Row],[time]]-2)*2</f>
        <v>1.9162800000000004</v>
      </c>
      <c r="O331" s="9">
        <v>6.2399999999999999E-5</v>
      </c>
      <c r="P331" s="3">
        <v>2.9581400000000002</v>
      </c>
      <c r="Q331">
        <f>(Table4289321353385417[[#This Row],[time]]-2)*2</f>
        <v>1.9162800000000004</v>
      </c>
      <c r="R331" s="9">
        <v>8.1899999999999999E-5</v>
      </c>
      <c r="S331" s="3">
        <v>2.9581400000000002</v>
      </c>
      <c r="T331">
        <f>(Table247296328360392424[[#This Row],[time]]-2)*2</f>
        <v>1.9162800000000004</v>
      </c>
      <c r="U331" s="9">
        <v>6.5599999999999995E-5</v>
      </c>
      <c r="V331" s="3">
        <v>2.9581400000000002</v>
      </c>
      <c r="W331">
        <f>(Table5290322354386418[[#This Row],[time]]-2)*2</f>
        <v>1.9162800000000004</v>
      </c>
      <c r="X331" s="9">
        <v>8.2999999999999998E-5</v>
      </c>
      <c r="Y331" s="3">
        <v>2.9581400000000002</v>
      </c>
      <c r="Z331">
        <f>(Table248297329361393425[[#This Row],[time]]-2)*2</f>
        <v>1.9162800000000004</v>
      </c>
      <c r="AA331" s="9">
        <v>7.5599999999999994E-5</v>
      </c>
      <c r="AB331" s="3">
        <v>2.9581400000000002</v>
      </c>
      <c r="AC331">
        <f>(Table6291323355387419[[#This Row],[time]]-2)*2</f>
        <v>1.9162800000000004</v>
      </c>
      <c r="AD331" s="9">
        <v>7.2600000000000003E-5</v>
      </c>
      <c r="AE331" s="3">
        <v>2.9581400000000002</v>
      </c>
      <c r="AF331">
        <f>(Table249298330362394426[[#This Row],[time]]-2)*2</f>
        <v>1.9162800000000004</v>
      </c>
      <c r="AG331" s="9">
        <v>8.0900000000000001E-5</v>
      </c>
      <c r="AH331" s="3">
        <v>2.9581400000000002</v>
      </c>
      <c r="AI331">
        <f>(Table7292324356388420[[#This Row],[time]]-2)*2</f>
        <v>1.9162800000000004</v>
      </c>
      <c r="AJ331" s="9">
        <v>7.1299999999999998E-5</v>
      </c>
      <c r="AK331" s="3">
        <v>2.9581400000000002</v>
      </c>
      <c r="AL331">
        <f>(Table250299331363395427[[#This Row],[time]]-2)*2</f>
        <v>1.9162800000000004</v>
      </c>
      <c r="AM331" s="6">
        <v>2.6898200000000001</v>
      </c>
      <c r="AN331" s="3">
        <v>2.9581400000000002</v>
      </c>
      <c r="AO331">
        <f>(Table8293325357389421[[#This Row],[time]]-2)*2</f>
        <v>1.9162800000000004</v>
      </c>
      <c r="AP331" s="6">
        <v>2.0747</v>
      </c>
      <c r="AQ331" s="3">
        <v>2.9581400000000002</v>
      </c>
      <c r="AR331">
        <f>(Table252300332364396428[[#This Row],[time]]-2)*2</f>
        <v>1.9162800000000004</v>
      </c>
      <c r="AS331" s="6">
        <v>2.8071199999999998</v>
      </c>
      <c r="AT331" s="3">
        <v>2.9581400000000002</v>
      </c>
      <c r="AU331">
        <f>(Table253301333365397429[[#This Row],[time]]-2)*2</f>
        <v>1.9162800000000004</v>
      </c>
      <c r="AV331" s="6">
        <v>1.4498800000000001</v>
      </c>
    </row>
    <row r="332" spans="1:48">
      <c r="A332" s="4">
        <v>3</v>
      </c>
      <c r="B332">
        <f>(Table1286318350382414[[#This Row],[time]]-2)*2</f>
        <v>2</v>
      </c>
      <c r="C332" s="7">
        <v>1.2922800000000001</v>
      </c>
      <c r="D332" s="4">
        <v>3</v>
      </c>
      <c r="E332">
        <f>(Table2287319351383415[[#This Row],[time]]-2)*2</f>
        <v>2</v>
      </c>
      <c r="F332" s="7">
        <v>0.35314499999999999</v>
      </c>
      <c r="G332" s="4">
        <v>3</v>
      </c>
      <c r="H332">
        <f>(Table245294326358390422[[#This Row],[time]]-2)*2</f>
        <v>2</v>
      </c>
      <c r="I332" s="7">
        <v>1.4071199999999999</v>
      </c>
      <c r="J332" s="4">
        <v>3</v>
      </c>
      <c r="K332">
        <f>(Table3288320352384416[[#This Row],[time]]-2)*2</f>
        <v>2</v>
      </c>
      <c r="L332" s="7">
        <v>0.38321499999999997</v>
      </c>
      <c r="M332" s="4">
        <v>3</v>
      </c>
      <c r="N332">
        <f>(Table246295327359391423[[#This Row],[time]]-2)*2</f>
        <v>2</v>
      </c>
      <c r="O332" s="10">
        <v>6.1099999999999994E-5</v>
      </c>
      <c r="P332" s="4">
        <v>3</v>
      </c>
      <c r="Q332">
        <f>(Table4289321353385417[[#This Row],[time]]-2)*2</f>
        <v>2</v>
      </c>
      <c r="R332" s="10">
        <v>8.1000000000000004E-5</v>
      </c>
      <c r="S332" s="4">
        <v>3</v>
      </c>
      <c r="T332">
        <f>(Table247296328360392424[[#This Row],[time]]-2)*2</f>
        <v>2</v>
      </c>
      <c r="U332" s="10">
        <v>6.4800000000000003E-5</v>
      </c>
      <c r="V332" s="4">
        <v>3</v>
      </c>
      <c r="W332">
        <f>(Table5290322354386418[[#This Row],[time]]-2)*2</f>
        <v>2</v>
      </c>
      <c r="X332" s="10">
        <v>8.2100000000000003E-5</v>
      </c>
      <c r="Y332" s="4">
        <v>3</v>
      </c>
      <c r="Z332">
        <f>(Table248297329361393425[[#This Row],[time]]-2)*2</f>
        <v>2</v>
      </c>
      <c r="AA332" s="10">
        <v>7.4400000000000006E-5</v>
      </c>
      <c r="AB332" s="4">
        <v>3</v>
      </c>
      <c r="AC332">
        <f>(Table6291323355387419[[#This Row],[time]]-2)*2</f>
        <v>2</v>
      </c>
      <c r="AD332" s="10">
        <v>7.1699999999999995E-5</v>
      </c>
      <c r="AE332" s="4">
        <v>3</v>
      </c>
      <c r="AF332">
        <f>(Table249298330362394426[[#This Row],[time]]-2)*2</f>
        <v>2</v>
      </c>
      <c r="AG332" s="10">
        <v>7.9400000000000006E-5</v>
      </c>
      <c r="AH332" s="4">
        <v>3</v>
      </c>
      <c r="AI332">
        <f>(Table7292324356388420[[#This Row],[time]]-2)*2</f>
        <v>2</v>
      </c>
      <c r="AJ332" s="10">
        <v>7.0500000000000006E-5</v>
      </c>
      <c r="AK332" s="4">
        <v>3</v>
      </c>
      <c r="AL332">
        <f>(Table250299331363395427[[#This Row],[time]]-2)*2</f>
        <v>2</v>
      </c>
      <c r="AM332" s="7">
        <v>2.8564500000000002</v>
      </c>
      <c r="AN332" s="4">
        <v>3</v>
      </c>
      <c r="AO332">
        <f>(Table8293325357389421[[#This Row],[time]]-2)*2</f>
        <v>2</v>
      </c>
      <c r="AP332" s="7">
        <v>1.9561500000000001</v>
      </c>
      <c r="AQ332" s="4">
        <v>3</v>
      </c>
      <c r="AR332">
        <f>(Table252300332364396428[[#This Row],[time]]-2)*2</f>
        <v>2</v>
      </c>
      <c r="AS332" s="7">
        <v>2.8146599999999999</v>
      </c>
      <c r="AT332" s="4">
        <v>3</v>
      </c>
      <c r="AU332">
        <f>(Table253301333365397429[[#This Row],[time]]-2)*2</f>
        <v>2</v>
      </c>
      <c r="AV332" s="7">
        <v>1.3368199999999999</v>
      </c>
    </row>
    <row r="333" spans="1:48">
      <c r="A333" t="s">
        <v>26</v>
      </c>
      <c r="C333">
        <f>AVERAGE(C312:C332)</f>
        <v>1.0766510476190478</v>
      </c>
      <c r="D333" t="s">
        <v>26</v>
      </c>
      <c r="F333">
        <f t="shared" ref="F333" si="272">AVERAGE(F312:F332)</f>
        <v>0.1501194240952381</v>
      </c>
      <c r="G333" t="s">
        <v>26</v>
      </c>
      <c r="I333">
        <f t="shared" ref="I333" si="273">AVERAGE(I312:I332)</f>
        <v>2.0104771428571424</v>
      </c>
      <c r="J333" t="s">
        <v>26</v>
      </c>
      <c r="L333">
        <f t="shared" ref="L333" si="274">AVERAGE(L312:L332)</f>
        <v>0.14627471171428569</v>
      </c>
      <c r="M333" t="s">
        <v>26</v>
      </c>
      <c r="O333">
        <f t="shared" ref="O333" si="275">AVERAGE(O312:O332)</f>
        <v>6.8261904761904749E-5</v>
      </c>
      <c r="P333" t="s">
        <v>26</v>
      </c>
      <c r="R333">
        <f t="shared" ref="R333" si="276">AVERAGE(R312:R332)</f>
        <v>8.5404761904761908E-5</v>
      </c>
      <c r="S333" t="s">
        <v>26</v>
      </c>
      <c r="U333">
        <f t="shared" ref="U333" si="277">AVERAGE(U312:U332)</f>
        <v>6.9533333333333334E-5</v>
      </c>
      <c r="V333" t="s">
        <v>26</v>
      </c>
      <c r="X333">
        <f t="shared" ref="X333" si="278">AVERAGE(X312:X332)</f>
        <v>8.6495238095238096E-5</v>
      </c>
      <c r="Y333" t="s">
        <v>26</v>
      </c>
      <c r="AA333">
        <f t="shared" ref="AA333" si="279">AVERAGE(AA312:AA332)</f>
        <v>4.0402764000000008E-2</v>
      </c>
      <c r="AB333" t="s">
        <v>26</v>
      </c>
      <c r="AD333">
        <f t="shared" ref="AD333" si="280">AVERAGE(AD312:AD332)</f>
        <v>7.8023809523809526E-5</v>
      </c>
      <c r="AE333" t="s">
        <v>26</v>
      </c>
      <c r="AG333">
        <f t="shared" ref="AG333" si="281">AVERAGE(AG312:AG332)</f>
        <v>0.10436630595238094</v>
      </c>
      <c r="AH333" t="s">
        <v>26</v>
      </c>
      <c r="AJ333">
        <f t="shared" ref="AJ333" si="282">AVERAGE(AJ312:AJ332)</f>
        <v>7.7338095238095239E-5</v>
      </c>
      <c r="AK333" t="s">
        <v>26</v>
      </c>
      <c r="AM333">
        <f t="shared" ref="AM333" si="283">AVERAGE(AM312:AM332)</f>
        <v>0.97711804952380954</v>
      </c>
      <c r="AN333" t="s">
        <v>26</v>
      </c>
      <c r="AP333">
        <f t="shared" ref="AP333" si="284">AVERAGE(AP312:AP332)</f>
        <v>1.9063534761904761</v>
      </c>
      <c r="AQ333" t="s">
        <v>26</v>
      </c>
      <c r="AS333">
        <f t="shared" ref="AS333" si="285">AVERAGE(AS312:AS332)</f>
        <v>1.7278810952380954</v>
      </c>
      <c r="AT333" t="s">
        <v>26</v>
      </c>
      <c r="AV333">
        <f t="shared" ref="AV333" si="286">AVERAGE(AV312:AV332)</f>
        <v>2.2798714285714285</v>
      </c>
    </row>
    <row r="334" spans="1:48">
      <c r="A334" t="s">
        <v>27</v>
      </c>
      <c r="C334">
        <f>MAX(C312:C332)</f>
        <v>1.4439200000000001</v>
      </c>
      <c r="D334" t="s">
        <v>27</v>
      </c>
      <c r="F334">
        <f t="shared" ref="F334:AV334" si="287">MAX(F312:F332)</f>
        <v>0.35314499999999999</v>
      </c>
      <c r="G334" t="s">
        <v>27</v>
      </c>
      <c r="I334">
        <f t="shared" ref="I334:AV334" si="288">MAX(I312:I332)</f>
        <v>2.7385799999999998</v>
      </c>
      <c r="J334" t="s">
        <v>27</v>
      </c>
      <c r="L334">
        <f t="shared" ref="L334:AV334" si="289">MAX(L312:L332)</f>
        <v>0.38321499999999997</v>
      </c>
      <c r="M334" t="s">
        <v>27</v>
      </c>
      <c r="O334">
        <f t="shared" ref="O334:AV334" si="290">MAX(O312:O332)</f>
        <v>7.4300000000000004E-5</v>
      </c>
      <c r="P334" t="s">
        <v>27</v>
      </c>
      <c r="R334">
        <f t="shared" ref="R334:AV334" si="291">MAX(R312:R332)</f>
        <v>8.92E-5</v>
      </c>
      <c r="S334" t="s">
        <v>27</v>
      </c>
      <c r="U334">
        <f t="shared" ref="U334:AV334" si="292">MAX(U312:U332)</f>
        <v>7.6899999999999999E-5</v>
      </c>
      <c r="V334" t="s">
        <v>27</v>
      </c>
      <c r="X334">
        <f t="shared" ref="X334:AV334" si="293">MAX(X312:X332)</f>
        <v>9.1299999999999997E-5</v>
      </c>
      <c r="Y334" t="s">
        <v>27</v>
      </c>
      <c r="AA334">
        <f t="shared" ref="AA334:AV334" si="294">MAX(AA312:AA332)</f>
        <v>0.402841</v>
      </c>
      <c r="AB334" t="s">
        <v>27</v>
      </c>
      <c r="AD334">
        <f t="shared" ref="AD334:AV334" si="295">MAX(AD312:AD332)</f>
        <v>8.1799999999999996E-5</v>
      </c>
      <c r="AE334" t="s">
        <v>27</v>
      </c>
      <c r="AG334">
        <f t="shared" ref="AG334:AV334" si="296">MAX(AG312:AG332)</f>
        <v>0.67871199999999998</v>
      </c>
      <c r="AH334" t="s">
        <v>27</v>
      </c>
      <c r="AJ334">
        <f t="shared" ref="AJ334:AV334" si="297">MAX(AJ312:AJ332)</f>
        <v>8.2200000000000006E-5</v>
      </c>
      <c r="AK334" t="s">
        <v>27</v>
      </c>
      <c r="AM334">
        <f t="shared" ref="AM334:AV334" si="298">MAX(AM312:AM332)</f>
        <v>2.8564500000000002</v>
      </c>
      <c r="AN334" t="s">
        <v>27</v>
      </c>
      <c r="AP334">
        <f t="shared" ref="AP334:AV334" si="299">MAX(AP312:AP332)</f>
        <v>2.5307900000000001</v>
      </c>
      <c r="AQ334" t="s">
        <v>27</v>
      </c>
      <c r="AS334">
        <f t="shared" ref="AS334:AV334" si="300">MAX(AS312:AS332)</f>
        <v>2.8146599999999999</v>
      </c>
      <c r="AT334" t="s">
        <v>27</v>
      </c>
      <c r="AV334">
        <f t="shared" ref="AV334" si="301">MAX(AV312:AV332)</f>
        <v>2.7277499999999999</v>
      </c>
    </row>
    <row r="336" spans="1:48">
      <c r="A336" t="s">
        <v>54</v>
      </c>
      <c r="D336" t="s">
        <v>2</v>
      </c>
    </row>
    <row r="337" spans="1:48">
      <c r="A337" t="s">
        <v>55</v>
      </c>
      <c r="D337" t="s">
        <v>4</v>
      </c>
      <c r="E337" t="s">
        <v>5</v>
      </c>
    </row>
    <row r="338" spans="1:48">
      <c r="D338" t="s">
        <v>30</v>
      </c>
    </row>
    <row r="340" spans="1:48">
      <c r="A340" t="s">
        <v>6</v>
      </c>
      <c r="D340" t="s">
        <v>7</v>
      </c>
      <c r="G340" t="s">
        <v>8</v>
      </c>
      <c r="J340" t="s">
        <v>9</v>
      </c>
      <c r="M340" t="s">
        <v>10</v>
      </c>
      <c r="P340" t="s">
        <v>11</v>
      </c>
      <c r="S340" t="s">
        <v>12</v>
      </c>
      <c r="V340" t="s">
        <v>13</v>
      </c>
      <c r="Y340" t="s">
        <v>14</v>
      </c>
      <c r="AB340" t="s">
        <v>15</v>
      </c>
      <c r="AE340" t="s">
        <v>16</v>
      </c>
      <c r="AH340" t="s">
        <v>17</v>
      </c>
      <c r="AK340" t="s">
        <v>18</v>
      </c>
      <c r="AN340" t="s">
        <v>19</v>
      </c>
      <c r="AQ340" t="s">
        <v>20</v>
      </c>
      <c r="AT340" t="s">
        <v>21</v>
      </c>
    </row>
    <row r="341" spans="1:48">
      <c r="A341" t="s">
        <v>22</v>
      </c>
      <c r="B341" t="s">
        <v>23</v>
      </c>
      <c r="C341" t="s">
        <v>24</v>
      </c>
      <c r="D341" t="s">
        <v>22</v>
      </c>
      <c r="E341" t="s">
        <v>23</v>
      </c>
      <c r="F341" t="s">
        <v>25</v>
      </c>
      <c r="G341" t="s">
        <v>22</v>
      </c>
      <c r="H341" t="s">
        <v>23</v>
      </c>
      <c r="I341" t="s">
        <v>24</v>
      </c>
      <c r="J341" t="s">
        <v>22</v>
      </c>
      <c r="K341" t="s">
        <v>23</v>
      </c>
      <c r="L341" t="s">
        <v>24</v>
      </c>
      <c r="M341" t="s">
        <v>22</v>
      </c>
      <c r="N341" t="s">
        <v>23</v>
      </c>
      <c r="O341" t="s">
        <v>24</v>
      </c>
      <c r="P341" t="s">
        <v>22</v>
      </c>
      <c r="Q341" t="s">
        <v>23</v>
      </c>
      <c r="R341" t="s">
        <v>24</v>
      </c>
      <c r="S341" t="s">
        <v>22</v>
      </c>
      <c r="T341" t="s">
        <v>23</v>
      </c>
      <c r="U341" t="s">
        <v>24</v>
      </c>
      <c r="V341" t="s">
        <v>22</v>
      </c>
      <c r="W341" t="s">
        <v>23</v>
      </c>
      <c r="X341" t="s">
        <v>24</v>
      </c>
      <c r="Y341" t="s">
        <v>22</v>
      </c>
      <c r="Z341" t="s">
        <v>23</v>
      </c>
      <c r="AA341" t="s">
        <v>24</v>
      </c>
      <c r="AB341" t="s">
        <v>22</v>
      </c>
      <c r="AC341" t="s">
        <v>23</v>
      </c>
      <c r="AD341" t="s">
        <v>24</v>
      </c>
      <c r="AE341" t="s">
        <v>22</v>
      </c>
      <c r="AF341" t="s">
        <v>23</v>
      </c>
      <c r="AG341" t="s">
        <v>24</v>
      </c>
      <c r="AH341" t="s">
        <v>22</v>
      </c>
      <c r="AI341" t="s">
        <v>23</v>
      </c>
      <c r="AJ341" t="s">
        <v>24</v>
      </c>
      <c r="AK341" t="s">
        <v>22</v>
      </c>
      <c r="AL341" t="s">
        <v>23</v>
      </c>
      <c r="AM341" t="s">
        <v>24</v>
      </c>
      <c r="AN341" t="s">
        <v>22</v>
      </c>
      <c r="AO341" t="s">
        <v>23</v>
      </c>
      <c r="AP341" t="s">
        <v>24</v>
      </c>
      <c r="AQ341" t="s">
        <v>22</v>
      </c>
      <c r="AR341" t="s">
        <v>23</v>
      </c>
      <c r="AS341" t="s">
        <v>24</v>
      </c>
      <c r="AT341" t="s">
        <v>22</v>
      </c>
      <c r="AU341" t="s">
        <v>23</v>
      </c>
      <c r="AV341" t="s">
        <v>24</v>
      </c>
    </row>
    <row r="342" spans="1:48">
      <c r="A342" s="2">
        <v>2</v>
      </c>
      <c r="B342">
        <f>-(Table1254302334366398430[[#This Row],[time]]-2)*2</f>
        <v>0</v>
      </c>
      <c r="C342" s="5">
        <v>1.06592</v>
      </c>
      <c r="D342" s="2">
        <v>2</v>
      </c>
      <c r="E342">
        <f>-(Table2255303335367399431[[#This Row],[time]]-2)*2</f>
        <v>0</v>
      </c>
      <c r="F342" s="8">
        <v>6.4700000000000001E-5</v>
      </c>
      <c r="G342" s="2">
        <v>2</v>
      </c>
      <c r="H342">
        <f>-(Table245262310342374406438[[#This Row],[time]]-2)*2</f>
        <v>0</v>
      </c>
      <c r="I342" s="5">
        <v>1.61372</v>
      </c>
      <c r="J342" s="2">
        <v>2</v>
      </c>
      <c r="K342">
        <f>-(Table3256304336368400432[[#This Row],[time]]-2)*2</f>
        <v>0</v>
      </c>
      <c r="L342" s="8">
        <v>7.4800000000000002E-5</v>
      </c>
      <c r="M342" s="2">
        <v>2</v>
      </c>
      <c r="N342">
        <f>-(Table246263311343375407439[[#This Row],[time]]-2)*2</f>
        <v>0</v>
      </c>
      <c r="O342" s="8">
        <v>6.05E-5</v>
      </c>
      <c r="P342" s="2">
        <v>2</v>
      </c>
      <c r="Q342">
        <f>-(Table4257305337369401433[[#This Row],[time]]-2)*2</f>
        <v>0</v>
      </c>
      <c r="R342" s="8">
        <v>4.1900000000000002E-5</v>
      </c>
      <c r="S342" s="2">
        <v>2</v>
      </c>
      <c r="T342">
        <f>-(Table247264312344376408440[[#This Row],[time]]-2)*2</f>
        <v>0</v>
      </c>
      <c r="U342" s="8">
        <v>7.1699999999999995E-5</v>
      </c>
      <c r="V342" s="2">
        <v>2</v>
      </c>
      <c r="W342">
        <f>-(Table5258306338370402434[[#This Row],[time]]-2)*2</f>
        <v>0</v>
      </c>
      <c r="X342" s="8">
        <v>9.0600000000000007E-5</v>
      </c>
      <c r="Y342" s="2">
        <v>2</v>
      </c>
      <c r="Z342">
        <f>-(Table248265313345377409441[[#This Row],[time]]-2)*2</f>
        <v>0</v>
      </c>
      <c r="AA342" s="8">
        <v>6.7000000000000002E-5</v>
      </c>
      <c r="AB342" s="2">
        <v>2</v>
      </c>
      <c r="AC342">
        <f>-(Table6259307339371403435[[#This Row],[time]]-2)*2</f>
        <v>0</v>
      </c>
      <c r="AD342" s="8">
        <v>4.3600000000000003E-5</v>
      </c>
      <c r="AE342" s="2">
        <v>2</v>
      </c>
      <c r="AF342">
        <f>-(Table249266314346378410442[[#This Row],[time]]-2)*2</f>
        <v>0</v>
      </c>
      <c r="AG342" s="5">
        <v>2.9085300000000001E-2</v>
      </c>
      <c r="AH342" s="2">
        <v>2</v>
      </c>
      <c r="AI342">
        <f>-(Table7260308340372404436[[#This Row],[time]]-2)*2</f>
        <v>0</v>
      </c>
      <c r="AJ342" s="8">
        <v>8.4499999999999994E-5</v>
      </c>
      <c r="AK342" s="2">
        <v>2</v>
      </c>
      <c r="AL342">
        <f>-(Table250267315347379411443[[#This Row],[time]]-2)*2</f>
        <v>0</v>
      </c>
      <c r="AM342" s="5">
        <v>1.20488</v>
      </c>
      <c r="AN342" s="2">
        <v>2</v>
      </c>
      <c r="AO342">
        <f>-(Table8261309341373405437[[#This Row],[time]]-2)*2</f>
        <v>0</v>
      </c>
      <c r="AP342" s="5">
        <v>1.25471</v>
      </c>
      <c r="AQ342" s="2">
        <v>2</v>
      </c>
      <c r="AR342">
        <f>-(Table252268316348380412444[[#This Row],[time]]-2)*2</f>
        <v>0</v>
      </c>
      <c r="AS342" s="5">
        <v>0.87196200000000001</v>
      </c>
      <c r="AT342" s="2">
        <v>2</v>
      </c>
      <c r="AU342">
        <f>-(Table253269317349381413445[[#This Row],[time]]-2)*2</f>
        <v>0</v>
      </c>
      <c r="AV342" s="5">
        <v>2.4945300000000001</v>
      </c>
    </row>
    <row r="343" spans="1:48">
      <c r="A343" s="3">
        <v>2.0546700000000002</v>
      </c>
      <c r="B343">
        <f>-(Table1254302334366398430[[#This Row],[time]]-2)*2</f>
        <v>-0.10934000000000044</v>
      </c>
      <c r="C343" s="6">
        <v>2.0761799999999999</v>
      </c>
      <c r="D343" s="3">
        <v>2.0546700000000002</v>
      </c>
      <c r="E343">
        <f>-(Table2255303335367399431[[#This Row],[time]]-2)*2</f>
        <v>-0.10934000000000044</v>
      </c>
      <c r="F343" s="6">
        <v>4.05417E-2</v>
      </c>
      <c r="G343" s="3">
        <v>2.0546700000000002</v>
      </c>
      <c r="H343">
        <f>-(Table245262310342374406438[[#This Row],[time]]-2)*2</f>
        <v>-0.10934000000000044</v>
      </c>
      <c r="I343" s="6">
        <v>3.1057299999999999</v>
      </c>
      <c r="J343" s="3">
        <v>2.0546700000000002</v>
      </c>
      <c r="K343">
        <f>-(Table3256304336368400432[[#This Row],[time]]-2)*2</f>
        <v>-0.10934000000000044</v>
      </c>
      <c r="L343" s="6">
        <v>0.34027600000000002</v>
      </c>
      <c r="M343" s="3">
        <v>2.0546700000000002</v>
      </c>
      <c r="N343">
        <f>-(Table246263311343375407439[[#This Row],[time]]-2)*2</f>
        <v>-0.10934000000000044</v>
      </c>
      <c r="O343" s="9">
        <v>8.1100000000000006E-5</v>
      </c>
      <c r="P343" s="3">
        <v>2.0546700000000002</v>
      </c>
      <c r="Q343">
        <f>-(Table4257305337369401433[[#This Row],[time]]-2)*2</f>
        <v>-0.10934000000000044</v>
      </c>
      <c r="R343" s="9">
        <v>7.1699999999999995E-5</v>
      </c>
      <c r="S343" s="3">
        <v>2.0546700000000002</v>
      </c>
      <c r="T343">
        <f>-(Table247264312344376408440[[#This Row],[time]]-2)*2</f>
        <v>-0.10934000000000044</v>
      </c>
      <c r="U343" s="6">
        <v>8.2247500000000001E-2</v>
      </c>
      <c r="V343" s="3">
        <v>2.0546700000000002</v>
      </c>
      <c r="W343">
        <f>-(Table5258306338370402434[[#This Row],[time]]-2)*2</f>
        <v>-0.10934000000000044</v>
      </c>
      <c r="X343" s="6">
        <v>1.0313099999999999</v>
      </c>
      <c r="Y343" s="3">
        <v>2.0546700000000002</v>
      </c>
      <c r="Z343">
        <f>-(Table248265313345377409441[[#This Row],[time]]-2)*2</f>
        <v>-0.10934000000000044</v>
      </c>
      <c r="AA343" s="9">
        <v>7.1600000000000006E-5</v>
      </c>
      <c r="AB343" s="3">
        <v>2.0546700000000002</v>
      </c>
      <c r="AC343">
        <f>-(Table6259307339371403435[[#This Row],[time]]-2)*2</f>
        <v>-0.10934000000000044</v>
      </c>
      <c r="AD343" s="9">
        <v>6.86E-5</v>
      </c>
      <c r="AE343" s="3">
        <v>2.0546700000000002</v>
      </c>
      <c r="AF343">
        <f>-(Table249266314346378410442[[#This Row],[time]]-2)*2</f>
        <v>-0.10934000000000044</v>
      </c>
      <c r="AG343" s="6">
        <v>0.14860699999999999</v>
      </c>
      <c r="AH343" s="3">
        <v>2.0546700000000002</v>
      </c>
      <c r="AI343">
        <f>-(Table7260308340372404436[[#This Row],[time]]-2)*2</f>
        <v>-0.10934000000000044</v>
      </c>
      <c r="AJ343" s="6">
        <v>0.210064</v>
      </c>
      <c r="AK343" s="3">
        <v>2.0546700000000002</v>
      </c>
      <c r="AL343">
        <f>-(Table250267315347379411443[[#This Row],[time]]-2)*2</f>
        <v>-0.10934000000000044</v>
      </c>
      <c r="AM343" s="6">
        <v>1.72855</v>
      </c>
      <c r="AN343" s="3">
        <v>2.0546700000000002</v>
      </c>
      <c r="AO343">
        <f>-(Table8261309341373405437[[#This Row],[time]]-2)*2</f>
        <v>-0.10934000000000044</v>
      </c>
      <c r="AP343" s="6">
        <v>1.5915600000000001</v>
      </c>
      <c r="AQ343" s="3">
        <v>2.0546700000000002</v>
      </c>
      <c r="AR343">
        <f>-(Table252268316348380412444[[#This Row],[time]]-2)*2</f>
        <v>-0.10934000000000044</v>
      </c>
      <c r="AS343" s="6">
        <v>1.75075</v>
      </c>
      <c r="AT343" s="3">
        <v>2.0546700000000002</v>
      </c>
      <c r="AU343">
        <f>-(Table253269317349381413445[[#This Row],[time]]-2)*2</f>
        <v>-0.10934000000000044</v>
      </c>
      <c r="AV343" s="6">
        <v>3.02569</v>
      </c>
    </row>
    <row r="344" spans="1:48">
      <c r="A344" s="3">
        <v>2.1076999999999999</v>
      </c>
      <c r="B344">
        <f>-(Table1254302334366398430[[#This Row],[time]]-2)*2</f>
        <v>-0.21539999999999981</v>
      </c>
      <c r="C344" s="6">
        <v>2.1494800000000001</v>
      </c>
      <c r="D344" s="3">
        <v>2.1076999999999999</v>
      </c>
      <c r="E344">
        <f>-(Table2255303335367399431[[#This Row],[time]]-2)*2</f>
        <v>-0.21539999999999981</v>
      </c>
      <c r="F344" s="6">
        <v>3.1739900000000001E-2</v>
      </c>
      <c r="G344" s="3">
        <v>2.1076999999999999</v>
      </c>
      <c r="H344">
        <f>-(Table245262310342374406438[[#This Row],[time]]-2)*2</f>
        <v>-0.21539999999999981</v>
      </c>
      <c r="I344" s="6">
        <v>3.3120699999999998</v>
      </c>
      <c r="J344" s="3">
        <v>2.1076999999999999</v>
      </c>
      <c r="K344">
        <f>-(Table3256304336368400432[[#This Row],[time]]-2)*2</f>
        <v>-0.21539999999999981</v>
      </c>
      <c r="L344" s="6">
        <v>0.389764</v>
      </c>
      <c r="M344" s="3">
        <v>2.1076999999999999</v>
      </c>
      <c r="N344">
        <f>-(Table246263311343375407439[[#This Row],[time]]-2)*2</f>
        <v>-0.21539999999999981</v>
      </c>
      <c r="O344" s="9">
        <v>8.3999999999999995E-5</v>
      </c>
      <c r="P344" s="3">
        <v>2.1076999999999999</v>
      </c>
      <c r="Q344">
        <f>-(Table4257305337369401433[[#This Row],[time]]-2)*2</f>
        <v>-0.21539999999999981</v>
      </c>
      <c r="R344" s="9">
        <v>7.7100000000000004E-5</v>
      </c>
      <c r="S344" s="3">
        <v>2.1076999999999999</v>
      </c>
      <c r="T344">
        <f>-(Table247264312344376408440[[#This Row],[time]]-2)*2</f>
        <v>-0.21539999999999981</v>
      </c>
      <c r="U344" s="6">
        <v>0.13073599999999999</v>
      </c>
      <c r="V344" s="3">
        <v>2.1076999999999999</v>
      </c>
      <c r="W344">
        <f>-(Table5258306338370402434[[#This Row],[time]]-2)*2</f>
        <v>-0.21539999999999981</v>
      </c>
      <c r="X344" s="6">
        <v>1.14462</v>
      </c>
      <c r="Y344" s="3">
        <v>2.1076999999999999</v>
      </c>
      <c r="Z344">
        <f>-(Table248265313345377409441[[#This Row],[time]]-2)*2</f>
        <v>-0.21539999999999981</v>
      </c>
      <c r="AA344" s="6">
        <v>3.6438799999999999E-3</v>
      </c>
      <c r="AB344" s="3">
        <v>2.1076999999999999</v>
      </c>
      <c r="AC344">
        <f>-(Table6259307339371403435[[#This Row],[time]]-2)*2</f>
        <v>-0.21539999999999981</v>
      </c>
      <c r="AD344" s="9">
        <v>7.3800000000000005E-5</v>
      </c>
      <c r="AE344" s="3">
        <v>2.1076999999999999</v>
      </c>
      <c r="AF344">
        <f>-(Table249266314346378410442[[#This Row],[time]]-2)*2</f>
        <v>-0.21539999999999981</v>
      </c>
      <c r="AG344" s="6">
        <v>0.48712699999999998</v>
      </c>
      <c r="AH344" s="3">
        <v>2.1076999999999999</v>
      </c>
      <c r="AI344">
        <f>-(Table7260308340372404436[[#This Row],[time]]-2)*2</f>
        <v>-0.21539999999999981</v>
      </c>
      <c r="AJ344" s="6">
        <v>0.65556599999999998</v>
      </c>
      <c r="AK344" s="3">
        <v>2.1076999999999999</v>
      </c>
      <c r="AL344">
        <f>-(Table250267315347379411443[[#This Row],[time]]-2)*2</f>
        <v>-0.21539999999999981</v>
      </c>
      <c r="AM344" s="6">
        <v>1.8846000000000001</v>
      </c>
      <c r="AN344" s="3">
        <v>2.1076999999999999</v>
      </c>
      <c r="AO344">
        <f>-(Table8261309341373405437[[#This Row],[time]]-2)*2</f>
        <v>-0.21539999999999981</v>
      </c>
      <c r="AP344" s="6">
        <v>1.95564</v>
      </c>
      <c r="AQ344" s="3">
        <v>2.1076999999999999</v>
      </c>
      <c r="AR344">
        <f>-(Table252268316348380412444[[#This Row],[time]]-2)*2</f>
        <v>-0.21539999999999981</v>
      </c>
      <c r="AS344" s="6">
        <v>1.85649</v>
      </c>
      <c r="AT344" s="3">
        <v>2.1076999999999999</v>
      </c>
      <c r="AU344">
        <f>-(Table253269317349381413445[[#This Row],[time]]-2)*2</f>
        <v>-0.21539999999999981</v>
      </c>
      <c r="AV344" s="6">
        <v>3.3475199999999998</v>
      </c>
    </row>
    <row r="345" spans="1:48">
      <c r="A345" s="3">
        <v>2.1524399999999999</v>
      </c>
      <c r="B345">
        <f>-(Table1254302334366398430[[#This Row],[time]]-2)*2</f>
        <v>-0.30487999999999982</v>
      </c>
      <c r="C345" s="6">
        <v>2.34178</v>
      </c>
      <c r="D345" s="3">
        <v>2.1524399999999999</v>
      </c>
      <c r="E345">
        <f>-(Table2255303335367399431[[#This Row],[time]]-2)*2</f>
        <v>-0.30487999999999982</v>
      </c>
      <c r="F345" s="6">
        <v>3.10835E-2</v>
      </c>
      <c r="G345" s="3">
        <v>2.1524399999999999</v>
      </c>
      <c r="H345">
        <f>-(Table245262310342374406438[[#This Row],[time]]-2)*2</f>
        <v>-0.30487999999999982</v>
      </c>
      <c r="I345" s="6">
        <v>3.4745699999999999</v>
      </c>
      <c r="J345" s="3">
        <v>2.1524399999999999</v>
      </c>
      <c r="K345">
        <f>-(Table3256304336368400432[[#This Row],[time]]-2)*2</f>
        <v>-0.30487999999999982</v>
      </c>
      <c r="L345" s="6">
        <v>0.43908700000000001</v>
      </c>
      <c r="M345" s="3">
        <v>2.1524399999999999</v>
      </c>
      <c r="N345">
        <f>-(Table246263311343375407439[[#This Row],[time]]-2)*2</f>
        <v>-0.30487999999999982</v>
      </c>
      <c r="O345" s="9">
        <v>8.6399999999999999E-5</v>
      </c>
      <c r="P345" s="3">
        <v>2.1524399999999999</v>
      </c>
      <c r="Q345">
        <f>-(Table4257305337369401433[[#This Row],[time]]-2)*2</f>
        <v>-0.30487999999999982</v>
      </c>
      <c r="R345" s="9">
        <v>8.1799999999999996E-5</v>
      </c>
      <c r="S345" s="3">
        <v>2.1524399999999999</v>
      </c>
      <c r="T345">
        <f>-(Table247264312344376408440[[#This Row],[time]]-2)*2</f>
        <v>-0.30487999999999982</v>
      </c>
      <c r="U345" s="6">
        <v>0.20224700000000001</v>
      </c>
      <c r="V345" s="3">
        <v>2.1524399999999999</v>
      </c>
      <c r="W345">
        <f>-(Table5258306338370402434[[#This Row],[time]]-2)*2</f>
        <v>-0.30487999999999982</v>
      </c>
      <c r="X345" s="6">
        <v>1.22265</v>
      </c>
      <c r="Y345" s="3">
        <v>2.1524399999999999</v>
      </c>
      <c r="Z345">
        <f>-(Table248265313345377409441[[#This Row],[time]]-2)*2</f>
        <v>-0.30487999999999982</v>
      </c>
      <c r="AA345" s="6">
        <v>1.66912E-2</v>
      </c>
      <c r="AB345" s="3">
        <v>2.1524399999999999</v>
      </c>
      <c r="AC345">
        <f>-(Table6259307339371403435[[#This Row],[time]]-2)*2</f>
        <v>-0.30487999999999982</v>
      </c>
      <c r="AD345" s="9">
        <v>8.1500000000000002E-5</v>
      </c>
      <c r="AE345" s="3">
        <v>2.1524399999999999</v>
      </c>
      <c r="AF345">
        <f>-(Table249266314346378410442[[#This Row],[time]]-2)*2</f>
        <v>-0.30487999999999982</v>
      </c>
      <c r="AG345" s="6">
        <v>0.91287300000000005</v>
      </c>
      <c r="AH345" s="3">
        <v>2.1524399999999999</v>
      </c>
      <c r="AI345">
        <f>-(Table7260308340372404436[[#This Row],[time]]-2)*2</f>
        <v>-0.30487999999999982</v>
      </c>
      <c r="AJ345" s="6">
        <v>1.0286500000000001</v>
      </c>
      <c r="AK345" s="3">
        <v>2.1524399999999999</v>
      </c>
      <c r="AL345">
        <f>-(Table250267315347379411443[[#This Row],[time]]-2)*2</f>
        <v>-0.30487999999999982</v>
      </c>
      <c r="AM345" s="6">
        <v>2.0727000000000002</v>
      </c>
      <c r="AN345" s="3">
        <v>2.1524399999999999</v>
      </c>
      <c r="AO345">
        <f>-(Table8261309341373405437[[#This Row],[time]]-2)*2</f>
        <v>-0.30487999999999982</v>
      </c>
      <c r="AP345" s="6">
        <v>2.37391</v>
      </c>
      <c r="AQ345" s="3">
        <v>2.1524399999999999</v>
      </c>
      <c r="AR345">
        <f>-(Table252268316348380412444[[#This Row],[time]]-2)*2</f>
        <v>-0.30487999999999982</v>
      </c>
      <c r="AS345" s="6">
        <v>2.01938</v>
      </c>
      <c r="AT345" s="3">
        <v>2.1524399999999999</v>
      </c>
      <c r="AU345">
        <f>-(Table253269317349381413445[[#This Row],[time]]-2)*2</f>
        <v>-0.30487999999999982</v>
      </c>
      <c r="AV345" s="6">
        <v>3.7329300000000001</v>
      </c>
    </row>
    <row r="346" spans="1:48">
      <c r="A346" s="3">
        <v>2.2033499999999999</v>
      </c>
      <c r="B346">
        <f>-(Table1254302334366398430[[#This Row],[time]]-2)*2</f>
        <v>-0.40669999999999984</v>
      </c>
      <c r="C346" s="6">
        <v>2.66215</v>
      </c>
      <c r="D346" s="3">
        <v>2.2033499999999999</v>
      </c>
      <c r="E346">
        <f>-(Table2255303335367399431[[#This Row],[time]]-2)*2</f>
        <v>-0.40669999999999984</v>
      </c>
      <c r="F346" s="6">
        <v>4.0248600000000002E-2</v>
      </c>
      <c r="G346" s="3">
        <v>2.2033499999999999</v>
      </c>
      <c r="H346">
        <f>-(Table245262310342374406438[[#This Row],[time]]-2)*2</f>
        <v>-0.40669999999999984</v>
      </c>
      <c r="I346" s="6">
        <v>3.6697000000000002</v>
      </c>
      <c r="J346" s="3">
        <v>2.2033499999999999</v>
      </c>
      <c r="K346">
        <f>-(Table3256304336368400432[[#This Row],[time]]-2)*2</f>
        <v>-0.40669999999999984</v>
      </c>
      <c r="L346" s="6">
        <v>0.52282700000000004</v>
      </c>
      <c r="M346" s="3">
        <v>2.2033499999999999</v>
      </c>
      <c r="N346">
        <f>-(Table246263311343375407439[[#This Row],[time]]-2)*2</f>
        <v>-0.40669999999999984</v>
      </c>
      <c r="O346" s="6">
        <v>2.2512700000000001E-3</v>
      </c>
      <c r="P346" s="3">
        <v>2.2033499999999999</v>
      </c>
      <c r="Q346">
        <f>-(Table4257305337369401433[[#This Row],[time]]-2)*2</f>
        <v>-0.40669999999999984</v>
      </c>
      <c r="R346" s="6">
        <v>1.13183E-4</v>
      </c>
      <c r="S346" s="3">
        <v>2.2033499999999999</v>
      </c>
      <c r="T346">
        <f>-(Table247264312344376408440[[#This Row],[time]]-2)*2</f>
        <v>-0.40669999999999984</v>
      </c>
      <c r="U346" s="6">
        <v>0.35272300000000001</v>
      </c>
      <c r="V346" s="3">
        <v>2.2033499999999999</v>
      </c>
      <c r="W346">
        <f>-(Table5258306338370402434[[#This Row],[time]]-2)*2</f>
        <v>-0.40669999999999984</v>
      </c>
      <c r="X346" s="6">
        <v>1.2766</v>
      </c>
      <c r="Y346" s="3">
        <v>2.2033499999999999</v>
      </c>
      <c r="Z346">
        <f>-(Table248265313345377409441[[#This Row],[time]]-2)*2</f>
        <v>-0.40669999999999984</v>
      </c>
      <c r="AA346" s="6">
        <v>2.04447E-2</v>
      </c>
      <c r="AB346" s="3">
        <v>2.2033499999999999</v>
      </c>
      <c r="AC346">
        <f>-(Table6259307339371403435[[#This Row],[time]]-2)*2</f>
        <v>-0.40669999999999984</v>
      </c>
      <c r="AD346" s="6">
        <v>1.1010000000000001E-2</v>
      </c>
      <c r="AE346" s="3">
        <v>2.2033499999999999</v>
      </c>
      <c r="AF346">
        <f>-(Table249266314346378410442[[#This Row],[time]]-2)*2</f>
        <v>-0.40669999999999984</v>
      </c>
      <c r="AG346" s="6">
        <v>1.3873</v>
      </c>
      <c r="AH346" s="3">
        <v>2.2033499999999999</v>
      </c>
      <c r="AI346">
        <f>-(Table7260308340372404436[[#This Row],[time]]-2)*2</f>
        <v>-0.40669999999999984</v>
      </c>
      <c r="AJ346" s="6">
        <v>1.41343</v>
      </c>
      <c r="AK346" s="3">
        <v>2.2033499999999999</v>
      </c>
      <c r="AL346">
        <f>-(Table250267315347379411443[[#This Row],[time]]-2)*2</f>
        <v>-0.40669999999999984</v>
      </c>
      <c r="AM346" s="6">
        <v>2.3305799999999999</v>
      </c>
      <c r="AN346" s="3">
        <v>2.2033499999999999</v>
      </c>
      <c r="AO346">
        <f>-(Table8261309341373405437[[#This Row],[time]]-2)*2</f>
        <v>-0.40669999999999984</v>
      </c>
      <c r="AP346" s="6">
        <v>2.8950300000000002</v>
      </c>
      <c r="AQ346" s="3">
        <v>2.2033499999999999</v>
      </c>
      <c r="AR346">
        <f>-(Table252268316348380412444[[#This Row],[time]]-2)*2</f>
        <v>-0.40669999999999984</v>
      </c>
      <c r="AS346" s="6">
        <v>2.2335400000000001</v>
      </c>
      <c r="AT346" s="3">
        <v>2.2033499999999999</v>
      </c>
      <c r="AU346">
        <f>-(Table253269317349381413445[[#This Row],[time]]-2)*2</f>
        <v>-0.40669999999999984</v>
      </c>
      <c r="AV346" s="6">
        <v>4.2035</v>
      </c>
    </row>
    <row r="347" spans="1:48">
      <c r="A347" s="3">
        <v>2.2503500000000001</v>
      </c>
      <c r="B347">
        <f>-(Table1254302334366398430[[#This Row],[time]]-2)*2</f>
        <v>-0.50070000000000014</v>
      </c>
      <c r="C347" s="6">
        <v>2.9849899999999998</v>
      </c>
      <c r="D347" s="3">
        <v>2.2503500000000001</v>
      </c>
      <c r="E347">
        <f>-(Table2255303335367399431[[#This Row],[time]]-2)*2</f>
        <v>-0.50070000000000014</v>
      </c>
      <c r="F347" s="6">
        <v>5.76512E-2</v>
      </c>
      <c r="G347" s="3">
        <v>2.2503500000000001</v>
      </c>
      <c r="H347">
        <f>-(Table245262310342374406438[[#This Row],[time]]-2)*2</f>
        <v>-0.50070000000000014</v>
      </c>
      <c r="I347" s="6">
        <v>3.83866</v>
      </c>
      <c r="J347" s="3">
        <v>2.2503500000000001</v>
      </c>
      <c r="K347">
        <f>-(Table3256304336368400432[[#This Row],[time]]-2)*2</f>
        <v>-0.50070000000000014</v>
      </c>
      <c r="L347" s="6">
        <v>0.62227100000000002</v>
      </c>
      <c r="M347" s="3">
        <v>2.2503500000000001</v>
      </c>
      <c r="N347">
        <f>-(Table246263311343375407439[[#This Row],[time]]-2)*2</f>
        <v>-0.50070000000000014</v>
      </c>
      <c r="O347" s="6">
        <v>1.8795599999999999E-2</v>
      </c>
      <c r="P347" s="3">
        <v>2.2503500000000001</v>
      </c>
      <c r="Q347">
        <f>-(Table4257305337369401433[[#This Row],[time]]-2)*2</f>
        <v>-0.50070000000000014</v>
      </c>
      <c r="R347" s="6">
        <v>2.5674299999999999E-3</v>
      </c>
      <c r="S347" s="3">
        <v>2.2503500000000001</v>
      </c>
      <c r="T347">
        <f>-(Table247264312344376408440[[#This Row],[time]]-2)*2</f>
        <v>-0.50070000000000014</v>
      </c>
      <c r="U347" s="6">
        <v>0.52532299999999998</v>
      </c>
      <c r="V347" s="3">
        <v>2.2503500000000001</v>
      </c>
      <c r="W347">
        <f>-(Table5258306338370402434[[#This Row],[time]]-2)*2</f>
        <v>-0.50070000000000014</v>
      </c>
      <c r="X347" s="6">
        <v>1.29461</v>
      </c>
      <c r="Y347" s="3">
        <v>2.2503500000000001</v>
      </c>
      <c r="Z347">
        <f>-(Table248265313345377409441[[#This Row],[time]]-2)*2</f>
        <v>-0.50070000000000014</v>
      </c>
      <c r="AA347" s="6">
        <v>1.86809E-3</v>
      </c>
      <c r="AB347" s="3">
        <v>2.2503500000000001</v>
      </c>
      <c r="AC347">
        <f>-(Table6259307339371403435[[#This Row],[time]]-2)*2</f>
        <v>-0.50070000000000014</v>
      </c>
      <c r="AD347" s="6">
        <v>2.0528299999999999E-2</v>
      </c>
      <c r="AE347" s="3">
        <v>2.2503500000000001</v>
      </c>
      <c r="AF347">
        <f>-(Table249266314346378410442[[#This Row],[time]]-2)*2</f>
        <v>-0.50070000000000014</v>
      </c>
      <c r="AG347" s="6">
        <v>1.7877700000000001</v>
      </c>
      <c r="AH347" s="3">
        <v>2.2503500000000001</v>
      </c>
      <c r="AI347">
        <f>-(Table7260308340372404436[[#This Row],[time]]-2)*2</f>
        <v>-0.50070000000000014</v>
      </c>
      <c r="AJ347" s="6">
        <v>1.7735700000000001</v>
      </c>
      <c r="AK347" s="3">
        <v>2.2503500000000001</v>
      </c>
      <c r="AL347">
        <f>-(Table250267315347379411443[[#This Row],[time]]-2)*2</f>
        <v>-0.50070000000000014</v>
      </c>
      <c r="AM347" s="6">
        <v>2.6100099999999999</v>
      </c>
      <c r="AN347" s="3">
        <v>2.2503500000000001</v>
      </c>
      <c r="AO347">
        <f>-(Table8261309341373405437[[#This Row],[time]]-2)*2</f>
        <v>-0.50070000000000014</v>
      </c>
      <c r="AP347" s="6">
        <v>3.3585699999999998</v>
      </c>
      <c r="AQ347" s="3">
        <v>2.2503500000000001</v>
      </c>
      <c r="AR347">
        <f>-(Table252268316348380412444[[#This Row],[time]]-2)*2</f>
        <v>-0.50070000000000014</v>
      </c>
      <c r="AS347" s="6">
        <v>2.4285000000000001</v>
      </c>
      <c r="AT347" s="3">
        <v>2.2503500000000001</v>
      </c>
      <c r="AU347">
        <f>-(Table253269317349381413445[[#This Row],[time]]-2)*2</f>
        <v>-0.50070000000000014</v>
      </c>
      <c r="AV347" s="6">
        <v>4.58894</v>
      </c>
    </row>
    <row r="348" spans="1:48">
      <c r="A348" s="3">
        <v>2.3055500000000002</v>
      </c>
      <c r="B348">
        <f>-(Table1254302334366398430[[#This Row],[time]]-2)*2</f>
        <v>-0.61110000000000042</v>
      </c>
      <c r="C348" s="6">
        <v>3.3454899999999999</v>
      </c>
      <c r="D348" s="3">
        <v>2.3055500000000002</v>
      </c>
      <c r="E348">
        <f>-(Table2255303335367399431[[#This Row],[time]]-2)*2</f>
        <v>-0.61110000000000042</v>
      </c>
      <c r="F348" s="6">
        <v>0.114416</v>
      </c>
      <c r="G348" s="3">
        <v>2.3055500000000002</v>
      </c>
      <c r="H348">
        <f>-(Table245262310342374406438[[#This Row],[time]]-2)*2</f>
        <v>-0.61110000000000042</v>
      </c>
      <c r="I348" s="6">
        <v>3.98299</v>
      </c>
      <c r="J348" s="3">
        <v>2.3055500000000002</v>
      </c>
      <c r="K348">
        <f>-(Table3256304336368400432[[#This Row],[time]]-2)*2</f>
        <v>-0.61110000000000042</v>
      </c>
      <c r="L348" s="6">
        <v>0.76477899999999999</v>
      </c>
      <c r="M348" s="3">
        <v>2.3055500000000002</v>
      </c>
      <c r="N348">
        <f>-(Table246263311343375407439[[#This Row],[time]]-2)*2</f>
        <v>-0.61110000000000042</v>
      </c>
      <c r="O348" s="6">
        <v>0.10431699999999999</v>
      </c>
      <c r="P348" s="3">
        <v>2.3055500000000002</v>
      </c>
      <c r="Q348">
        <f>-(Table4257305337369401433[[#This Row],[time]]-2)*2</f>
        <v>-0.61110000000000042</v>
      </c>
      <c r="R348" s="6">
        <v>8.1911899999999996E-2</v>
      </c>
      <c r="S348" s="3">
        <v>2.3055500000000002</v>
      </c>
      <c r="T348">
        <f>-(Table247264312344376408440[[#This Row],[time]]-2)*2</f>
        <v>-0.61110000000000042</v>
      </c>
      <c r="U348" s="6">
        <v>0.77624499999999996</v>
      </c>
      <c r="V348" s="3">
        <v>2.3055500000000002</v>
      </c>
      <c r="W348">
        <f>-(Table5258306338370402434[[#This Row],[time]]-2)*2</f>
        <v>-0.61110000000000042</v>
      </c>
      <c r="X348" s="6">
        <v>1.3045</v>
      </c>
      <c r="Y348" s="3">
        <v>2.3055500000000002</v>
      </c>
      <c r="Z348">
        <f>-(Table248265313345377409441[[#This Row],[time]]-2)*2</f>
        <v>-0.61110000000000042</v>
      </c>
      <c r="AA348" s="6">
        <v>6.66367E-3</v>
      </c>
      <c r="AB348" s="3">
        <v>2.3055500000000002</v>
      </c>
      <c r="AC348">
        <f>-(Table6259307339371403435[[#This Row],[time]]-2)*2</f>
        <v>-0.61110000000000042</v>
      </c>
      <c r="AD348" s="6">
        <v>4.9727199999999999E-2</v>
      </c>
      <c r="AE348" s="3">
        <v>2.3055500000000002</v>
      </c>
      <c r="AF348">
        <f>-(Table249266314346378410442[[#This Row],[time]]-2)*2</f>
        <v>-0.61110000000000042</v>
      </c>
      <c r="AG348" s="6">
        <v>2.24397</v>
      </c>
      <c r="AH348" s="3">
        <v>2.3055500000000002</v>
      </c>
      <c r="AI348">
        <f>-(Table7260308340372404436[[#This Row],[time]]-2)*2</f>
        <v>-0.61110000000000042</v>
      </c>
      <c r="AJ348" s="6">
        <v>2.18662</v>
      </c>
      <c r="AK348" s="3">
        <v>2.3055500000000002</v>
      </c>
      <c r="AL348">
        <f>-(Table250267315347379411443[[#This Row],[time]]-2)*2</f>
        <v>-0.61110000000000042</v>
      </c>
      <c r="AM348" s="6">
        <v>2.9339900000000001</v>
      </c>
      <c r="AN348" s="3">
        <v>2.3055500000000002</v>
      </c>
      <c r="AO348">
        <f>-(Table8261309341373405437[[#This Row],[time]]-2)*2</f>
        <v>-0.61110000000000042</v>
      </c>
      <c r="AP348" s="6">
        <v>3.9028700000000001</v>
      </c>
      <c r="AQ348" s="3">
        <v>2.3055500000000002</v>
      </c>
      <c r="AR348">
        <f>-(Table252268316348380412444[[#This Row],[time]]-2)*2</f>
        <v>-0.61110000000000042</v>
      </c>
      <c r="AS348" s="6">
        <v>2.6727300000000001</v>
      </c>
      <c r="AT348" s="3">
        <v>2.3055500000000002</v>
      </c>
      <c r="AU348">
        <f>-(Table253269317349381413445[[#This Row],[time]]-2)*2</f>
        <v>-0.61110000000000042</v>
      </c>
      <c r="AV348" s="6">
        <v>5.01457</v>
      </c>
    </row>
    <row r="349" spans="1:48">
      <c r="A349" s="3">
        <v>2.3577400000000002</v>
      </c>
      <c r="B349">
        <f>-(Table1254302334366398430[[#This Row],[time]]-2)*2</f>
        <v>-0.71548000000000034</v>
      </c>
      <c r="C349" s="6">
        <v>3.7399200000000001</v>
      </c>
      <c r="D349" s="3">
        <v>2.3577400000000002</v>
      </c>
      <c r="E349">
        <f>-(Table2255303335367399431[[#This Row],[time]]-2)*2</f>
        <v>-0.71548000000000034</v>
      </c>
      <c r="F349" s="6">
        <v>0.201706</v>
      </c>
      <c r="G349" s="3">
        <v>2.3577400000000002</v>
      </c>
      <c r="H349">
        <f>-(Table245262310342374406438[[#This Row],[time]]-2)*2</f>
        <v>-0.71548000000000034</v>
      </c>
      <c r="I349" s="6">
        <v>4.0922900000000002</v>
      </c>
      <c r="J349" s="3">
        <v>2.3577400000000002</v>
      </c>
      <c r="K349">
        <f>-(Table3256304336368400432[[#This Row],[time]]-2)*2</f>
        <v>-0.71548000000000034</v>
      </c>
      <c r="L349" s="6">
        <v>0.93834099999999998</v>
      </c>
      <c r="M349" s="3">
        <v>2.3577400000000002</v>
      </c>
      <c r="N349">
        <f>-(Table246263311343375407439[[#This Row],[time]]-2)*2</f>
        <v>-0.71548000000000034</v>
      </c>
      <c r="O349" s="6">
        <v>0.320797</v>
      </c>
      <c r="P349" s="3">
        <v>2.3577400000000002</v>
      </c>
      <c r="Q349">
        <f>-(Table4257305337369401433[[#This Row],[time]]-2)*2</f>
        <v>-0.71548000000000034</v>
      </c>
      <c r="R349" s="6">
        <v>0.29174099999999997</v>
      </c>
      <c r="S349" s="3">
        <v>2.3577400000000002</v>
      </c>
      <c r="T349">
        <f>-(Table247264312344376408440[[#This Row],[time]]-2)*2</f>
        <v>-0.71548000000000034</v>
      </c>
      <c r="U349" s="6">
        <v>1.01816</v>
      </c>
      <c r="V349" s="3">
        <v>2.3577400000000002</v>
      </c>
      <c r="W349">
        <f>-(Table5258306338370402434[[#This Row],[time]]-2)*2</f>
        <v>-0.71548000000000034</v>
      </c>
      <c r="X349" s="6">
        <v>1.3251299999999999</v>
      </c>
      <c r="Y349" s="3">
        <v>2.3577400000000002</v>
      </c>
      <c r="Z349">
        <f>-(Table248265313345377409441[[#This Row],[time]]-2)*2</f>
        <v>-0.71548000000000034</v>
      </c>
      <c r="AA349" s="6">
        <v>3.0450100000000001E-2</v>
      </c>
      <c r="AB349" s="3">
        <v>2.3577400000000002</v>
      </c>
      <c r="AC349">
        <f>-(Table6259307339371403435[[#This Row],[time]]-2)*2</f>
        <v>-0.71548000000000034</v>
      </c>
      <c r="AD349" s="6">
        <v>0.158638</v>
      </c>
      <c r="AE349" s="3">
        <v>2.3577400000000002</v>
      </c>
      <c r="AF349">
        <f>-(Table249266314346378410442[[#This Row],[time]]-2)*2</f>
        <v>-0.71548000000000034</v>
      </c>
      <c r="AG349" s="6">
        <v>2.7333099999999999</v>
      </c>
      <c r="AH349" s="3">
        <v>2.3577400000000002</v>
      </c>
      <c r="AI349">
        <f>-(Table7260308340372404436[[#This Row],[time]]-2)*2</f>
        <v>-0.71548000000000034</v>
      </c>
      <c r="AJ349" s="6">
        <v>2.54271</v>
      </c>
      <c r="AK349" s="3">
        <v>2.3577400000000002</v>
      </c>
      <c r="AL349">
        <f>-(Table250267315347379411443[[#This Row],[time]]-2)*2</f>
        <v>-0.71548000000000034</v>
      </c>
      <c r="AM349" s="6">
        <v>3.2251300000000001</v>
      </c>
      <c r="AN349" s="3">
        <v>2.3577400000000002</v>
      </c>
      <c r="AO349">
        <f>-(Table8261309341373405437[[#This Row],[time]]-2)*2</f>
        <v>-0.71548000000000034</v>
      </c>
      <c r="AP349" s="6">
        <v>4.4083199999999998</v>
      </c>
      <c r="AQ349" s="3">
        <v>2.3577400000000002</v>
      </c>
      <c r="AR349">
        <f>-(Table252268316348380412444[[#This Row],[time]]-2)*2</f>
        <v>-0.71548000000000034</v>
      </c>
      <c r="AS349" s="6">
        <v>2.9065599999999998</v>
      </c>
      <c r="AT349" s="3">
        <v>2.3577400000000002</v>
      </c>
      <c r="AU349">
        <f>-(Table253269317349381413445[[#This Row],[time]]-2)*2</f>
        <v>-0.71548000000000034</v>
      </c>
      <c r="AV349" s="6">
        <v>5.4040800000000004</v>
      </c>
    </row>
    <row r="350" spans="1:48">
      <c r="A350" s="3">
        <v>2.40313</v>
      </c>
      <c r="B350">
        <f>-(Table1254302334366398430[[#This Row],[time]]-2)*2</f>
        <v>-0.80625999999999998</v>
      </c>
      <c r="C350" s="6">
        <v>4.1445400000000001</v>
      </c>
      <c r="D350" s="3">
        <v>2.40313</v>
      </c>
      <c r="E350">
        <f>-(Table2255303335367399431[[#This Row],[time]]-2)*2</f>
        <v>-0.80625999999999998</v>
      </c>
      <c r="F350" s="6">
        <v>0.35633599999999999</v>
      </c>
      <c r="G350" s="3">
        <v>2.40313</v>
      </c>
      <c r="H350">
        <f>-(Table245262310342374406438[[#This Row],[time]]-2)*2</f>
        <v>-0.80625999999999998</v>
      </c>
      <c r="I350" s="6">
        <v>4.14032</v>
      </c>
      <c r="J350" s="3">
        <v>2.40313</v>
      </c>
      <c r="K350">
        <f>-(Table3256304336368400432[[#This Row],[time]]-2)*2</f>
        <v>-0.80625999999999998</v>
      </c>
      <c r="L350" s="6">
        <v>1.1204000000000001</v>
      </c>
      <c r="M350" s="3">
        <v>2.40313</v>
      </c>
      <c r="N350">
        <f>-(Table246263311343375407439[[#This Row],[time]]-2)*2</f>
        <v>-0.80625999999999998</v>
      </c>
      <c r="O350" s="6">
        <v>0.51777700000000004</v>
      </c>
      <c r="P350" s="3">
        <v>2.40313</v>
      </c>
      <c r="Q350">
        <f>-(Table4257305337369401433[[#This Row],[time]]-2)*2</f>
        <v>-0.80625999999999998</v>
      </c>
      <c r="R350" s="6">
        <v>0.51821600000000001</v>
      </c>
      <c r="S350" s="3">
        <v>2.40313</v>
      </c>
      <c r="T350">
        <f>-(Table247264312344376408440[[#This Row],[time]]-2)*2</f>
        <v>-0.80625999999999998</v>
      </c>
      <c r="U350" s="6">
        <v>1.2380199999999999</v>
      </c>
      <c r="V350" s="3">
        <v>2.40313</v>
      </c>
      <c r="W350">
        <f>-(Table5258306338370402434[[#This Row],[time]]-2)*2</f>
        <v>-0.80625999999999998</v>
      </c>
      <c r="X350" s="6">
        <v>1.38273</v>
      </c>
      <c r="Y350" s="3">
        <v>2.40313</v>
      </c>
      <c r="Z350">
        <f>-(Table248265313345377409441[[#This Row],[time]]-2)*2</f>
        <v>-0.80625999999999998</v>
      </c>
      <c r="AA350" s="6">
        <v>0.13302700000000001</v>
      </c>
      <c r="AB350" s="3">
        <v>2.40313</v>
      </c>
      <c r="AC350">
        <f>-(Table6259307339371403435[[#This Row],[time]]-2)*2</f>
        <v>-0.80625999999999998</v>
      </c>
      <c r="AD350" s="6">
        <v>0.32563199999999998</v>
      </c>
      <c r="AE350" s="3">
        <v>2.40313</v>
      </c>
      <c r="AF350">
        <f>-(Table249266314346378410442[[#This Row],[time]]-2)*2</f>
        <v>-0.80625999999999998</v>
      </c>
      <c r="AG350" s="6">
        <v>3.0973999999999999</v>
      </c>
      <c r="AH350" s="3">
        <v>2.40313</v>
      </c>
      <c r="AI350">
        <f>-(Table7260308340372404436[[#This Row],[time]]-2)*2</f>
        <v>-0.80625999999999998</v>
      </c>
      <c r="AJ350" s="6">
        <v>2.8061099999999999</v>
      </c>
      <c r="AK350" s="3">
        <v>2.40313</v>
      </c>
      <c r="AL350">
        <f>-(Table250267315347379411443[[#This Row],[time]]-2)*2</f>
        <v>-0.80625999999999998</v>
      </c>
      <c r="AM350" s="6">
        <v>3.46319</v>
      </c>
      <c r="AN350" s="3">
        <v>2.40313</v>
      </c>
      <c r="AO350">
        <f>-(Table8261309341373405437[[#This Row],[time]]-2)*2</f>
        <v>-0.80625999999999998</v>
      </c>
      <c r="AP350" s="6">
        <v>4.8606299999999996</v>
      </c>
      <c r="AQ350" s="3">
        <v>2.40313</v>
      </c>
      <c r="AR350">
        <f>-(Table252268316348380412444[[#This Row],[time]]-2)*2</f>
        <v>-0.80625999999999998</v>
      </c>
      <c r="AS350" s="6">
        <v>3.1159699999999999</v>
      </c>
      <c r="AT350" s="3">
        <v>2.40313</v>
      </c>
      <c r="AU350">
        <f>-(Table253269317349381413445[[#This Row],[time]]-2)*2</f>
        <v>-0.80625999999999998</v>
      </c>
      <c r="AV350" s="6">
        <v>5.75136</v>
      </c>
    </row>
    <row r="351" spans="1:48">
      <c r="A351" s="3">
        <v>2.4501499999999998</v>
      </c>
      <c r="B351">
        <f>-(Table1254302334366398430[[#This Row],[time]]-2)*2</f>
        <v>-0.90029999999999966</v>
      </c>
      <c r="C351" s="6">
        <v>4.64011</v>
      </c>
      <c r="D351" s="3">
        <v>2.4501499999999998</v>
      </c>
      <c r="E351">
        <f>-(Table2255303335367399431[[#This Row],[time]]-2)*2</f>
        <v>-0.90029999999999966</v>
      </c>
      <c r="F351" s="6">
        <v>0.60453299999999999</v>
      </c>
      <c r="G351" s="3">
        <v>2.4501499999999998</v>
      </c>
      <c r="H351">
        <f>-(Table245262310342374406438[[#This Row],[time]]-2)*2</f>
        <v>-0.90029999999999966</v>
      </c>
      <c r="I351" s="6">
        <v>4.1673499999999999</v>
      </c>
      <c r="J351" s="3">
        <v>2.4501499999999998</v>
      </c>
      <c r="K351">
        <f>-(Table3256304336368400432[[#This Row],[time]]-2)*2</f>
        <v>-0.90029999999999966</v>
      </c>
      <c r="L351" s="6">
        <v>1.3371599999999999</v>
      </c>
      <c r="M351" s="3">
        <v>2.4501499999999998</v>
      </c>
      <c r="N351">
        <f>-(Table246263311343375407439[[#This Row],[time]]-2)*2</f>
        <v>-0.90029999999999966</v>
      </c>
      <c r="O351" s="6">
        <v>0.93606800000000001</v>
      </c>
      <c r="P351" s="3">
        <v>2.4501499999999998</v>
      </c>
      <c r="Q351">
        <f>-(Table4257305337369401433[[#This Row],[time]]-2)*2</f>
        <v>-0.90029999999999966</v>
      </c>
      <c r="R351" s="6">
        <v>0.78846300000000002</v>
      </c>
      <c r="S351" s="3">
        <v>2.4501499999999998</v>
      </c>
      <c r="T351">
        <f>-(Table247264312344376408440[[#This Row],[time]]-2)*2</f>
        <v>-0.90029999999999966</v>
      </c>
      <c r="U351" s="6">
        <v>1.4730700000000001</v>
      </c>
      <c r="V351" s="3">
        <v>2.4501499999999998</v>
      </c>
      <c r="W351">
        <f>-(Table5258306338370402434[[#This Row],[time]]-2)*2</f>
        <v>-0.90029999999999966</v>
      </c>
      <c r="X351" s="6">
        <v>1.49166</v>
      </c>
      <c r="Y351" s="3">
        <v>2.4501499999999998</v>
      </c>
      <c r="Z351">
        <f>-(Table248265313345377409441[[#This Row],[time]]-2)*2</f>
        <v>-0.90029999999999966</v>
      </c>
      <c r="AA351" s="6">
        <v>0.343138</v>
      </c>
      <c r="AB351" s="3">
        <v>2.4501499999999998</v>
      </c>
      <c r="AC351">
        <f>-(Table6259307339371403435[[#This Row],[time]]-2)*2</f>
        <v>-0.90029999999999966</v>
      </c>
      <c r="AD351" s="6">
        <v>0.530335</v>
      </c>
      <c r="AE351" s="3">
        <v>2.4501499999999998</v>
      </c>
      <c r="AF351">
        <f>-(Table249266314346378410442[[#This Row],[time]]-2)*2</f>
        <v>-0.90029999999999966</v>
      </c>
      <c r="AG351" s="6">
        <v>3.3783099999999999</v>
      </c>
      <c r="AH351" s="3">
        <v>2.4501499999999998</v>
      </c>
      <c r="AI351">
        <f>-(Table7260308340372404436[[#This Row],[time]]-2)*2</f>
        <v>-0.90029999999999966</v>
      </c>
      <c r="AJ351" s="6">
        <v>3.0788799999999998</v>
      </c>
      <c r="AK351" s="3">
        <v>2.4501499999999998</v>
      </c>
      <c r="AL351">
        <f>-(Table250267315347379411443[[#This Row],[time]]-2)*2</f>
        <v>-0.90029999999999966</v>
      </c>
      <c r="AM351" s="6">
        <v>3.71347</v>
      </c>
      <c r="AN351" s="3">
        <v>2.4501499999999998</v>
      </c>
      <c r="AO351">
        <f>-(Table8261309341373405437[[#This Row],[time]]-2)*2</f>
        <v>-0.90029999999999966</v>
      </c>
      <c r="AP351" s="6">
        <v>5.3711099999999998</v>
      </c>
      <c r="AQ351" s="3">
        <v>2.4501499999999998</v>
      </c>
      <c r="AR351">
        <f>-(Table252268316348380412444[[#This Row],[time]]-2)*2</f>
        <v>-0.90029999999999966</v>
      </c>
      <c r="AS351" s="6">
        <v>3.3400599999999998</v>
      </c>
      <c r="AT351" s="3">
        <v>2.4501499999999998</v>
      </c>
      <c r="AU351">
        <f>-(Table253269317349381413445[[#This Row],[time]]-2)*2</f>
        <v>-0.90029999999999966</v>
      </c>
      <c r="AV351" s="6">
        <v>6.1210899999999997</v>
      </c>
    </row>
    <row r="352" spans="1:48">
      <c r="A352" s="3">
        <v>2.5025200000000001</v>
      </c>
      <c r="B352">
        <f>-(Table1254302334366398430[[#This Row],[time]]-2)*2</f>
        <v>-1.0050400000000002</v>
      </c>
      <c r="C352" s="6">
        <v>5.0051399999999999</v>
      </c>
      <c r="D352" s="3">
        <v>2.5025200000000001</v>
      </c>
      <c r="E352">
        <f>-(Table2255303335367399431[[#This Row],[time]]-2)*2</f>
        <v>-1.0050400000000002</v>
      </c>
      <c r="F352" s="6">
        <v>0.97426400000000002</v>
      </c>
      <c r="G352" s="3">
        <v>2.5025200000000001</v>
      </c>
      <c r="H352">
        <f>-(Table245262310342374406438[[#This Row],[time]]-2)*2</f>
        <v>-1.0050400000000002</v>
      </c>
      <c r="I352" s="6">
        <v>4.1825599999999996</v>
      </c>
      <c r="J352" s="3">
        <v>2.5025200000000001</v>
      </c>
      <c r="K352">
        <f>-(Table3256304336368400432[[#This Row],[time]]-2)*2</f>
        <v>-1.0050400000000002</v>
      </c>
      <c r="L352" s="6">
        <v>1.6047100000000001</v>
      </c>
      <c r="M352" s="3">
        <v>2.5025200000000001</v>
      </c>
      <c r="N352">
        <f>-(Table246263311343375407439[[#This Row],[time]]-2)*2</f>
        <v>-1.0050400000000002</v>
      </c>
      <c r="O352" s="6">
        <v>1.4943200000000001</v>
      </c>
      <c r="P352" s="3">
        <v>2.5025200000000001</v>
      </c>
      <c r="Q352">
        <f>-(Table4257305337369401433[[#This Row],[time]]-2)*2</f>
        <v>-1.0050400000000002</v>
      </c>
      <c r="R352" s="6">
        <v>1.1145799999999999</v>
      </c>
      <c r="S352" s="3">
        <v>2.5025200000000001</v>
      </c>
      <c r="T352">
        <f>-(Table247264312344376408440[[#This Row],[time]]-2)*2</f>
        <v>-1.0050400000000002</v>
      </c>
      <c r="U352" s="6">
        <v>1.7271300000000001</v>
      </c>
      <c r="V352" s="3">
        <v>2.5025200000000001</v>
      </c>
      <c r="W352">
        <f>-(Table5258306338370402434[[#This Row],[time]]-2)*2</f>
        <v>-1.0050400000000002</v>
      </c>
      <c r="X352" s="6">
        <v>1.6378900000000001</v>
      </c>
      <c r="Y352" s="3">
        <v>2.5025200000000001</v>
      </c>
      <c r="Z352">
        <f>-(Table248265313345377409441[[#This Row],[time]]-2)*2</f>
        <v>-1.0050400000000002</v>
      </c>
      <c r="AA352" s="6">
        <v>0.738591</v>
      </c>
      <c r="AB352" s="3">
        <v>2.5025200000000001</v>
      </c>
      <c r="AC352">
        <f>-(Table6259307339371403435[[#This Row],[time]]-2)*2</f>
        <v>-1.0050400000000002</v>
      </c>
      <c r="AD352" s="6">
        <v>0.93066899999999997</v>
      </c>
      <c r="AE352" s="3">
        <v>2.5025200000000001</v>
      </c>
      <c r="AF352">
        <f>-(Table249266314346378410442[[#This Row],[time]]-2)*2</f>
        <v>-1.0050400000000002</v>
      </c>
      <c r="AG352" s="6">
        <v>3.851</v>
      </c>
      <c r="AH352" s="3">
        <v>2.5025200000000001</v>
      </c>
      <c r="AI352">
        <f>-(Table7260308340372404436[[#This Row],[time]]-2)*2</f>
        <v>-1.0050400000000002</v>
      </c>
      <c r="AJ352" s="6">
        <v>3.7805900000000001</v>
      </c>
      <c r="AK352" s="3">
        <v>2.5025200000000001</v>
      </c>
      <c r="AL352">
        <f>-(Table250267315347379411443[[#This Row],[time]]-2)*2</f>
        <v>-1.0050400000000002</v>
      </c>
      <c r="AM352" s="6">
        <v>4.0211800000000002</v>
      </c>
      <c r="AN352" s="3">
        <v>2.5025200000000001</v>
      </c>
      <c r="AO352">
        <f>-(Table8261309341373405437[[#This Row],[time]]-2)*2</f>
        <v>-1.0050400000000002</v>
      </c>
      <c r="AP352" s="6">
        <v>5.9575699999999996</v>
      </c>
      <c r="AQ352" s="3">
        <v>2.5025200000000001</v>
      </c>
      <c r="AR352">
        <f>-(Table252268316348380412444[[#This Row],[time]]-2)*2</f>
        <v>-1.0050400000000002</v>
      </c>
      <c r="AS352" s="6">
        <v>3.61592</v>
      </c>
      <c r="AT352" s="3">
        <v>2.5025200000000001</v>
      </c>
      <c r="AU352">
        <f>-(Table253269317349381413445[[#This Row],[time]]-2)*2</f>
        <v>-1.0050400000000002</v>
      </c>
      <c r="AV352" s="6">
        <v>6.5283100000000003</v>
      </c>
    </row>
    <row r="353" spans="1:48">
      <c r="A353" s="3">
        <v>2.5528400000000002</v>
      </c>
      <c r="B353">
        <f>-(Table1254302334366398430[[#This Row],[time]]-2)*2</f>
        <v>-1.1056800000000004</v>
      </c>
      <c r="C353" s="6">
        <v>5.2765899999999997</v>
      </c>
      <c r="D353" s="3">
        <v>2.5528400000000002</v>
      </c>
      <c r="E353">
        <f>-(Table2255303335367399431[[#This Row],[time]]-2)*2</f>
        <v>-1.1056800000000004</v>
      </c>
      <c r="F353" s="6">
        <v>1.3337300000000001</v>
      </c>
      <c r="G353" s="3">
        <v>2.5528400000000002</v>
      </c>
      <c r="H353">
        <f>-(Table245262310342374406438[[#This Row],[time]]-2)*2</f>
        <v>-1.1056800000000004</v>
      </c>
      <c r="I353" s="6">
        <v>4.2088799999999997</v>
      </c>
      <c r="J353" s="3">
        <v>2.5528400000000002</v>
      </c>
      <c r="K353">
        <f>-(Table3256304336368400432[[#This Row],[time]]-2)*2</f>
        <v>-1.1056800000000004</v>
      </c>
      <c r="L353" s="6">
        <v>1.88266</v>
      </c>
      <c r="M353" s="3">
        <v>2.5528400000000002</v>
      </c>
      <c r="N353">
        <f>-(Table246263311343375407439[[#This Row],[time]]-2)*2</f>
        <v>-1.1056800000000004</v>
      </c>
      <c r="O353" s="6">
        <v>1.9174800000000001</v>
      </c>
      <c r="P353" s="3">
        <v>2.5528400000000002</v>
      </c>
      <c r="Q353">
        <f>-(Table4257305337369401433[[#This Row],[time]]-2)*2</f>
        <v>-1.1056800000000004</v>
      </c>
      <c r="R353" s="6">
        <v>1.4819</v>
      </c>
      <c r="S353" s="3">
        <v>2.5528400000000002</v>
      </c>
      <c r="T353">
        <f>-(Table247264312344376408440[[#This Row],[time]]-2)*2</f>
        <v>-1.1056800000000004</v>
      </c>
      <c r="U353" s="6">
        <v>2.04345</v>
      </c>
      <c r="V353" s="3">
        <v>2.5528400000000002</v>
      </c>
      <c r="W353">
        <f>-(Table5258306338370402434[[#This Row],[time]]-2)*2</f>
        <v>-1.1056800000000004</v>
      </c>
      <c r="X353" s="6">
        <v>1.81291</v>
      </c>
      <c r="Y353" s="3">
        <v>2.5528400000000002</v>
      </c>
      <c r="Z353">
        <f>-(Table248265313345377409441[[#This Row],[time]]-2)*2</f>
        <v>-1.1056800000000004</v>
      </c>
      <c r="AA353" s="6">
        <v>1.46489</v>
      </c>
      <c r="AB353" s="3">
        <v>2.5528400000000002</v>
      </c>
      <c r="AC353">
        <f>-(Table6259307339371403435[[#This Row],[time]]-2)*2</f>
        <v>-1.1056800000000004</v>
      </c>
      <c r="AD353" s="6">
        <v>1.5912200000000001</v>
      </c>
      <c r="AE353" s="3">
        <v>2.5528400000000002</v>
      </c>
      <c r="AF353">
        <f>-(Table249266314346378410442[[#This Row],[time]]-2)*2</f>
        <v>-1.1056800000000004</v>
      </c>
      <c r="AG353" s="6">
        <v>4.4448299999999996</v>
      </c>
      <c r="AH353" s="3">
        <v>2.5528400000000002</v>
      </c>
      <c r="AI353">
        <f>-(Table7260308340372404436[[#This Row],[time]]-2)*2</f>
        <v>-1.1056800000000004</v>
      </c>
      <c r="AJ353" s="6">
        <v>4.6831699999999996</v>
      </c>
      <c r="AK353" s="3">
        <v>2.5528400000000002</v>
      </c>
      <c r="AL353">
        <f>-(Table250267315347379411443[[#This Row],[time]]-2)*2</f>
        <v>-1.1056800000000004</v>
      </c>
      <c r="AM353" s="6">
        <v>4.32742</v>
      </c>
      <c r="AN353" s="3">
        <v>2.5528400000000002</v>
      </c>
      <c r="AO353">
        <f>-(Table8261309341373405437[[#This Row],[time]]-2)*2</f>
        <v>-1.1056800000000004</v>
      </c>
      <c r="AP353" s="6">
        <v>6.5344899999999999</v>
      </c>
      <c r="AQ353" s="3">
        <v>2.5528400000000002</v>
      </c>
      <c r="AR353">
        <f>-(Table252268316348380412444[[#This Row],[time]]-2)*2</f>
        <v>-1.1056800000000004</v>
      </c>
      <c r="AS353" s="6">
        <v>3.8823799999999999</v>
      </c>
      <c r="AT353" s="3">
        <v>2.5528400000000002</v>
      </c>
      <c r="AU353">
        <f>-(Table253269317349381413445[[#This Row],[time]]-2)*2</f>
        <v>-1.1056800000000004</v>
      </c>
      <c r="AV353" s="6">
        <v>6.9407100000000002</v>
      </c>
    </row>
    <row r="354" spans="1:48">
      <c r="A354" s="3">
        <v>2.6001699999999999</v>
      </c>
      <c r="B354">
        <f>-(Table1254302334366398430[[#This Row],[time]]-2)*2</f>
        <v>-1.2003399999999997</v>
      </c>
      <c r="C354" s="6">
        <v>5.4901</v>
      </c>
      <c r="D354" s="3">
        <v>2.6001699999999999</v>
      </c>
      <c r="E354">
        <f>-(Table2255303335367399431[[#This Row],[time]]-2)*2</f>
        <v>-1.2003399999999997</v>
      </c>
      <c r="F354" s="6">
        <v>1.6249</v>
      </c>
      <c r="G354" s="3">
        <v>2.6001699999999999</v>
      </c>
      <c r="H354">
        <f>-(Table245262310342374406438[[#This Row],[time]]-2)*2</f>
        <v>-1.2003399999999997</v>
      </c>
      <c r="I354" s="6">
        <v>4.2296699999999996</v>
      </c>
      <c r="J354" s="3">
        <v>2.6001699999999999</v>
      </c>
      <c r="K354">
        <f>-(Table3256304336368400432[[#This Row],[time]]-2)*2</f>
        <v>-1.2003399999999997</v>
      </c>
      <c r="L354" s="6">
        <v>2.19964</v>
      </c>
      <c r="M354" s="3">
        <v>2.6001699999999999</v>
      </c>
      <c r="N354">
        <f>-(Table246263311343375407439[[#This Row],[time]]-2)*2</f>
        <v>-1.2003399999999997</v>
      </c>
      <c r="O354" s="6">
        <v>2.1731400000000001</v>
      </c>
      <c r="P354" s="3">
        <v>2.6001699999999999</v>
      </c>
      <c r="Q354">
        <f>-(Table4257305337369401433[[#This Row],[time]]-2)*2</f>
        <v>-1.2003399999999997</v>
      </c>
      <c r="R354" s="6">
        <v>1.84137</v>
      </c>
      <c r="S354" s="3">
        <v>2.6001699999999999</v>
      </c>
      <c r="T354">
        <f>-(Table247264312344376408440[[#This Row],[time]]-2)*2</f>
        <v>-1.2003399999999997</v>
      </c>
      <c r="U354" s="6">
        <v>2.34659</v>
      </c>
      <c r="V354" s="3">
        <v>2.6001699999999999</v>
      </c>
      <c r="W354">
        <f>-(Table5258306338370402434[[#This Row],[time]]-2)*2</f>
        <v>-1.2003399999999997</v>
      </c>
      <c r="X354" s="6">
        <v>2.0111599999999998</v>
      </c>
      <c r="Y354" s="3">
        <v>2.6001699999999999</v>
      </c>
      <c r="Z354">
        <f>-(Table248265313345377409441[[#This Row],[time]]-2)*2</f>
        <v>-1.2003399999999997</v>
      </c>
      <c r="AA354" s="6">
        <v>2.4454400000000001</v>
      </c>
      <c r="AB354" s="3">
        <v>2.6001699999999999</v>
      </c>
      <c r="AC354">
        <f>-(Table6259307339371403435[[#This Row],[time]]-2)*2</f>
        <v>-1.2003399999999997</v>
      </c>
      <c r="AD354" s="6">
        <v>2.47648</v>
      </c>
      <c r="AE354" s="3">
        <v>2.6001699999999999</v>
      </c>
      <c r="AF354">
        <f>-(Table249266314346378410442[[#This Row],[time]]-2)*2</f>
        <v>-1.2003399999999997</v>
      </c>
      <c r="AG354" s="6">
        <v>5.0548999999999999</v>
      </c>
      <c r="AH354" s="3">
        <v>2.6001699999999999</v>
      </c>
      <c r="AI354">
        <f>-(Table7260308340372404436[[#This Row],[time]]-2)*2</f>
        <v>-1.2003399999999997</v>
      </c>
      <c r="AJ354" s="6">
        <v>5.6851000000000003</v>
      </c>
      <c r="AK354" s="3">
        <v>2.6001699999999999</v>
      </c>
      <c r="AL354">
        <f>-(Table250267315347379411443[[#This Row],[time]]-2)*2</f>
        <v>-1.2003399999999997</v>
      </c>
      <c r="AM354" s="6">
        <v>4.62967</v>
      </c>
      <c r="AN354" s="3">
        <v>2.6001699999999999</v>
      </c>
      <c r="AO354">
        <f>-(Table8261309341373405437[[#This Row],[time]]-2)*2</f>
        <v>-1.2003399999999997</v>
      </c>
      <c r="AP354" s="6">
        <v>7.0620399999999997</v>
      </c>
      <c r="AQ354" s="3">
        <v>2.6001699999999999</v>
      </c>
      <c r="AR354">
        <f>-(Table252268316348380412444[[#This Row],[time]]-2)*2</f>
        <v>-1.2003399999999997</v>
      </c>
      <c r="AS354" s="6">
        <v>4.1264599999999998</v>
      </c>
      <c r="AT354" s="3">
        <v>2.6001699999999999</v>
      </c>
      <c r="AU354">
        <f>-(Table253269317349381413445[[#This Row],[time]]-2)*2</f>
        <v>-1.2003399999999997</v>
      </c>
      <c r="AV354" s="6">
        <v>7.32254</v>
      </c>
    </row>
    <row r="355" spans="1:48">
      <c r="A355" s="3">
        <v>2.6571199999999999</v>
      </c>
      <c r="B355">
        <f>-(Table1254302334366398430[[#This Row],[time]]-2)*2</f>
        <v>-1.3142399999999999</v>
      </c>
      <c r="C355" s="6">
        <v>5.5712000000000002</v>
      </c>
      <c r="D355" s="3">
        <v>2.6571199999999999</v>
      </c>
      <c r="E355">
        <f>-(Table2255303335367399431[[#This Row],[time]]-2)*2</f>
        <v>-1.3142399999999999</v>
      </c>
      <c r="F355" s="6">
        <v>1.9694199999999999</v>
      </c>
      <c r="G355" s="3">
        <v>2.6571199999999999</v>
      </c>
      <c r="H355">
        <f>-(Table245262310342374406438[[#This Row],[time]]-2)*2</f>
        <v>-1.3142399999999999</v>
      </c>
      <c r="I355" s="6">
        <v>4.2983099999999999</v>
      </c>
      <c r="J355" s="3">
        <v>2.6571199999999999</v>
      </c>
      <c r="K355">
        <f>-(Table3256304336368400432[[#This Row],[time]]-2)*2</f>
        <v>-1.3142399999999999</v>
      </c>
      <c r="L355" s="6">
        <v>2.5113599999999998</v>
      </c>
      <c r="M355" s="3">
        <v>2.6571199999999999</v>
      </c>
      <c r="N355">
        <f>-(Table246263311343375407439[[#This Row],[time]]-2)*2</f>
        <v>-1.3142399999999999</v>
      </c>
      <c r="O355" s="6">
        <v>2.4737399999999998</v>
      </c>
      <c r="P355" s="3">
        <v>2.6571199999999999</v>
      </c>
      <c r="Q355">
        <f>-(Table4257305337369401433[[#This Row],[time]]-2)*2</f>
        <v>-1.3142399999999999</v>
      </c>
      <c r="R355" s="6">
        <v>2.2502300000000002</v>
      </c>
      <c r="S355" s="3">
        <v>2.6571199999999999</v>
      </c>
      <c r="T355">
        <f>-(Table247264312344376408440[[#This Row],[time]]-2)*2</f>
        <v>-1.3142399999999999</v>
      </c>
      <c r="U355" s="6">
        <v>2.7151299999999998</v>
      </c>
      <c r="V355" s="3">
        <v>2.6571199999999999</v>
      </c>
      <c r="W355">
        <f>-(Table5258306338370402434[[#This Row],[time]]-2)*2</f>
        <v>-1.3142399999999999</v>
      </c>
      <c r="X355" s="6">
        <v>2.2477299999999998</v>
      </c>
      <c r="Y355" s="3">
        <v>2.6571199999999999</v>
      </c>
      <c r="Z355">
        <f>-(Table248265313345377409441[[#This Row],[time]]-2)*2</f>
        <v>-1.3142399999999999</v>
      </c>
      <c r="AA355" s="6">
        <v>3.5559799999999999</v>
      </c>
      <c r="AB355" s="3">
        <v>2.6571199999999999</v>
      </c>
      <c r="AC355">
        <f>-(Table6259307339371403435[[#This Row],[time]]-2)*2</f>
        <v>-1.3142399999999999</v>
      </c>
      <c r="AD355" s="6">
        <v>3.8616299999999999</v>
      </c>
      <c r="AE355" s="3">
        <v>2.6571199999999999</v>
      </c>
      <c r="AF355">
        <f>-(Table249266314346378410442[[#This Row],[time]]-2)*2</f>
        <v>-1.3142399999999999</v>
      </c>
      <c r="AG355" s="6">
        <v>5.90158</v>
      </c>
      <c r="AH355" s="3">
        <v>2.6571199999999999</v>
      </c>
      <c r="AI355">
        <f>-(Table7260308340372404436[[#This Row],[time]]-2)*2</f>
        <v>-1.3142399999999999</v>
      </c>
      <c r="AJ355" s="6">
        <v>7.03226</v>
      </c>
      <c r="AK355" s="3">
        <v>2.6571199999999999</v>
      </c>
      <c r="AL355">
        <f>-(Table250267315347379411443[[#This Row],[time]]-2)*2</f>
        <v>-1.3142399999999999</v>
      </c>
      <c r="AM355" s="6">
        <v>4.9498800000000003</v>
      </c>
      <c r="AN355" s="3">
        <v>2.6571199999999999</v>
      </c>
      <c r="AO355">
        <f>-(Table8261309341373405437[[#This Row],[time]]-2)*2</f>
        <v>-1.3142399999999999</v>
      </c>
      <c r="AP355" s="6">
        <v>7.6894499999999999</v>
      </c>
      <c r="AQ355" s="3">
        <v>2.6571199999999999</v>
      </c>
      <c r="AR355">
        <f>-(Table252268316348380412444[[#This Row],[time]]-2)*2</f>
        <v>-1.3142399999999999</v>
      </c>
      <c r="AS355" s="6">
        <v>4.4740799999999998</v>
      </c>
      <c r="AT355" s="3">
        <v>2.6571199999999999</v>
      </c>
      <c r="AU355">
        <f>-(Table253269317349381413445[[#This Row],[time]]-2)*2</f>
        <v>-1.3142399999999999</v>
      </c>
      <c r="AV355" s="6">
        <v>7.7638499999999997</v>
      </c>
    </row>
    <row r="356" spans="1:48">
      <c r="A356" s="3">
        <v>2.70364</v>
      </c>
      <c r="B356">
        <f>-(Table1254302334366398430[[#This Row],[time]]-2)*2</f>
        <v>-1.4072800000000001</v>
      </c>
      <c r="C356" s="6">
        <v>5.5405600000000002</v>
      </c>
      <c r="D356" s="3">
        <v>2.70364</v>
      </c>
      <c r="E356">
        <f>-(Table2255303335367399431[[#This Row],[time]]-2)*2</f>
        <v>-1.4072800000000001</v>
      </c>
      <c r="F356" s="6">
        <v>2.25088</v>
      </c>
      <c r="G356" s="3">
        <v>2.70364</v>
      </c>
      <c r="H356">
        <f>-(Table245262310342374406438[[#This Row],[time]]-2)*2</f>
        <v>-1.4072800000000001</v>
      </c>
      <c r="I356" s="6">
        <v>4.3774100000000002</v>
      </c>
      <c r="J356" s="3">
        <v>2.70364</v>
      </c>
      <c r="K356">
        <f>-(Table3256304336368400432[[#This Row],[time]]-2)*2</f>
        <v>-1.4072800000000001</v>
      </c>
      <c r="L356" s="6">
        <v>2.7233299999999998</v>
      </c>
      <c r="M356" s="3">
        <v>2.70364</v>
      </c>
      <c r="N356">
        <f>-(Table246263311343375407439[[#This Row],[time]]-2)*2</f>
        <v>-1.4072800000000001</v>
      </c>
      <c r="O356" s="6">
        <v>2.8018000000000001</v>
      </c>
      <c r="P356" s="3">
        <v>2.70364</v>
      </c>
      <c r="Q356">
        <f>-(Table4257305337369401433[[#This Row],[time]]-2)*2</f>
        <v>-1.4072800000000001</v>
      </c>
      <c r="R356" s="6">
        <v>2.5704899999999999</v>
      </c>
      <c r="S356" s="3">
        <v>2.70364</v>
      </c>
      <c r="T356">
        <f>-(Table247264312344376408440[[#This Row],[time]]-2)*2</f>
        <v>-1.4072800000000001</v>
      </c>
      <c r="U356" s="6">
        <v>3.0263100000000001</v>
      </c>
      <c r="V356" s="3">
        <v>2.70364</v>
      </c>
      <c r="W356">
        <f>-(Table5258306338370402434[[#This Row],[time]]-2)*2</f>
        <v>-1.4072800000000001</v>
      </c>
      <c r="X356" s="6">
        <v>2.44509</v>
      </c>
      <c r="Y356" s="3">
        <v>2.70364</v>
      </c>
      <c r="Z356">
        <f>-(Table248265313345377409441[[#This Row],[time]]-2)*2</f>
        <v>-1.4072800000000001</v>
      </c>
      <c r="AA356" s="6">
        <v>4.85243</v>
      </c>
      <c r="AB356" s="3">
        <v>2.70364</v>
      </c>
      <c r="AC356">
        <f>-(Table6259307339371403435[[#This Row],[time]]-2)*2</f>
        <v>-1.4072800000000001</v>
      </c>
      <c r="AD356" s="6">
        <v>5.2704399999999998</v>
      </c>
      <c r="AE356" s="3">
        <v>2.70364</v>
      </c>
      <c r="AF356">
        <f>-(Table249266314346378410442[[#This Row],[time]]-2)*2</f>
        <v>-1.4072800000000001</v>
      </c>
      <c r="AG356" s="6">
        <v>6.6220999999999997</v>
      </c>
      <c r="AH356" s="3">
        <v>2.70364</v>
      </c>
      <c r="AI356">
        <f>-(Table7260308340372404436[[#This Row],[time]]-2)*2</f>
        <v>-1.4072800000000001</v>
      </c>
      <c r="AJ356" s="6">
        <v>8.1174800000000005</v>
      </c>
      <c r="AK356" s="3">
        <v>2.70364</v>
      </c>
      <c r="AL356">
        <f>-(Table250267315347379411443[[#This Row],[time]]-2)*2</f>
        <v>-1.4072800000000001</v>
      </c>
      <c r="AM356" s="6">
        <v>5.20702</v>
      </c>
      <c r="AN356" s="3">
        <v>2.70364</v>
      </c>
      <c r="AO356">
        <f>-(Table8261309341373405437[[#This Row],[time]]-2)*2</f>
        <v>-1.4072800000000001</v>
      </c>
      <c r="AP356" s="6">
        <v>8.1823399999999999</v>
      </c>
      <c r="AQ356" s="3">
        <v>2.70364</v>
      </c>
      <c r="AR356">
        <f>-(Table252268316348380412444[[#This Row],[time]]-2)*2</f>
        <v>-1.4072800000000001</v>
      </c>
      <c r="AS356" s="6">
        <v>4.7913399999999999</v>
      </c>
      <c r="AT356" s="3">
        <v>2.70364</v>
      </c>
      <c r="AU356">
        <f>-(Table253269317349381413445[[#This Row],[time]]-2)*2</f>
        <v>-1.4072800000000001</v>
      </c>
      <c r="AV356" s="6">
        <v>8.1275399999999998</v>
      </c>
    </row>
    <row r="357" spans="1:48">
      <c r="A357" s="3">
        <v>2.7510599999999998</v>
      </c>
      <c r="B357">
        <f>-(Table1254302334366398430[[#This Row],[time]]-2)*2</f>
        <v>-1.5021199999999997</v>
      </c>
      <c r="C357" s="6">
        <v>5.4454900000000004</v>
      </c>
      <c r="D357" s="3">
        <v>2.7510599999999998</v>
      </c>
      <c r="E357">
        <f>-(Table2255303335367399431[[#This Row],[time]]-2)*2</f>
        <v>-1.5021199999999997</v>
      </c>
      <c r="F357" s="6">
        <v>2.5545900000000001</v>
      </c>
      <c r="G357" s="3">
        <v>2.7510599999999998</v>
      </c>
      <c r="H357">
        <f>-(Table245262310342374406438[[#This Row],[time]]-2)*2</f>
        <v>-1.5021199999999997</v>
      </c>
      <c r="I357" s="6">
        <v>4.50075</v>
      </c>
      <c r="J357" s="3">
        <v>2.7510599999999998</v>
      </c>
      <c r="K357">
        <f>-(Table3256304336368400432[[#This Row],[time]]-2)*2</f>
        <v>-1.5021199999999997</v>
      </c>
      <c r="L357" s="6">
        <v>2.9159899999999999</v>
      </c>
      <c r="M357" s="3">
        <v>2.7510599999999998</v>
      </c>
      <c r="N357">
        <f>-(Table246263311343375407439[[#This Row],[time]]-2)*2</f>
        <v>-1.5021199999999997</v>
      </c>
      <c r="O357" s="6">
        <v>3.1637300000000002</v>
      </c>
      <c r="P357" s="3">
        <v>2.7510599999999998</v>
      </c>
      <c r="Q357">
        <f>-(Table4257305337369401433[[#This Row],[time]]-2)*2</f>
        <v>-1.5021199999999997</v>
      </c>
      <c r="R357" s="6">
        <v>2.9328500000000002</v>
      </c>
      <c r="S357" s="3">
        <v>2.7510599999999998</v>
      </c>
      <c r="T357">
        <f>-(Table247264312344376408440[[#This Row],[time]]-2)*2</f>
        <v>-1.5021199999999997</v>
      </c>
      <c r="U357" s="6">
        <v>3.3267000000000002</v>
      </c>
      <c r="V357" s="3">
        <v>2.7510599999999998</v>
      </c>
      <c r="W357">
        <f>-(Table5258306338370402434[[#This Row],[time]]-2)*2</f>
        <v>-1.5021199999999997</v>
      </c>
      <c r="X357" s="6">
        <v>2.67144</v>
      </c>
      <c r="Y357" s="3">
        <v>2.7510599999999998</v>
      </c>
      <c r="Z357">
        <f>-(Table248265313345377409441[[#This Row],[time]]-2)*2</f>
        <v>-1.5021199999999997</v>
      </c>
      <c r="AA357" s="6">
        <v>6.0518200000000002</v>
      </c>
      <c r="AB357" s="3">
        <v>2.7510599999999998</v>
      </c>
      <c r="AC357">
        <f>-(Table6259307339371403435[[#This Row],[time]]-2)*2</f>
        <v>-1.5021199999999997</v>
      </c>
      <c r="AD357" s="6">
        <v>6.7583500000000001</v>
      </c>
      <c r="AE357" s="3">
        <v>2.7510599999999998</v>
      </c>
      <c r="AF357">
        <f>-(Table249266314346378410442[[#This Row],[time]]-2)*2</f>
        <v>-1.5021199999999997</v>
      </c>
      <c r="AG357" s="6">
        <v>7.3404600000000002</v>
      </c>
      <c r="AH357" s="3">
        <v>2.7510599999999998</v>
      </c>
      <c r="AI357">
        <f>-(Table7260308340372404436[[#This Row],[time]]-2)*2</f>
        <v>-1.5021199999999997</v>
      </c>
      <c r="AJ357" s="6">
        <v>9.0986100000000008</v>
      </c>
      <c r="AK357" s="3">
        <v>2.7510599999999998</v>
      </c>
      <c r="AL357">
        <f>-(Table250267315347379411443[[#This Row],[time]]-2)*2</f>
        <v>-1.5021199999999997</v>
      </c>
      <c r="AM357" s="6">
        <v>5.4947699999999999</v>
      </c>
      <c r="AN357" s="3">
        <v>2.7510599999999998</v>
      </c>
      <c r="AO357">
        <f>-(Table8261309341373405437[[#This Row],[time]]-2)*2</f>
        <v>-1.5021199999999997</v>
      </c>
      <c r="AP357" s="6">
        <v>8.6540700000000008</v>
      </c>
      <c r="AQ357" s="3">
        <v>2.7510599999999998</v>
      </c>
      <c r="AR357">
        <f>-(Table252268316348380412444[[#This Row],[time]]-2)*2</f>
        <v>-1.5021199999999997</v>
      </c>
      <c r="AS357" s="6">
        <v>5.1245700000000003</v>
      </c>
      <c r="AT357" s="3">
        <v>2.7510599999999998</v>
      </c>
      <c r="AU357">
        <f>-(Table253269317349381413445[[#This Row],[time]]-2)*2</f>
        <v>-1.5021199999999997</v>
      </c>
      <c r="AV357" s="6">
        <v>8.4639100000000003</v>
      </c>
    </row>
    <row r="358" spans="1:48">
      <c r="A358" s="3">
        <v>2.8051499999999998</v>
      </c>
      <c r="B358">
        <f>-(Table1254302334366398430[[#This Row],[time]]-2)*2</f>
        <v>-1.6102999999999996</v>
      </c>
      <c r="C358" s="6">
        <v>5.3423499999999997</v>
      </c>
      <c r="D358" s="3">
        <v>2.8051499999999998</v>
      </c>
      <c r="E358">
        <f>-(Table2255303335367399431[[#This Row],[time]]-2)*2</f>
        <v>-1.6102999999999996</v>
      </c>
      <c r="F358" s="6">
        <v>2.8999600000000001</v>
      </c>
      <c r="G358" s="3">
        <v>2.8051499999999998</v>
      </c>
      <c r="H358">
        <f>-(Table245262310342374406438[[#This Row],[time]]-2)*2</f>
        <v>-1.6102999999999996</v>
      </c>
      <c r="I358" s="6">
        <v>4.7422700000000004</v>
      </c>
      <c r="J358" s="3">
        <v>2.8051499999999998</v>
      </c>
      <c r="K358">
        <f>-(Table3256304336368400432[[#This Row],[time]]-2)*2</f>
        <v>-1.6102999999999996</v>
      </c>
      <c r="L358" s="6">
        <v>3.18899</v>
      </c>
      <c r="M358" s="3">
        <v>2.8051499999999998</v>
      </c>
      <c r="N358">
        <f>-(Table246263311343375407439[[#This Row],[time]]-2)*2</f>
        <v>-1.6102999999999996</v>
      </c>
      <c r="O358" s="6">
        <v>3.5093299999999998</v>
      </c>
      <c r="P358" s="3">
        <v>2.8051499999999998</v>
      </c>
      <c r="Q358">
        <f>-(Table4257305337369401433[[#This Row],[time]]-2)*2</f>
        <v>-1.6102999999999996</v>
      </c>
      <c r="R358" s="6">
        <v>3.3666299999999998</v>
      </c>
      <c r="S358" s="3">
        <v>2.8051499999999998</v>
      </c>
      <c r="T358">
        <f>-(Table247264312344376408440[[#This Row],[time]]-2)*2</f>
        <v>-1.6102999999999996</v>
      </c>
      <c r="U358" s="6">
        <v>3.6045799999999999</v>
      </c>
      <c r="V358" s="3">
        <v>2.8051499999999998</v>
      </c>
      <c r="W358">
        <f>-(Table5258306338370402434[[#This Row],[time]]-2)*2</f>
        <v>-1.6102999999999996</v>
      </c>
      <c r="X358" s="6">
        <v>2.9537499999999999</v>
      </c>
      <c r="Y358" s="3">
        <v>2.8051499999999998</v>
      </c>
      <c r="Z358">
        <f>-(Table248265313345377409441[[#This Row],[time]]-2)*2</f>
        <v>-1.6102999999999996</v>
      </c>
      <c r="AA358" s="6">
        <v>8.8825000000000003</v>
      </c>
      <c r="AB358" s="3">
        <v>2.8051499999999998</v>
      </c>
      <c r="AC358">
        <f>-(Table6259307339371403435[[#This Row],[time]]-2)*2</f>
        <v>-1.6102999999999996</v>
      </c>
      <c r="AD358" s="6">
        <v>8.4673300000000005</v>
      </c>
      <c r="AE358" s="3">
        <v>2.8051499999999998</v>
      </c>
      <c r="AF358">
        <f>-(Table249266314346378410442[[#This Row],[time]]-2)*2</f>
        <v>-1.6102999999999996</v>
      </c>
      <c r="AG358" s="6">
        <v>8.5295199999999998</v>
      </c>
      <c r="AH358" s="3">
        <v>2.8051499999999998</v>
      </c>
      <c r="AI358">
        <f>-(Table7260308340372404436[[#This Row],[time]]-2)*2</f>
        <v>-1.6102999999999996</v>
      </c>
      <c r="AJ358" s="6">
        <v>10.2926</v>
      </c>
      <c r="AK358" s="3">
        <v>2.8051499999999998</v>
      </c>
      <c r="AL358">
        <f>-(Table250267315347379411443[[#This Row],[time]]-2)*2</f>
        <v>-1.6102999999999996</v>
      </c>
      <c r="AM358" s="6">
        <v>5.8463700000000003</v>
      </c>
      <c r="AN358" s="3">
        <v>2.8051499999999998</v>
      </c>
      <c r="AO358">
        <f>-(Table8261309341373405437[[#This Row],[time]]-2)*2</f>
        <v>-1.6102999999999996</v>
      </c>
      <c r="AP358" s="6">
        <v>9.1273599999999995</v>
      </c>
      <c r="AQ358" s="3">
        <v>2.8051499999999998</v>
      </c>
      <c r="AR358">
        <f>-(Table252268316348380412444[[#This Row],[time]]-2)*2</f>
        <v>-1.6102999999999996</v>
      </c>
      <c r="AS358" s="6">
        <v>5.4558200000000001</v>
      </c>
      <c r="AT358" s="3">
        <v>2.8051499999999998</v>
      </c>
      <c r="AU358">
        <f>-(Table253269317349381413445[[#This Row],[time]]-2)*2</f>
        <v>-1.6102999999999996</v>
      </c>
      <c r="AV358" s="6">
        <v>8.8192900000000005</v>
      </c>
    </row>
    <row r="359" spans="1:48">
      <c r="A359" s="3">
        <v>2.85128</v>
      </c>
      <c r="B359">
        <f>-(Table1254302334366398430[[#This Row],[time]]-2)*2</f>
        <v>-1.7025600000000001</v>
      </c>
      <c r="C359" s="6">
        <v>5.1713399999999998</v>
      </c>
      <c r="D359" s="3">
        <v>2.85128</v>
      </c>
      <c r="E359">
        <f>-(Table2255303335367399431[[#This Row],[time]]-2)*2</f>
        <v>-1.7025600000000001</v>
      </c>
      <c r="F359" s="6">
        <v>3.1930800000000001</v>
      </c>
      <c r="G359" s="3">
        <v>2.85128</v>
      </c>
      <c r="H359">
        <f>-(Table245262310342374406438[[#This Row],[time]]-2)*2</f>
        <v>-1.7025600000000001</v>
      </c>
      <c r="I359" s="6">
        <v>4.9037800000000002</v>
      </c>
      <c r="J359" s="3">
        <v>2.85128</v>
      </c>
      <c r="K359">
        <f>-(Table3256304336368400432[[#This Row],[time]]-2)*2</f>
        <v>-1.7025600000000001</v>
      </c>
      <c r="L359" s="6">
        <v>3.4635899999999999</v>
      </c>
      <c r="M359" s="3">
        <v>2.85128</v>
      </c>
      <c r="N359">
        <f>-(Table246263311343375407439[[#This Row],[time]]-2)*2</f>
        <v>-1.7025600000000001</v>
      </c>
      <c r="O359" s="6">
        <v>3.7519800000000001</v>
      </c>
      <c r="P359" s="3">
        <v>2.85128</v>
      </c>
      <c r="Q359">
        <f>-(Table4257305337369401433[[#This Row],[time]]-2)*2</f>
        <v>-1.7025600000000001</v>
      </c>
      <c r="R359" s="6">
        <v>3.7446199999999998</v>
      </c>
      <c r="S359" s="3">
        <v>2.85128</v>
      </c>
      <c r="T359">
        <f>-(Table247264312344376408440[[#This Row],[time]]-2)*2</f>
        <v>-1.7025600000000001</v>
      </c>
      <c r="U359" s="6">
        <v>3.7935099999999999</v>
      </c>
      <c r="V359" s="3">
        <v>2.85128</v>
      </c>
      <c r="W359">
        <f>-(Table5258306338370402434[[#This Row],[time]]-2)*2</f>
        <v>-1.7025600000000001</v>
      </c>
      <c r="X359" s="6">
        <v>3.20614</v>
      </c>
      <c r="Y359" s="3">
        <v>2.85128</v>
      </c>
      <c r="Z359">
        <f>-(Table248265313345377409441[[#This Row],[time]]-2)*2</f>
        <v>-1.7025600000000001</v>
      </c>
      <c r="AA359" s="6">
        <v>10.3049</v>
      </c>
      <c r="AB359" s="3">
        <v>2.85128</v>
      </c>
      <c r="AC359">
        <f>-(Table6259307339371403435[[#This Row],[time]]-2)*2</f>
        <v>-1.7025600000000001</v>
      </c>
      <c r="AD359" s="6">
        <v>10.026400000000001</v>
      </c>
      <c r="AE359" s="3">
        <v>2.85128</v>
      </c>
      <c r="AF359">
        <f>-(Table249266314346378410442[[#This Row],[time]]-2)*2</f>
        <v>-1.7025600000000001</v>
      </c>
      <c r="AG359" s="6">
        <v>9.9461200000000005</v>
      </c>
      <c r="AH359" s="3">
        <v>2.85128</v>
      </c>
      <c r="AI359">
        <f>-(Table7260308340372404436[[#This Row],[time]]-2)*2</f>
        <v>-1.7025600000000001</v>
      </c>
      <c r="AJ359" s="6">
        <v>11.690300000000001</v>
      </c>
      <c r="AK359" s="3">
        <v>2.85128</v>
      </c>
      <c r="AL359">
        <f>-(Table250267315347379411443[[#This Row],[time]]-2)*2</f>
        <v>-1.7025600000000001</v>
      </c>
      <c r="AM359" s="6">
        <v>6.1945800000000002</v>
      </c>
      <c r="AN359" s="3">
        <v>2.85128</v>
      </c>
      <c r="AO359">
        <f>-(Table8261309341373405437[[#This Row],[time]]-2)*2</f>
        <v>-1.7025600000000001</v>
      </c>
      <c r="AP359" s="6">
        <v>9.4595000000000002</v>
      </c>
      <c r="AQ359" s="3">
        <v>2.85128</v>
      </c>
      <c r="AR359">
        <f>-(Table252268316348380412444[[#This Row],[time]]-2)*2</f>
        <v>-1.7025600000000001</v>
      </c>
      <c r="AS359" s="6">
        <v>5.7699699999999998</v>
      </c>
      <c r="AT359" s="3">
        <v>2.85128</v>
      </c>
      <c r="AU359">
        <f>-(Table253269317349381413445[[#This Row],[time]]-2)*2</f>
        <v>-1.7025600000000001</v>
      </c>
      <c r="AV359" s="6">
        <v>9.0885800000000003</v>
      </c>
    </row>
    <row r="360" spans="1:48">
      <c r="A360" s="3">
        <v>2.9004699999999999</v>
      </c>
      <c r="B360">
        <f>-(Table1254302334366398430[[#This Row],[time]]-2)*2</f>
        <v>-1.8009399999999998</v>
      </c>
      <c r="C360" s="6">
        <v>4.9307800000000004</v>
      </c>
      <c r="D360" s="3">
        <v>2.9004699999999999</v>
      </c>
      <c r="E360">
        <f>-(Table2255303335367399431[[#This Row],[time]]-2)*2</f>
        <v>-1.8009399999999998</v>
      </c>
      <c r="F360" s="6">
        <v>3.4502799999999998</v>
      </c>
      <c r="G360" s="3">
        <v>2.9004699999999999</v>
      </c>
      <c r="H360">
        <f>-(Table245262310342374406438[[#This Row],[time]]-2)*2</f>
        <v>-1.8009399999999998</v>
      </c>
      <c r="I360" s="6">
        <v>4.9410699999999999</v>
      </c>
      <c r="J360" s="3">
        <v>2.9004699999999999</v>
      </c>
      <c r="K360">
        <f>-(Table3256304336368400432[[#This Row],[time]]-2)*2</f>
        <v>-1.8009399999999998</v>
      </c>
      <c r="L360" s="6">
        <v>3.7810899999999998</v>
      </c>
      <c r="M360" s="3">
        <v>2.9004699999999999</v>
      </c>
      <c r="N360">
        <f>-(Table246263311343375407439[[#This Row],[time]]-2)*2</f>
        <v>-1.8009399999999998</v>
      </c>
      <c r="O360" s="6">
        <v>3.9126699999999999</v>
      </c>
      <c r="P360" s="3">
        <v>2.9004699999999999</v>
      </c>
      <c r="Q360">
        <f>-(Table4257305337369401433[[#This Row],[time]]-2)*2</f>
        <v>-1.8009399999999998</v>
      </c>
      <c r="R360" s="6">
        <v>4.1566900000000002</v>
      </c>
      <c r="S360" s="3">
        <v>2.9004699999999999</v>
      </c>
      <c r="T360">
        <f>-(Table247264312344376408440[[#This Row],[time]]-2)*2</f>
        <v>-1.8009399999999998</v>
      </c>
      <c r="U360" s="6">
        <v>3.9618199999999999</v>
      </c>
      <c r="V360" s="3">
        <v>2.9004699999999999</v>
      </c>
      <c r="W360">
        <f>-(Table5258306338370402434[[#This Row],[time]]-2)*2</f>
        <v>-1.8009399999999998</v>
      </c>
      <c r="X360" s="6">
        <v>3.4938600000000002</v>
      </c>
      <c r="Y360" s="3">
        <v>2.9004699999999999</v>
      </c>
      <c r="Z360">
        <f>-(Table248265313345377409441[[#This Row],[time]]-2)*2</f>
        <v>-1.8009399999999998</v>
      </c>
      <c r="AA360" s="6">
        <v>11.0235</v>
      </c>
      <c r="AB360" s="3">
        <v>2.9004699999999999</v>
      </c>
      <c r="AC360">
        <f>-(Table6259307339371403435[[#This Row],[time]]-2)*2</f>
        <v>-1.8009399999999998</v>
      </c>
      <c r="AD360" s="6">
        <v>11.6302</v>
      </c>
      <c r="AE360" s="3">
        <v>2.9004699999999999</v>
      </c>
      <c r="AF360">
        <f>-(Table249266314346378410442[[#This Row],[time]]-2)*2</f>
        <v>-1.8009399999999998</v>
      </c>
      <c r="AG360" s="6">
        <v>11.153600000000001</v>
      </c>
      <c r="AH360" s="3">
        <v>2.9004699999999999</v>
      </c>
      <c r="AI360">
        <f>-(Table7260308340372404436[[#This Row],[time]]-2)*2</f>
        <v>-1.8009399999999998</v>
      </c>
      <c r="AJ360" s="6">
        <v>13.341200000000001</v>
      </c>
      <c r="AK360" s="3">
        <v>2.9004699999999999</v>
      </c>
      <c r="AL360">
        <f>-(Table250267315347379411443[[#This Row],[time]]-2)*2</f>
        <v>-1.8009399999999998</v>
      </c>
      <c r="AM360" s="6">
        <v>6.5887900000000004</v>
      </c>
      <c r="AN360" s="3">
        <v>2.9004699999999999</v>
      </c>
      <c r="AO360">
        <f>-(Table8261309341373405437[[#This Row],[time]]-2)*2</f>
        <v>-1.8009399999999998</v>
      </c>
      <c r="AP360" s="6">
        <v>9.7771600000000003</v>
      </c>
      <c r="AQ360" s="3">
        <v>2.9004699999999999</v>
      </c>
      <c r="AR360">
        <f>-(Table252268316348380412444[[#This Row],[time]]-2)*2</f>
        <v>-1.8009399999999998</v>
      </c>
      <c r="AS360" s="6">
        <v>6.1084300000000002</v>
      </c>
      <c r="AT360" s="3">
        <v>2.9004699999999999</v>
      </c>
      <c r="AU360">
        <f>-(Table253269317349381413445[[#This Row],[time]]-2)*2</f>
        <v>-1.8009399999999998</v>
      </c>
      <c r="AV360" s="6">
        <v>9.3693600000000004</v>
      </c>
    </row>
    <row r="361" spans="1:48">
      <c r="A361" s="3">
        <v>2.9508200000000002</v>
      </c>
      <c r="B361">
        <f>-(Table1254302334366398430[[#This Row],[time]]-2)*2</f>
        <v>-1.9016400000000004</v>
      </c>
      <c r="C361" s="6">
        <v>4.5761700000000003</v>
      </c>
      <c r="D361" s="3">
        <v>2.9508200000000002</v>
      </c>
      <c r="E361">
        <f>-(Table2255303335367399431[[#This Row],[time]]-2)*2</f>
        <v>-1.9016400000000004</v>
      </c>
      <c r="F361" s="6">
        <v>3.7583700000000002</v>
      </c>
      <c r="G361" s="3">
        <v>2.9508200000000002</v>
      </c>
      <c r="H361">
        <f>-(Table245262310342374406438[[#This Row],[time]]-2)*2</f>
        <v>-1.9016400000000004</v>
      </c>
      <c r="I361" s="6">
        <v>4.9559199999999999</v>
      </c>
      <c r="J361" s="3">
        <v>2.9508200000000002</v>
      </c>
      <c r="K361">
        <f>-(Table3256304336368400432[[#This Row],[time]]-2)*2</f>
        <v>-1.9016400000000004</v>
      </c>
      <c r="L361" s="6">
        <v>4.1025499999999999</v>
      </c>
      <c r="M361" s="3">
        <v>2.9508200000000002</v>
      </c>
      <c r="N361">
        <f>-(Table246263311343375407439[[#This Row],[time]]-2)*2</f>
        <v>-1.9016400000000004</v>
      </c>
      <c r="O361" s="6">
        <v>4.1707200000000002</v>
      </c>
      <c r="P361" s="3">
        <v>2.9508200000000002</v>
      </c>
      <c r="Q361">
        <f>-(Table4257305337369401433[[#This Row],[time]]-2)*2</f>
        <v>-1.9016400000000004</v>
      </c>
      <c r="R361" s="6">
        <v>4.59422</v>
      </c>
      <c r="S361" s="3">
        <v>2.9508200000000002</v>
      </c>
      <c r="T361">
        <f>-(Table247264312344376408440[[#This Row],[time]]-2)*2</f>
        <v>-1.9016400000000004</v>
      </c>
      <c r="U361" s="6">
        <v>4.1464299999999996</v>
      </c>
      <c r="V361" s="3">
        <v>2.9508200000000002</v>
      </c>
      <c r="W361">
        <f>-(Table5258306338370402434[[#This Row],[time]]-2)*2</f>
        <v>-1.9016400000000004</v>
      </c>
      <c r="X361" s="6">
        <v>3.81514</v>
      </c>
      <c r="Y361" s="3">
        <v>2.9508200000000002</v>
      </c>
      <c r="Z361">
        <f>-(Table248265313345377409441[[#This Row],[time]]-2)*2</f>
        <v>-1.9016400000000004</v>
      </c>
      <c r="AA361" s="6">
        <v>12.6067</v>
      </c>
      <c r="AB361" s="3">
        <v>2.9508200000000002</v>
      </c>
      <c r="AC361">
        <f>-(Table6259307339371403435[[#This Row],[time]]-2)*2</f>
        <v>-1.9016400000000004</v>
      </c>
      <c r="AD361" s="6">
        <v>13.4368</v>
      </c>
      <c r="AE361" s="3">
        <v>2.9508200000000002</v>
      </c>
      <c r="AF361">
        <f>-(Table249266314346378410442[[#This Row],[time]]-2)*2</f>
        <v>-1.9016400000000004</v>
      </c>
      <c r="AG361" s="6">
        <v>13.436999999999999</v>
      </c>
      <c r="AH361" s="3">
        <v>2.9508200000000002</v>
      </c>
      <c r="AI361">
        <f>-(Table7260308340372404436[[#This Row],[time]]-2)*2</f>
        <v>-1.9016400000000004</v>
      </c>
      <c r="AJ361" s="6">
        <v>15.0687</v>
      </c>
      <c r="AK361" s="3">
        <v>2.9508200000000002</v>
      </c>
      <c r="AL361">
        <f>-(Table250267315347379411443[[#This Row],[time]]-2)*2</f>
        <v>-1.9016400000000004</v>
      </c>
      <c r="AM361" s="6">
        <v>6.9652900000000004</v>
      </c>
      <c r="AN361" s="3">
        <v>2.9508200000000002</v>
      </c>
      <c r="AO361">
        <f>-(Table8261309341373405437[[#This Row],[time]]-2)*2</f>
        <v>-1.9016400000000004</v>
      </c>
      <c r="AP361" s="6">
        <v>10.063599999999999</v>
      </c>
      <c r="AQ361" s="3">
        <v>2.9508200000000002</v>
      </c>
      <c r="AR361">
        <f>-(Table252268316348380412444[[#This Row],[time]]-2)*2</f>
        <v>-1.9016400000000004</v>
      </c>
      <c r="AS361" s="6">
        <v>6.4162999999999997</v>
      </c>
      <c r="AT361" s="3">
        <v>2.9508200000000002</v>
      </c>
      <c r="AU361">
        <f>-(Table253269317349381413445[[#This Row],[time]]-2)*2</f>
        <v>-1.9016400000000004</v>
      </c>
      <c r="AV361" s="6">
        <v>9.6470000000000002</v>
      </c>
    </row>
    <row r="362" spans="1:48">
      <c r="A362" s="4">
        <v>3</v>
      </c>
      <c r="B362">
        <f>-(Table1254302334366398430[[#This Row],[time]]-2)*2</f>
        <v>-2</v>
      </c>
      <c r="C362" s="7">
        <v>4.2249600000000003</v>
      </c>
      <c r="D362" s="4">
        <v>3</v>
      </c>
      <c r="E362">
        <f>-(Table2255303335367399431[[#This Row],[time]]-2)*2</f>
        <v>-2</v>
      </c>
      <c r="F362" s="7">
        <v>4.0359400000000001</v>
      </c>
      <c r="G362" s="4">
        <v>3</v>
      </c>
      <c r="H362">
        <f>-(Table245262310342374406438[[#This Row],[time]]-2)*2</f>
        <v>-2</v>
      </c>
      <c r="I362" s="7">
        <v>4.9614000000000003</v>
      </c>
      <c r="J362" s="4">
        <v>3</v>
      </c>
      <c r="K362">
        <f>-(Table3256304336368400432[[#This Row],[time]]-2)*2</f>
        <v>-2</v>
      </c>
      <c r="L362" s="7">
        <v>4.2969400000000002</v>
      </c>
      <c r="M362" s="4">
        <v>3</v>
      </c>
      <c r="N362">
        <f>-(Table246263311343375407439[[#This Row],[time]]-2)*2</f>
        <v>-2</v>
      </c>
      <c r="O362" s="7">
        <v>4.4939900000000002</v>
      </c>
      <c r="P362" s="4">
        <v>3</v>
      </c>
      <c r="Q362">
        <f>-(Table4257305337369401433[[#This Row],[time]]-2)*2</f>
        <v>-2</v>
      </c>
      <c r="R362" s="7">
        <v>5.0143500000000003</v>
      </c>
      <c r="S362" s="4">
        <v>3</v>
      </c>
      <c r="T362">
        <f>-(Table247264312344376408440[[#This Row],[time]]-2)*2</f>
        <v>-2</v>
      </c>
      <c r="U362" s="7">
        <v>4.2527499999999998</v>
      </c>
      <c r="V362" s="4">
        <v>3</v>
      </c>
      <c r="W362">
        <f>-(Table5258306338370402434[[#This Row],[time]]-2)*2</f>
        <v>-2</v>
      </c>
      <c r="X362" s="7">
        <v>4.1589400000000003</v>
      </c>
      <c r="Y362" s="4">
        <v>3</v>
      </c>
      <c r="Z362">
        <f>-(Table248265313345377409441[[#This Row],[time]]-2)*2</f>
        <v>-2</v>
      </c>
      <c r="AA362" s="7">
        <v>15.731999999999999</v>
      </c>
      <c r="AB362" s="4">
        <v>3</v>
      </c>
      <c r="AC362">
        <f>-(Table6259307339371403435[[#This Row],[time]]-2)*2</f>
        <v>-2</v>
      </c>
      <c r="AD362" s="7">
        <v>15.0357</v>
      </c>
      <c r="AE362" s="4">
        <v>3</v>
      </c>
      <c r="AF362">
        <f>-(Table249266314346378410442[[#This Row],[time]]-2)*2</f>
        <v>-2</v>
      </c>
      <c r="AG362" s="7">
        <v>15.963100000000001</v>
      </c>
      <c r="AH362" s="4">
        <v>3</v>
      </c>
      <c r="AI362">
        <f>-(Table7260308340372404436[[#This Row],[time]]-2)*2</f>
        <v>-2</v>
      </c>
      <c r="AJ362" s="7">
        <v>17.308800000000002</v>
      </c>
      <c r="AK362" s="4">
        <v>3</v>
      </c>
      <c r="AL362">
        <f>-(Table250267315347379411443[[#This Row],[time]]-2)*2</f>
        <v>-2</v>
      </c>
      <c r="AM362" s="7">
        <v>7.31616</v>
      </c>
      <c r="AN362" s="4">
        <v>3</v>
      </c>
      <c r="AO362">
        <f>-(Table8261309341373405437[[#This Row],[time]]-2)*2</f>
        <v>-2</v>
      </c>
      <c r="AP362" s="7">
        <v>10.3307</v>
      </c>
      <c r="AQ362" s="4">
        <v>3</v>
      </c>
      <c r="AR362">
        <f>-(Table252268316348380412444[[#This Row],[time]]-2)*2</f>
        <v>-2</v>
      </c>
      <c r="AS362" s="7">
        <v>6.7355400000000003</v>
      </c>
      <c r="AT362" s="4">
        <v>3</v>
      </c>
      <c r="AU362">
        <f>-(Table253269317349381413445[[#This Row],[time]]-2)*2</f>
        <v>-2</v>
      </c>
      <c r="AV362" s="7">
        <v>9.9455200000000001</v>
      </c>
    </row>
    <row r="363" spans="1:48">
      <c r="A363" t="s">
        <v>26</v>
      </c>
      <c r="C363">
        <f>AVERAGE(C342:C362)</f>
        <v>4.0821542857142861</v>
      </c>
      <c r="D363" t="s">
        <v>26</v>
      </c>
      <c r="F363">
        <f t="shared" ref="F363" si="302">AVERAGE(F342:F362)</f>
        <v>1.4058921238095239</v>
      </c>
      <c r="G363" t="s">
        <v>26</v>
      </c>
      <c r="I363">
        <f t="shared" ref="I363" si="303">AVERAGE(I342:I362)</f>
        <v>4.0809247619047619</v>
      </c>
      <c r="J363" t="s">
        <v>26</v>
      </c>
      <c r="L363">
        <f t="shared" ref="L363" si="304">AVERAGE(L342:L362)</f>
        <v>1.8640871333333333</v>
      </c>
      <c r="M363" t="s">
        <v>26</v>
      </c>
      <c r="O363">
        <f t="shared" ref="O363" si="305">AVERAGE(O342:O362)</f>
        <v>1.7030103747619048</v>
      </c>
      <c r="P363" t="s">
        <v>26</v>
      </c>
      <c r="R363">
        <f t="shared" ref="R363" si="306">AVERAGE(R342:R362)</f>
        <v>1.6548197625238099</v>
      </c>
      <c r="S363" t="s">
        <v>26</v>
      </c>
      <c r="U363">
        <f t="shared" ref="U363" si="307">AVERAGE(U342:U362)</f>
        <v>1.9401544380952382</v>
      </c>
      <c r="V363" t="s">
        <v>26</v>
      </c>
      <c r="X363">
        <f t="shared" ref="X363" si="308">AVERAGE(X342:X362)</f>
        <v>1.9965690761904764</v>
      </c>
      <c r="Y363" t="s">
        <v>26</v>
      </c>
      <c r="AA363">
        <f t="shared" ref="AA363" si="309">AVERAGE(AA342:AA362)</f>
        <v>3.7245150590476195</v>
      </c>
      <c r="AB363" t="s">
        <v>26</v>
      </c>
      <c r="AD363">
        <f t="shared" ref="AD363" si="310">AVERAGE(AD342:AD362)</f>
        <v>3.8372074761904766</v>
      </c>
      <c r="AE363" t="s">
        <v>26</v>
      </c>
      <c r="AG363">
        <f t="shared" ref="AG363" si="311">AVERAGE(AG342:AG362)</f>
        <v>5.1642839190476177</v>
      </c>
      <c r="AH363" t="s">
        <v>26</v>
      </c>
      <c r="AJ363">
        <f t="shared" ref="AJ363" si="312">AVERAGE(AJ342:AJ362)</f>
        <v>5.7997378333333334</v>
      </c>
      <c r="AK363" t="s">
        <v>26</v>
      </c>
      <c r="AM363">
        <f t="shared" ref="AM363" si="313">AVERAGE(AM342:AM362)</f>
        <v>4.1289633333333331</v>
      </c>
      <c r="AN363" t="s">
        <v>26</v>
      </c>
      <c r="AP363">
        <f t="shared" ref="AP363" si="314">AVERAGE(AP342:AP362)</f>
        <v>5.9433633333333331</v>
      </c>
      <c r="AQ363" t="s">
        <v>26</v>
      </c>
      <c r="AS363">
        <f t="shared" ref="AS363" si="315">AVERAGE(AS342:AS362)</f>
        <v>3.7950834285714294</v>
      </c>
      <c r="AT363" t="s">
        <v>26</v>
      </c>
      <c r="AV363">
        <f t="shared" ref="AV363" si="316">AVERAGE(AV342:AV362)</f>
        <v>6.4619438095238095</v>
      </c>
    </row>
    <row r="364" spans="1:48">
      <c r="A364" t="s">
        <v>27</v>
      </c>
      <c r="C364">
        <f>MAX(C342:C362)</f>
        <v>5.5712000000000002</v>
      </c>
      <c r="D364" t="s">
        <v>27</v>
      </c>
      <c r="F364">
        <f t="shared" ref="F364:AV364" si="317">MAX(F342:F362)</f>
        <v>4.0359400000000001</v>
      </c>
      <c r="G364" t="s">
        <v>27</v>
      </c>
      <c r="I364">
        <f t="shared" ref="I364:AV364" si="318">MAX(I342:I362)</f>
        <v>4.9614000000000003</v>
      </c>
      <c r="J364" t="s">
        <v>27</v>
      </c>
      <c r="L364">
        <f t="shared" ref="L364:AV364" si="319">MAX(L342:L362)</f>
        <v>4.2969400000000002</v>
      </c>
      <c r="M364" t="s">
        <v>27</v>
      </c>
      <c r="O364">
        <f t="shared" ref="O364:AV364" si="320">MAX(O342:O362)</f>
        <v>4.4939900000000002</v>
      </c>
      <c r="P364" t="s">
        <v>27</v>
      </c>
      <c r="R364">
        <f t="shared" ref="R364:AV364" si="321">MAX(R342:R362)</f>
        <v>5.0143500000000003</v>
      </c>
      <c r="S364" t="s">
        <v>27</v>
      </c>
      <c r="U364">
        <f t="shared" ref="U364:AV364" si="322">MAX(U342:U362)</f>
        <v>4.2527499999999998</v>
      </c>
      <c r="V364" t="s">
        <v>27</v>
      </c>
      <c r="X364">
        <f t="shared" ref="X364:AV364" si="323">MAX(X342:X362)</f>
        <v>4.1589400000000003</v>
      </c>
      <c r="Y364" t="s">
        <v>27</v>
      </c>
      <c r="AA364">
        <f t="shared" ref="AA364:AV364" si="324">MAX(AA342:AA362)</f>
        <v>15.731999999999999</v>
      </c>
      <c r="AB364" t="s">
        <v>27</v>
      </c>
      <c r="AD364">
        <f t="shared" ref="AD364:AV364" si="325">MAX(AD342:AD362)</f>
        <v>15.0357</v>
      </c>
      <c r="AE364" t="s">
        <v>27</v>
      </c>
      <c r="AG364">
        <f t="shared" ref="AG364:AV364" si="326">MAX(AG342:AG362)</f>
        <v>15.963100000000001</v>
      </c>
      <c r="AH364" t="s">
        <v>27</v>
      </c>
      <c r="AJ364">
        <f t="shared" ref="AJ364:AV364" si="327">MAX(AJ342:AJ362)</f>
        <v>17.308800000000002</v>
      </c>
      <c r="AK364" t="s">
        <v>27</v>
      </c>
      <c r="AM364">
        <f t="shared" ref="AM364:AV364" si="328">MAX(AM342:AM362)</f>
        <v>7.31616</v>
      </c>
      <c r="AN364" t="s">
        <v>27</v>
      </c>
      <c r="AP364">
        <f t="shared" ref="AP364:AV364" si="329">MAX(AP342:AP362)</f>
        <v>10.3307</v>
      </c>
      <c r="AQ364" t="s">
        <v>27</v>
      </c>
      <c r="AS364">
        <f t="shared" ref="AS364:AV364" si="330">MAX(AS342:AS362)</f>
        <v>6.7355400000000003</v>
      </c>
      <c r="AT364" t="s">
        <v>27</v>
      </c>
      <c r="AV364">
        <f t="shared" ref="AV364" si="331">MAX(AV342:AV362)</f>
        <v>9.9455200000000001</v>
      </c>
    </row>
    <row r="367" spans="1:48">
      <c r="A367" s="1" t="s">
        <v>56</v>
      </c>
    </row>
    <row r="368" spans="1:48">
      <c r="A368" t="s">
        <v>57</v>
      </c>
      <c r="D368" t="s">
        <v>2</v>
      </c>
    </row>
    <row r="369" spans="1:48">
      <c r="A369" t="s">
        <v>58</v>
      </c>
      <c r="D369" t="s">
        <v>4</v>
      </c>
      <c r="E369" t="s">
        <v>5</v>
      </c>
    </row>
    <row r="371" spans="1:48">
      <c r="A371" t="s">
        <v>6</v>
      </c>
      <c r="D371" t="s">
        <v>7</v>
      </c>
      <c r="G371" t="s">
        <v>8</v>
      </c>
      <c r="J371" t="s">
        <v>9</v>
      </c>
      <c r="M371" t="s">
        <v>10</v>
      </c>
      <c r="P371" t="s">
        <v>11</v>
      </c>
      <c r="S371" t="s">
        <v>12</v>
      </c>
      <c r="V371" t="s">
        <v>13</v>
      </c>
      <c r="Y371" t="s">
        <v>14</v>
      </c>
      <c r="AB371" t="s">
        <v>15</v>
      </c>
      <c r="AE371" t="s">
        <v>16</v>
      </c>
      <c r="AH371" t="s">
        <v>17</v>
      </c>
      <c r="AK371" t="s">
        <v>18</v>
      </c>
      <c r="AN371" t="s">
        <v>19</v>
      </c>
      <c r="AQ371" t="s">
        <v>20</v>
      </c>
      <c r="AT371" t="s">
        <v>21</v>
      </c>
    </row>
    <row r="372" spans="1:48">
      <c r="A372" t="s">
        <v>22</v>
      </c>
      <c r="B372" t="s">
        <v>23</v>
      </c>
      <c r="C372" t="s">
        <v>24</v>
      </c>
      <c r="D372" t="s">
        <v>22</v>
      </c>
      <c r="E372" t="s">
        <v>23</v>
      </c>
      <c r="F372" t="s">
        <v>25</v>
      </c>
      <c r="G372" t="s">
        <v>22</v>
      </c>
      <c r="H372" t="s">
        <v>23</v>
      </c>
      <c r="I372" t="s">
        <v>24</v>
      </c>
      <c r="J372" t="s">
        <v>22</v>
      </c>
      <c r="K372" t="s">
        <v>23</v>
      </c>
      <c r="L372" t="s">
        <v>24</v>
      </c>
      <c r="M372" t="s">
        <v>22</v>
      </c>
      <c r="N372" t="s">
        <v>23</v>
      </c>
      <c r="O372" t="s">
        <v>24</v>
      </c>
      <c r="P372" t="s">
        <v>22</v>
      </c>
      <c r="Q372" t="s">
        <v>23</v>
      </c>
      <c r="R372" t="s">
        <v>24</v>
      </c>
      <c r="S372" t="s">
        <v>22</v>
      </c>
      <c r="T372" t="s">
        <v>23</v>
      </c>
      <c r="U372" t="s">
        <v>24</v>
      </c>
      <c r="V372" t="s">
        <v>22</v>
      </c>
      <c r="W372" t="s">
        <v>23</v>
      </c>
      <c r="X372" t="s">
        <v>24</v>
      </c>
      <c r="Y372" t="s">
        <v>22</v>
      </c>
      <c r="Z372" t="s">
        <v>23</v>
      </c>
      <c r="AA372" t="s">
        <v>24</v>
      </c>
      <c r="AB372" t="s">
        <v>22</v>
      </c>
      <c r="AC372" t="s">
        <v>23</v>
      </c>
      <c r="AD372" t="s">
        <v>24</v>
      </c>
      <c r="AE372" t="s">
        <v>22</v>
      </c>
      <c r="AF372" t="s">
        <v>23</v>
      </c>
      <c r="AG372" t="s">
        <v>24</v>
      </c>
      <c r="AH372" t="s">
        <v>22</v>
      </c>
      <c r="AI372" t="s">
        <v>23</v>
      </c>
      <c r="AJ372" t="s">
        <v>24</v>
      </c>
      <c r="AK372" t="s">
        <v>22</v>
      </c>
      <c r="AL372" t="s">
        <v>23</v>
      </c>
      <c r="AM372" t="s">
        <v>24</v>
      </c>
      <c r="AN372" t="s">
        <v>22</v>
      </c>
      <c r="AO372" t="s">
        <v>23</v>
      </c>
      <c r="AP372" t="s">
        <v>24</v>
      </c>
      <c r="AQ372" t="s">
        <v>22</v>
      </c>
      <c r="AR372" t="s">
        <v>23</v>
      </c>
      <c r="AS372" t="s">
        <v>24</v>
      </c>
      <c r="AT372" t="s">
        <v>22</v>
      </c>
      <c r="AU372" t="s">
        <v>23</v>
      </c>
      <c r="AV372" t="s">
        <v>24</v>
      </c>
    </row>
    <row r="373" spans="1:48">
      <c r="A373" s="2">
        <v>2</v>
      </c>
      <c r="B373">
        <f>(Table1286318350382414446[[#This Row],[time]]-2)*2</f>
        <v>0</v>
      </c>
      <c r="C373" s="5">
        <v>1.7636099999999999</v>
      </c>
      <c r="D373" s="2">
        <v>2</v>
      </c>
      <c r="E373">
        <f>(Table2287319351383415447[[#This Row],[time]]-2)*2</f>
        <v>0</v>
      </c>
      <c r="F373" s="5">
        <v>0.52108200000000005</v>
      </c>
      <c r="G373" s="2">
        <v>2</v>
      </c>
      <c r="H373">
        <f>(Table245294326358390422454[[#This Row],[time]]-2)*2</f>
        <v>0</v>
      </c>
      <c r="I373" s="5">
        <v>2.9235799999999998</v>
      </c>
      <c r="J373" s="2">
        <v>2</v>
      </c>
      <c r="K373">
        <f>(Table3288320352384416448[[#This Row],[time]]-2)*2</f>
        <v>0</v>
      </c>
      <c r="L373" s="5">
        <v>0.56161499999999998</v>
      </c>
      <c r="M373" s="2">
        <v>2</v>
      </c>
      <c r="N373">
        <f>(Table246295327359391423455[[#This Row],[time]]-2)*2</f>
        <v>0</v>
      </c>
      <c r="O373" s="5">
        <v>0.133025</v>
      </c>
      <c r="P373" s="2">
        <v>2</v>
      </c>
      <c r="Q373">
        <f>(Table4289321353385417449[[#This Row],[time]]-2)*2</f>
        <v>0</v>
      </c>
      <c r="R373" s="5">
        <v>1.26284</v>
      </c>
      <c r="S373" s="2">
        <v>2</v>
      </c>
      <c r="T373">
        <f>(Table247296328360392424456[[#This Row],[time]]-2)*2</f>
        <v>0</v>
      </c>
      <c r="U373" s="5">
        <v>0.48946899999999999</v>
      </c>
      <c r="V373" s="2">
        <v>2</v>
      </c>
      <c r="W373">
        <f>(Table5290322354386418450[[#This Row],[time]]-2)*2</f>
        <v>0</v>
      </c>
      <c r="X373" s="5">
        <v>1.64751</v>
      </c>
      <c r="Y373" s="2">
        <v>2</v>
      </c>
      <c r="Z373">
        <f>(Table248297329361393425457[[#This Row],[time]]-2)*2</f>
        <v>0</v>
      </c>
      <c r="AA373" s="5">
        <v>0.59404599999999996</v>
      </c>
      <c r="AB373" s="2">
        <v>2</v>
      </c>
      <c r="AC373">
        <f>(Table6291323355387419451[[#This Row],[time]]-2)*2</f>
        <v>0</v>
      </c>
      <c r="AD373" s="5">
        <v>1.1661900000000001</v>
      </c>
      <c r="AE373" s="2">
        <v>2</v>
      </c>
      <c r="AF373">
        <f>(Table249298330362394426458[[#This Row],[time]]-2)*2</f>
        <v>0</v>
      </c>
      <c r="AG373" s="5">
        <v>1.0830599999999999</v>
      </c>
      <c r="AH373" s="2">
        <v>2</v>
      </c>
      <c r="AI373">
        <f>(Table7292324356388420452[[#This Row],[time]]-2)*2</f>
        <v>0</v>
      </c>
      <c r="AJ373" s="5">
        <v>1.11059</v>
      </c>
      <c r="AK373" s="2">
        <v>2</v>
      </c>
      <c r="AL373">
        <f>(Table250299331363395427459[[#This Row],[time]]-2)*2</f>
        <v>0</v>
      </c>
      <c r="AM373" s="5">
        <v>8.1909300000000004E-2</v>
      </c>
      <c r="AN373" s="2">
        <v>2</v>
      </c>
      <c r="AO373">
        <f>(Table8293325357389421453[[#This Row],[time]]-2)*2</f>
        <v>0</v>
      </c>
      <c r="AP373" s="5">
        <v>0.779223</v>
      </c>
      <c r="AQ373" s="2">
        <v>2</v>
      </c>
      <c r="AR373">
        <f>(Table252300332364396428460[[#This Row],[time]]-2)*2</f>
        <v>0</v>
      </c>
      <c r="AS373" s="5">
        <v>0.64270099999999997</v>
      </c>
      <c r="AT373" s="2">
        <v>2</v>
      </c>
      <c r="AU373">
        <f>(Table253301333365397429461[[#This Row],[time]]-2)*2</f>
        <v>0</v>
      </c>
      <c r="AV373" s="5">
        <v>2.71374</v>
      </c>
    </row>
    <row r="374" spans="1:48">
      <c r="A374" s="3">
        <v>2.0512600000000001</v>
      </c>
      <c r="B374">
        <f>(Table1286318350382414446[[#This Row],[time]]-2)*2</f>
        <v>0.10252000000000017</v>
      </c>
      <c r="C374" s="6">
        <v>1.7233099999999999</v>
      </c>
      <c r="D374" s="3">
        <v>2.0512600000000001</v>
      </c>
      <c r="E374">
        <f>(Table2287319351383415447[[#This Row],[time]]-2)*2</f>
        <v>0.10252000000000017</v>
      </c>
      <c r="F374" s="6">
        <v>0.52577300000000005</v>
      </c>
      <c r="G374" s="3">
        <v>2.0512600000000001</v>
      </c>
      <c r="H374">
        <f>(Table245294326358390422454[[#This Row],[time]]-2)*2</f>
        <v>0.10252000000000017</v>
      </c>
      <c r="I374" s="6">
        <v>2.8876499999999998</v>
      </c>
      <c r="J374" s="3">
        <v>2.0512600000000001</v>
      </c>
      <c r="K374">
        <f>(Table3288320352384416448[[#This Row],[time]]-2)*2</f>
        <v>0.10252000000000017</v>
      </c>
      <c r="L374" s="6">
        <v>0.56178300000000003</v>
      </c>
      <c r="M374" s="3">
        <v>2.0512600000000001</v>
      </c>
      <c r="N374">
        <f>(Table246295327359391423455[[#This Row],[time]]-2)*2</f>
        <v>0.10252000000000017</v>
      </c>
      <c r="O374" s="6">
        <v>0.117259</v>
      </c>
      <c r="P374" s="3">
        <v>2.0512600000000001</v>
      </c>
      <c r="Q374">
        <f>(Table4289321353385417449[[#This Row],[time]]-2)*2</f>
        <v>0.10252000000000017</v>
      </c>
      <c r="R374" s="6">
        <v>1.2241</v>
      </c>
      <c r="S374" s="3">
        <v>2.0512600000000001</v>
      </c>
      <c r="T374">
        <f>(Table247296328360392424456[[#This Row],[time]]-2)*2</f>
        <v>0.10252000000000017</v>
      </c>
      <c r="U374" s="6">
        <v>0.44231700000000002</v>
      </c>
      <c r="V374" s="3">
        <v>2.0512600000000001</v>
      </c>
      <c r="W374">
        <f>(Table5290322354386418450[[#This Row],[time]]-2)*2</f>
        <v>0.10252000000000017</v>
      </c>
      <c r="X374" s="6">
        <v>1.6222300000000001</v>
      </c>
      <c r="Y374" s="3">
        <v>2.0512600000000001</v>
      </c>
      <c r="Z374">
        <f>(Table248297329361393425457[[#This Row],[time]]-2)*2</f>
        <v>0.10252000000000017</v>
      </c>
      <c r="AA374" s="6">
        <v>0.55884800000000001</v>
      </c>
      <c r="AB374" s="3">
        <v>2.0512600000000001</v>
      </c>
      <c r="AC374">
        <f>(Table6291323355387419451[[#This Row],[time]]-2)*2</f>
        <v>0.10252000000000017</v>
      </c>
      <c r="AD374" s="6">
        <v>1.0837699999999999</v>
      </c>
      <c r="AE374" s="3">
        <v>2.0512600000000001</v>
      </c>
      <c r="AF374">
        <f>(Table249298330362394426458[[#This Row],[time]]-2)*2</f>
        <v>0.10252000000000017</v>
      </c>
      <c r="AG374" s="6">
        <v>1.02701</v>
      </c>
      <c r="AH374" s="3">
        <v>2.0512600000000001</v>
      </c>
      <c r="AI374">
        <f>(Table7292324356388420452[[#This Row],[time]]-2)*2</f>
        <v>0.10252000000000017</v>
      </c>
      <c r="AJ374" s="6">
        <v>1.10067</v>
      </c>
      <c r="AK374" s="3">
        <v>2.0512600000000001</v>
      </c>
      <c r="AL374">
        <f>(Table250299331363395427459[[#This Row],[time]]-2)*2</f>
        <v>0.10252000000000017</v>
      </c>
      <c r="AM374" s="6">
        <v>0.102233</v>
      </c>
      <c r="AN374" s="3">
        <v>2.0512600000000001</v>
      </c>
      <c r="AO374">
        <f>(Table8293325357389421453[[#This Row],[time]]-2)*2</f>
        <v>0.10252000000000017</v>
      </c>
      <c r="AP374" s="6">
        <v>0.83141900000000002</v>
      </c>
      <c r="AQ374" s="3">
        <v>2.0512600000000001</v>
      </c>
      <c r="AR374">
        <f>(Table252300332364396428460[[#This Row],[time]]-2)*2</f>
        <v>0.10252000000000017</v>
      </c>
      <c r="AS374" s="6">
        <v>0.65864100000000003</v>
      </c>
      <c r="AT374" s="3">
        <v>2.0512600000000001</v>
      </c>
      <c r="AU374">
        <f>(Table253301333365397429461[[#This Row],[time]]-2)*2</f>
        <v>0.10252000000000017</v>
      </c>
      <c r="AV374" s="6">
        <v>2.6677</v>
      </c>
    </row>
    <row r="375" spans="1:48">
      <c r="A375" s="3">
        <v>2.1153300000000002</v>
      </c>
      <c r="B375">
        <f>(Table1286318350382414446[[#This Row],[time]]-2)*2</f>
        <v>0.23066000000000031</v>
      </c>
      <c r="C375" s="6">
        <v>1.5181100000000001</v>
      </c>
      <c r="D375" s="3">
        <v>2.1153300000000002</v>
      </c>
      <c r="E375">
        <f>(Table2287319351383415447[[#This Row],[time]]-2)*2</f>
        <v>0.23066000000000031</v>
      </c>
      <c r="F375" s="6">
        <v>0.51084700000000005</v>
      </c>
      <c r="G375" s="3">
        <v>2.1153300000000002</v>
      </c>
      <c r="H375">
        <f>(Table245294326358390422454[[#This Row],[time]]-2)*2</f>
        <v>0.23066000000000031</v>
      </c>
      <c r="I375" s="6">
        <v>2.7612999999999999</v>
      </c>
      <c r="J375" s="3">
        <v>2.1153300000000002</v>
      </c>
      <c r="K375">
        <f>(Table3288320352384416448[[#This Row],[time]]-2)*2</f>
        <v>0.23066000000000031</v>
      </c>
      <c r="L375" s="6">
        <v>0.54340599999999994</v>
      </c>
      <c r="M375" s="3">
        <v>2.1153300000000002</v>
      </c>
      <c r="N375">
        <f>(Table246295327359391423455[[#This Row],[time]]-2)*2</f>
        <v>0.23066000000000031</v>
      </c>
      <c r="O375" s="6">
        <v>8.5572999999999996E-2</v>
      </c>
      <c r="P375" s="3">
        <v>2.1153300000000002</v>
      </c>
      <c r="Q375">
        <f>(Table4289321353385417449[[#This Row],[time]]-2)*2</f>
        <v>0.23066000000000031</v>
      </c>
      <c r="R375" s="6">
        <v>1.13994</v>
      </c>
      <c r="S375" s="3">
        <v>2.1153300000000002</v>
      </c>
      <c r="T375">
        <f>(Table247296328360392424456[[#This Row],[time]]-2)*2</f>
        <v>0.23066000000000031</v>
      </c>
      <c r="U375" s="6">
        <v>0.32464300000000001</v>
      </c>
      <c r="V375" s="3">
        <v>2.1153300000000002</v>
      </c>
      <c r="W375">
        <f>(Table5290322354386418450[[#This Row],[time]]-2)*2</f>
        <v>0.23066000000000031</v>
      </c>
      <c r="X375" s="6">
        <v>1.5051699999999999</v>
      </c>
      <c r="Y375" s="3">
        <v>2.1153300000000002</v>
      </c>
      <c r="Z375">
        <f>(Table248297329361393425457[[#This Row],[time]]-2)*2</f>
        <v>0.23066000000000031</v>
      </c>
      <c r="AA375" s="6">
        <v>0.55559700000000001</v>
      </c>
      <c r="AB375" s="3">
        <v>2.1153300000000002</v>
      </c>
      <c r="AC375">
        <f>(Table6291323355387419451[[#This Row],[time]]-2)*2</f>
        <v>0.23066000000000031</v>
      </c>
      <c r="AD375" s="6">
        <v>0.87894899999999998</v>
      </c>
      <c r="AE375" s="3">
        <v>2.1153300000000002</v>
      </c>
      <c r="AF375">
        <f>(Table249298330362394426458[[#This Row],[time]]-2)*2</f>
        <v>0.23066000000000031</v>
      </c>
      <c r="AG375" s="6">
        <v>0.87183500000000003</v>
      </c>
      <c r="AH375" s="3">
        <v>2.1153300000000002</v>
      </c>
      <c r="AI375">
        <f>(Table7292324356388420452[[#This Row],[time]]-2)*2</f>
        <v>0.23066000000000031</v>
      </c>
      <c r="AJ375" s="6">
        <v>1.1194</v>
      </c>
      <c r="AK375" s="3">
        <v>2.1153300000000002</v>
      </c>
      <c r="AL375">
        <f>(Table250299331363395427459[[#This Row],[time]]-2)*2</f>
        <v>0.23066000000000031</v>
      </c>
      <c r="AM375" s="6">
        <v>0.154416</v>
      </c>
      <c r="AN375" s="3">
        <v>2.1153300000000002</v>
      </c>
      <c r="AO375">
        <f>(Table8293325357389421453[[#This Row],[time]]-2)*2</f>
        <v>0.23066000000000031</v>
      </c>
      <c r="AP375" s="6">
        <v>0.93337199999999998</v>
      </c>
      <c r="AQ375" s="3">
        <v>2.1153300000000002</v>
      </c>
      <c r="AR375">
        <f>(Table252300332364396428460[[#This Row],[time]]-2)*2</f>
        <v>0.23066000000000031</v>
      </c>
      <c r="AS375" s="6">
        <v>0.70680399999999999</v>
      </c>
      <c r="AT375" s="3">
        <v>2.1153300000000002</v>
      </c>
      <c r="AU375">
        <f>(Table253301333365397429461[[#This Row],[time]]-2)*2</f>
        <v>0.23066000000000031</v>
      </c>
      <c r="AV375" s="6">
        <v>2.6324399999999999</v>
      </c>
    </row>
    <row r="376" spans="1:48">
      <c r="A376" s="3">
        <v>2.16533</v>
      </c>
      <c r="B376">
        <f>(Table1286318350382414446[[#This Row],[time]]-2)*2</f>
        <v>0.33065999999999995</v>
      </c>
      <c r="C376" s="6">
        <v>1.31216</v>
      </c>
      <c r="D376" s="3">
        <v>2.16533</v>
      </c>
      <c r="E376">
        <f>(Table2287319351383415447[[#This Row],[time]]-2)*2</f>
        <v>0.33065999999999995</v>
      </c>
      <c r="F376" s="6">
        <v>0.48858000000000001</v>
      </c>
      <c r="G376" s="3">
        <v>2.16533</v>
      </c>
      <c r="H376">
        <f>(Table245294326358390422454[[#This Row],[time]]-2)*2</f>
        <v>0.33065999999999995</v>
      </c>
      <c r="I376" s="6">
        <v>2.6326299999999998</v>
      </c>
      <c r="J376" s="3">
        <v>2.16533</v>
      </c>
      <c r="K376">
        <f>(Table3288320352384416448[[#This Row],[time]]-2)*2</f>
        <v>0.33065999999999995</v>
      </c>
      <c r="L376" s="6">
        <v>0.51455300000000004</v>
      </c>
      <c r="M376" s="3">
        <v>2.16533</v>
      </c>
      <c r="N376">
        <f>(Table246295327359391423455[[#This Row],[time]]-2)*2</f>
        <v>0.33065999999999995</v>
      </c>
      <c r="O376" s="6">
        <v>4.1074100000000002E-2</v>
      </c>
      <c r="P376" s="3">
        <v>2.16533</v>
      </c>
      <c r="Q376">
        <f>(Table4289321353385417449[[#This Row],[time]]-2)*2</f>
        <v>0.33065999999999995</v>
      </c>
      <c r="R376" s="6">
        <v>1.03531</v>
      </c>
      <c r="S376" s="3">
        <v>2.16533</v>
      </c>
      <c r="T376">
        <f>(Table247296328360392424456[[#This Row],[time]]-2)*2</f>
        <v>0.33065999999999995</v>
      </c>
      <c r="U376" s="6">
        <v>0.15303900000000001</v>
      </c>
      <c r="V376" s="3">
        <v>2.16533</v>
      </c>
      <c r="W376">
        <f>(Table5290322354386418450[[#This Row],[time]]-2)*2</f>
        <v>0.33065999999999995</v>
      </c>
      <c r="X376" s="6">
        <v>1.3487899999999999</v>
      </c>
      <c r="Y376" s="3">
        <v>2.16533</v>
      </c>
      <c r="Z376">
        <f>(Table248297329361393425457[[#This Row],[time]]-2)*2</f>
        <v>0.33065999999999995</v>
      </c>
      <c r="AA376" s="6">
        <v>0.357881</v>
      </c>
      <c r="AB376" s="3">
        <v>2.16533</v>
      </c>
      <c r="AC376">
        <f>(Table6291323355387419451[[#This Row],[time]]-2)*2</f>
        <v>0.33065999999999995</v>
      </c>
      <c r="AD376" s="6">
        <v>0.60363900000000004</v>
      </c>
      <c r="AE376" s="3">
        <v>2.16533</v>
      </c>
      <c r="AF376">
        <f>(Table249298330362394426458[[#This Row],[time]]-2)*2</f>
        <v>0.33065999999999995</v>
      </c>
      <c r="AG376" s="6">
        <v>0.61704800000000004</v>
      </c>
      <c r="AH376" s="3">
        <v>2.16533</v>
      </c>
      <c r="AI376">
        <f>(Table7292324356388420452[[#This Row],[time]]-2)*2</f>
        <v>0.33065999999999995</v>
      </c>
      <c r="AJ376" s="6">
        <v>0.99603399999999997</v>
      </c>
      <c r="AK376" s="3">
        <v>2.16533</v>
      </c>
      <c r="AL376">
        <f>(Table250299331363395427459[[#This Row],[time]]-2)*2</f>
        <v>0.33065999999999995</v>
      </c>
      <c r="AM376" s="6">
        <v>0.22025800000000001</v>
      </c>
      <c r="AN376" s="3">
        <v>2.16533</v>
      </c>
      <c r="AO376">
        <f>(Table8293325357389421453[[#This Row],[time]]-2)*2</f>
        <v>0.33065999999999995</v>
      </c>
      <c r="AP376" s="6">
        <v>1.00871</v>
      </c>
      <c r="AQ376" s="3">
        <v>2.16533</v>
      </c>
      <c r="AR376">
        <f>(Table252300332364396428460[[#This Row],[time]]-2)*2</f>
        <v>0.33065999999999995</v>
      </c>
      <c r="AS376" s="6">
        <v>0.76239699999999999</v>
      </c>
      <c r="AT376" s="3">
        <v>2.16533</v>
      </c>
      <c r="AU376">
        <f>(Table253301333365397429461[[#This Row],[time]]-2)*2</f>
        <v>0.33065999999999995</v>
      </c>
      <c r="AV376" s="6">
        <v>2.5922299999999998</v>
      </c>
    </row>
    <row r="377" spans="1:48">
      <c r="A377" s="3">
        <v>2.2153299999999998</v>
      </c>
      <c r="B377">
        <f>(Table1286318350382414446[[#This Row],[time]]-2)*2</f>
        <v>0.4306599999999996</v>
      </c>
      <c r="C377" s="6">
        <v>1.0679399999999999</v>
      </c>
      <c r="D377" s="3">
        <v>2.2153299999999998</v>
      </c>
      <c r="E377">
        <f>(Table2287319351383415447[[#This Row],[time]]-2)*2</f>
        <v>0.4306599999999996</v>
      </c>
      <c r="F377" s="6">
        <v>0.44692900000000002</v>
      </c>
      <c r="G377" s="3">
        <v>2.2153299999999998</v>
      </c>
      <c r="H377">
        <f>(Table245294326358390422454[[#This Row],[time]]-2)*2</f>
        <v>0.4306599999999996</v>
      </c>
      <c r="I377" s="6">
        <v>2.4292199999999999</v>
      </c>
      <c r="J377" s="3">
        <v>2.2153299999999998</v>
      </c>
      <c r="K377">
        <f>(Table3288320352384416448[[#This Row],[time]]-2)*2</f>
        <v>0.4306599999999996</v>
      </c>
      <c r="L377" s="6">
        <v>0.45095200000000002</v>
      </c>
      <c r="M377" s="3">
        <v>2.2153299999999998</v>
      </c>
      <c r="N377">
        <f>(Table246295327359391423455[[#This Row],[time]]-2)*2</f>
        <v>0.4306599999999996</v>
      </c>
      <c r="O377" s="9">
        <v>8.4800000000000001E-5</v>
      </c>
      <c r="P377" s="3">
        <v>2.2153299999999998</v>
      </c>
      <c r="Q377">
        <f>(Table4289321353385417449[[#This Row],[time]]-2)*2</f>
        <v>0.4306599999999996</v>
      </c>
      <c r="R377" s="6">
        <v>0.78534499999999996</v>
      </c>
      <c r="S377" s="3">
        <v>2.2153299999999998</v>
      </c>
      <c r="T377">
        <f>(Table247296328360392424456[[#This Row],[time]]-2)*2</f>
        <v>0.4306599999999996</v>
      </c>
      <c r="U377" s="9">
        <v>9.5400000000000001E-5</v>
      </c>
      <c r="V377" s="3">
        <v>2.2153299999999998</v>
      </c>
      <c r="W377">
        <f>(Table5290322354386418450[[#This Row],[time]]-2)*2</f>
        <v>0.4306599999999996</v>
      </c>
      <c r="X377" s="6">
        <v>0.94232499999999997</v>
      </c>
      <c r="Y377" s="3">
        <v>2.2153299999999998</v>
      </c>
      <c r="Z377">
        <f>(Table248297329361393425457[[#This Row],[time]]-2)*2</f>
        <v>0.4306599999999996</v>
      </c>
      <c r="AA377" s="6">
        <v>0.174897</v>
      </c>
      <c r="AB377" s="3">
        <v>2.2153299999999998</v>
      </c>
      <c r="AC377">
        <f>(Table6291323355387419451[[#This Row],[time]]-2)*2</f>
        <v>0.4306599999999996</v>
      </c>
      <c r="AD377" s="6">
        <v>0.37126900000000002</v>
      </c>
      <c r="AE377" s="3">
        <v>2.2153299999999998</v>
      </c>
      <c r="AF377">
        <f>(Table249298330362394426458[[#This Row],[time]]-2)*2</f>
        <v>0.4306599999999996</v>
      </c>
      <c r="AG377" s="6">
        <v>0.44211800000000001</v>
      </c>
      <c r="AH377" s="3">
        <v>2.2153299999999998</v>
      </c>
      <c r="AI377">
        <f>(Table7292324356388420452[[#This Row],[time]]-2)*2</f>
        <v>0.4306599999999996</v>
      </c>
      <c r="AJ377" s="6">
        <v>0.82802799999999999</v>
      </c>
      <c r="AK377" s="3">
        <v>2.2153299999999998</v>
      </c>
      <c r="AL377">
        <f>(Table250299331363395427459[[#This Row],[time]]-2)*2</f>
        <v>0.4306599999999996</v>
      </c>
      <c r="AM377" s="6">
        <v>0.32404500000000003</v>
      </c>
      <c r="AN377" s="3">
        <v>2.2153299999999998</v>
      </c>
      <c r="AO377">
        <f>(Table8293325357389421453[[#This Row],[time]]-2)*2</f>
        <v>0.4306599999999996</v>
      </c>
      <c r="AP377" s="6">
        <v>1.1101300000000001</v>
      </c>
      <c r="AQ377" s="3">
        <v>2.2153299999999998</v>
      </c>
      <c r="AR377">
        <f>(Table252300332364396428460[[#This Row],[time]]-2)*2</f>
        <v>0.4306599999999996</v>
      </c>
      <c r="AS377" s="6">
        <v>0.827569</v>
      </c>
      <c r="AT377" s="3">
        <v>2.2153299999999998</v>
      </c>
      <c r="AU377">
        <f>(Table253301333365397429461[[#This Row],[time]]-2)*2</f>
        <v>0.4306599999999996</v>
      </c>
      <c r="AV377" s="6">
        <v>2.5600999999999998</v>
      </c>
    </row>
    <row r="378" spans="1:48">
      <c r="A378" s="3">
        <v>2.2747099999999998</v>
      </c>
      <c r="B378">
        <f>(Table1286318350382414446[[#This Row],[time]]-2)*2</f>
        <v>0.54941999999999958</v>
      </c>
      <c r="C378" s="6">
        <v>0.81315599999999999</v>
      </c>
      <c r="D378" s="3">
        <v>2.2747099999999998</v>
      </c>
      <c r="E378">
        <f>(Table2287319351383415447[[#This Row],[time]]-2)*2</f>
        <v>0.54941999999999958</v>
      </c>
      <c r="F378" s="6">
        <v>0.370033</v>
      </c>
      <c r="G378" s="3">
        <v>2.2747099999999998</v>
      </c>
      <c r="H378">
        <f>(Table245294326358390422454[[#This Row],[time]]-2)*2</f>
        <v>0.54941999999999958</v>
      </c>
      <c r="I378" s="6">
        <v>2.1682999999999999</v>
      </c>
      <c r="J378" s="3">
        <v>2.2747099999999998</v>
      </c>
      <c r="K378">
        <f>(Table3288320352384416448[[#This Row],[time]]-2)*2</f>
        <v>0.54941999999999958</v>
      </c>
      <c r="L378" s="6">
        <v>0.320216</v>
      </c>
      <c r="M378" s="3">
        <v>2.2747099999999998</v>
      </c>
      <c r="N378">
        <f>(Table246295327359391423455[[#This Row],[time]]-2)*2</f>
        <v>0.54941999999999958</v>
      </c>
      <c r="O378" s="9">
        <v>7.6600000000000005E-5</v>
      </c>
      <c r="P378" s="3">
        <v>2.2747099999999998</v>
      </c>
      <c r="Q378">
        <f>(Table4289321353385417449[[#This Row],[time]]-2)*2</f>
        <v>0.54941999999999958</v>
      </c>
      <c r="R378" s="6">
        <v>0.15937000000000001</v>
      </c>
      <c r="S378" s="3">
        <v>2.2747099999999998</v>
      </c>
      <c r="T378">
        <f>(Table247296328360392424456[[#This Row],[time]]-2)*2</f>
        <v>0.54941999999999958</v>
      </c>
      <c r="U378" s="9">
        <v>8.7100000000000003E-5</v>
      </c>
      <c r="V378" s="3">
        <v>2.2747099999999998</v>
      </c>
      <c r="W378">
        <f>(Table5290322354386418450[[#This Row],[time]]-2)*2</f>
        <v>0.54941999999999958</v>
      </c>
      <c r="X378" s="6">
        <v>0.18622</v>
      </c>
      <c r="Y378" s="3">
        <v>2.2747099999999998</v>
      </c>
      <c r="Z378">
        <f>(Table248297329361393425457[[#This Row],[time]]-2)*2</f>
        <v>0.54941999999999958</v>
      </c>
      <c r="AA378" s="6">
        <v>4.51755E-2</v>
      </c>
      <c r="AB378" s="3">
        <v>2.2747099999999998</v>
      </c>
      <c r="AC378">
        <f>(Table6291323355387419451[[#This Row],[time]]-2)*2</f>
        <v>0.54941999999999958</v>
      </c>
      <c r="AD378" s="6">
        <v>0.27850999999999998</v>
      </c>
      <c r="AE378" s="3">
        <v>2.2747099999999998</v>
      </c>
      <c r="AF378">
        <f>(Table249298330362394426458[[#This Row],[time]]-2)*2</f>
        <v>0.54941999999999958</v>
      </c>
      <c r="AG378" s="6">
        <v>0.34057599999999999</v>
      </c>
      <c r="AH378" s="3">
        <v>2.2747099999999998</v>
      </c>
      <c r="AI378">
        <f>(Table7292324356388420452[[#This Row],[time]]-2)*2</f>
        <v>0.54941999999999958</v>
      </c>
      <c r="AJ378" s="6">
        <v>0.67747599999999997</v>
      </c>
      <c r="AK378" s="3">
        <v>2.2747099999999998</v>
      </c>
      <c r="AL378">
        <f>(Table250299331363395427459[[#This Row],[time]]-2)*2</f>
        <v>0.54941999999999958</v>
      </c>
      <c r="AM378" s="6">
        <v>0.46646399999999999</v>
      </c>
      <c r="AN378" s="3">
        <v>2.2747099999999998</v>
      </c>
      <c r="AO378">
        <f>(Table8293325357389421453[[#This Row],[time]]-2)*2</f>
        <v>0.54941999999999958</v>
      </c>
      <c r="AP378" s="6">
        <v>1.23323</v>
      </c>
      <c r="AQ378" s="3">
        <v>2.2747099999999998</v>
      </c>
      <c r="AR378">
        <f>(Table252300332364396428460[[#This Row],[time]]-2)*2</f>
        <v>0.54941999999999958</v>
      </c>
      <c r="AS378" s="6">
        <v>0.884158</v>
      </c>
      <c r="AT378" s="3">
        <v>2.2747099999999998</v>
      </c>
      <c r="AU378">
        <f>(Table253301333365397429461[[#This Row],[time]]-2)*2</f>
        <v>0.54941999999999958</v>
      </c>
      <c r="AV378" s="6">
        <v>2.5127299999999999</v>
      </c>
    </row>
    <row r="379" spans="1:48">
      <c r="A379" s="3">
        <v>2.3168899999999999</v>
      </c>
      <c r="B379">
        <f>(Table1286318350382414446[[#This Row],[time]]-2)*2</f>
        <v>0.63377999999999979</v>
      </c>
      <c r="C379" s="6">
        <v>0.66359199999999996</v>
      </c>
      <c r="D379" s="3">
        <v>2.3168899999999999</v>
      </c>
      <c r="E379">
        <f>(Table2287319351383415447[[#This Row],[time]]-2)*2</f>
        <v>0.63377999999999979</v>
      </c>
      <c r="F379" s="6">
        <v>0.31645200000000001</v>
      </c>
      <c r="G379" s="3">
        <v>2.3168899999999999</v>
      </c>
      <c r="H379">
        <f>(Table245294326358390422454[[#This Row],[time]]-2)*2</f>
        <v>0.63377999999999979</v>
      </c>
      <c r="I379" s="6">
        <v>1.9719199999999999</v>
      </c>
      <c r="J379" s="3">
        <v>2.3168899999999999</v>
      </c>
      <c r="K379">
        <f>(Table3288320352384416448[[#This Row],[time]]-2)*2</f>
        <v>0.63377999999999979</v>
      </c>
      <c r="L379" s="6">
        <v>0.22204099999999999</v>
      </c>
      <c r="M379" s="3">
        <v>2.3168899999999999</v>
      </c>
      <c r="N379">
        <f>(Table246295327359391423455[[#This Row],[time]]-2)*2</f>
        <v>0.63377999999999979</v>
      </c>
      <c r="O379" s="9">
        <v>6.7600000000000003E-5</v>
      </c>
      <c r="P379" s="3">
        <v>2.3168899999999999</v>
      </c>
      <c r="Q379">
        <f>(Table4289321353385417449[[#This Row],[time]]-2)*2</f>
        <v>0.63377999999999979</v>
      </c>
      <c r="R379" s="9">
        <v>9.1000000000000003E-5</v>
      </c>
      <c r="S379" s="3">
        <v>2.3168899999999999</v>
      </c>
      <c r="T379">
        <f>(Table247296328360392424456[[#This Row],[time]]-2)*2</f>
        <v>0.63377999999999979</v>
      </c>
      <c r="U379" s="9">
        <v>8.0599999999999994E-5</v>
      </c>
      <c r="V379" s="3">
        <v>2.3168899999999999</v>
      </c>
      <c r="W379">
        <f>(Table5290322354386418450[[#This Row],[time]]-2)*2</f>
        <v>0.63377999999999979</v>
      </c>
      <c r="X379" s="9">
        <v>9.0299999999999999E-5</v>
      </c>
      <c r="Y379" s="3">
        <v>2.3168899999999999</v>
      </c>
      <c r="Z379">
        <f>(Table248297329361393425457[[#This Row],[time]]-2)*2</f>
        <v>0.63377999999999979</v>
      </c>
      <c r="AA379" s="6">
        <v>9.3749999999999997E-3</v>
      </c>
      <c r="AB379" s="3">
        <v>2.3168899999999999</v>
      </c>
      <c r="AC379">
        <f>(Table6291323355387419451[[#This Row],[time]]-2)*2</f>
        <v>0.63377999999999979</v>
      </c>
      <c r="AD379" s="6">
        <v>0.24748100000000001</v>
      </c>
      <c r="AE379" s="3">
        <v>2.3168899999999999</v>
      </c>
      <c r="AF379">
        <f>(Table249298330362394426458[[#This Row],[time]]-2)*2</f>
        <v>0.63377999999999979</v>
      </c>
      <c r="AG379" s="6">
        <v>0.26861800000000002</v>
      </c>
      <c r="AH379" s="3">
        <v>2.3168899999999999</v>
      </c>
      <c r="AI379">
        <f>(Table7292324356388420452[[#This Row],[time]]-2)*2</f>
        <v>0.63377999999999979</v>
      </c>
      <c r="AJ379" s="6">
        <v>0.58080699999999996</v>
      </c>
      <c r="AK379" s="3">
        <v>2.3168899999999999</v>
      </c>
      <c r="AL379">
        <f>(Table250299331363395427459[[#This Row],[time]]-2)*2</f>
        <v>0.63377999999999979</v>
      </c>
      <c r="AM379" s="6">
        <v>0.572411</v>
      </c>
      <c r="AN379" s="3">
        <v>2.3168899999999999</v>
      </c>
      <c r="AO379">
        <f>(Table8293325357389421453[[#This Row],[time]]-2)*2</f>
        <v>0.63377999999999979</v>
      </c>
      <c r="AP379" s="6">
        <v>1.3379799999999999</v>
      </c>
      <c r="AQ379" s="3">
        <v>2.3168899999999999</v>
      </c>
      <c r="AR379">
        <f>(Table252300332364396428460[[#This Row],[time]]-2)*2</f>
        <v>0.63377999999999979</v>
      </c>
      <c r="AS379" s="6">
        <v>0.90661899999999995</v>
      </c>
      <c r="AT379" s="3">
        <v>2.3168899999999999</v>
      </c>
      <c r="AU379">
        <f>(Table253301333365397429461[[#This Row],[time]]-2)*2</f>
        <v>0.63377999999999979</v>
      </c>
      <c r="AV379" s="6">
        <v>2.4864199999999999</v>
      </c>
    </row>
    <row r="380" spans="1:48">
      <c r="A380" s="3">
        <v>2.3668900000000002</v>
      </c>
      <c r="B380">
        <f>(Table1286318350382414446[[#This Row],[time]]-2)*2</f>
        <v>0.73378000000000032</v>
      </c>
      <c r="C380" s="6">
        <v>0.521208</v>
      </c>
      <c r="D380" s="3">
        <v>2.3668900000000002</v>
      </c>
      <c r="E380">
        <f>(Table2287319351383415447[[#This Row],[time]]-2)*2</f>
        <v>0.73378000000000032</v>
      </c>
      <c r="F380" s="6">
        <v>0.210176</v>
      </c>
      <c r="G380" s="3">
        <v>2.3668900000000002</v>
      </c>
      <c r="H380">
        <f>(Table245294326358390422454[[#This Row],[time]]-2)*2</f>
        <v>0.73378000000000032</v>
      </c>
      <c r="I380" s="6">
        <v>1.6789700000000001</v>
      </c>
      <c r="J380" s="3">
        <v>2.3668900000000002</v>
      </c>
      <c r="K380">
        <f>(Table3288320352384416448[[#This Row],[time]]-2)*2</f>
        <v>0.73378000000000032</v>
      </c>
      <c r="L380" s="6">
        <v>4.8934699999999998E-2</v>
      </c>
      <c r="M380" s="3">
        <v>2.3668900000000002</v>
      </c>
      <c r="N380">
        <f>(Table246295327359391423455[[#This Row],[time]]-2)*2</f>
        <v>0.73378000000000032</v>
      </c>
      <c r="O380" s="9">
        <v>6.5599999999999995E-5</v>
      </c>
      <c r="P380" s="3">
        <v>2.3668900000000002</v>
      </c>
      <c r="Q380">
        <f>(Table4289321353385417449[[#This Row],[time]]-2)*2</f>
        <v>0.73378000000000032</v>
      </c>
      <c r="R380" s="9">
        <v>8.6399999999999999E-5</v>
      </c>
      <c r="S380" s="3">
        <v>2.3668900000000002</v>
      </c>
      <c r="T380">
        <f>(Table247296328360392424456[[#This Row],[time]]-2)*2</f>
        <v>0.73378000000000032</v>
      </c>
      <c r="U380" s="9">
        <v>7.6899999999999999E-5</v>
      </c>
      <c r="V380" s="3">
        <v>2.3668900000000002</v>
      </c>
      <c r="W380">
        <f>(Table5290322354386418450[[#This Row],[time]]-2)*2</f>
        <v>0.73378000000000032</v>
      </c>
      <c r="X380" s="9">
        <v>8.5799999999999998E-5</v>
      </c>
      <c r="Y380" s="3">
        <v>2.3668900000000002</v>
      </c>
      <c r="Z380">
        <f>(Table248297329361393425457[[#This Row],[time]]-2)*2</f>
        <v>0.73378000000000032</v>
      </c>
      <c r="AA380" s="6">
        <v>1.0111500000000001E-2</v>
      </c>
      <c r="AB380" s="3">
        <v>2.3668900000000002</v>
      </c>
      <c r="AC380">
        <f>(Table6291323355387419451[[#This Row],[time]]-2)*2</f>
        <v>0.73378000000000032</v>
      </c>
      <c r="AD380" s="6">
        <v>0.17647699999999999</v>
      </c>
      <c r="AE380" s="3">
        <v>2.3668900000000002</v>
      </c>
      <c r="AF380">
        <f>(Table249298330362394426458[[#This Row],[time]]-2)*2</f>
        <v>0.73378000000000032</v>
      </c>
      <c r="AG380" s="6">
        <v>0.19344700000000001</v>
      </c>
      <c r="AH380" s="3">
        <v>2.3668900000000002</v>
      </c>
      <c r="AI380">
        <f>(Table7292324356388420452[[#This Row],[time]]-2)*2</f>
        <v>0.73378000000000032</v>
      </c>
      <c r="AJ380" s="6">
        <v>0.40419100000000002</v>
      </c>
      <c r="AK380" s="3">
        <v>2.3668900000000002</v>
      </c>
      <c r="AL380">
        <f>(Table250299331363395427459[[#This Row],[time]]-2)*2</f>
        <v>0.73378000000000032</v>
      </c>
      <c r="AM380" s="6">
        <v>0.69938199999999995</v>
      </c>
      <c r="AN380" s="3">
        <v>2.3668900000000002</v>
      </c>
      <c r="AO380">
        <f>(Table8293325357389421453[[#This Row],[time]]-2)*2</f>
        <v>0.73378000000000032</v>
      </c>
      <c r="AP380" s="6">
        <v>1.4743200000000001</v>
      </c>
      <c r="AQ380" s="3">
        <v>2.3668900000000002</v>
      </c>
      <c r="AR380">
        <f>(Table252300332364396428460[[#This Row],[time]]-2)*2</f>
        <v>0.73378000000000032</v>
      </c>
      <c r="AS380" s="6">
        <v>0.924207</v>
      </c>
      <c r="AT380" s="3">
        <v>2.3668900000000002</v>
      </c>
      <c r="AU380">
        <f>(Table253301333365397429461[[#This Row],[time]]-2)*2</f>
        <v>0.73378000000000032</v>
      </c>
      <c r="AV380" s="6">
        <v>2.4619399999999998</v>
      </c>
    </row>
    <row r="381" spans="1:48">
      <c r="A381" s="3">
        <v>2.4262700000000001</v>
      </c>
      <c r="B381">
        <f>(Table1286318350382414446[[#This Row],[time]]-2)*2</f>
        <v>0.8525400000000003</v>
      </c>
      <c r="C381" s="6">
        <v>0.34450599999999998</v>
      </c>
      <c r="D381" s="3">
        <v>2.4262700000000001</v>
      </c>
      <c r="E381">
        <f>(Table2287319351383415447[[#This Row],[time]]-2)*2</f>
        <v>0.8525400000000003</v>
      </c>
      <c r="F381" s="6">
        <v>7.4015700000000004E-2</v>
      </c>
      <c r="G381" s="3">
        <v>2.4262700000000001</v>
      </c>
      <c r="H381">
        <f>(Table245294326358390422454[[#This Row],[time]]-2)*2</f>
        <v>0.8525400000000003</v>
      </c>
      <c r="I381" s="6">
        <v>1.2980700000000001</v>
      </c>
      <c r="J381" s="3">
        <v>2.4262700000000001</v>
      </c>
      <c r="K381">
        <f>(Table3288320352384416448[[#This Row],[time]]-2)*2</f>
        <v>0.8525400000000003</v>
      </c>
      <c r="L381" s="6">
        <v>5.6637600000000003E-3</v>
      </c>
      <c r="M381" s="3">
        <v>2.4262700000000001</v>
      </c>
      <c r="N381">
        <f>(Table246295327359391423455[[#This Row],[time]]-2)*2</f>
        <v>0.8525400000000003</v>
      </c>
      <c r="O381" s="9">
        <v>6.3700000000000003E-5</v>
      </c>
      <c r="P381" s="3">
        <v>2.4262700000000001</v>
      </c>
      <c r="Q381">
        <f>(Table4289321353385417449[[#This Row],[time]]-2)*2</f>
        <v>0.8525400000000003</v>
      </c>
      <c r="R381" s="9">
        <v>8.2000000000000001E-5</v>
      </c>
      <c r="S381" s="3">
        <v>2.4262700000000001</v>
      </c>
      <c r="T381">
        <f>(Table247296328360392424456[[#This Row],[time]]-2)*2</f>
        <v>0.8525400000000003</v>
      </c>
      <c r="U381" s="9">
        <v>7.3499999999999998E-5</v>
      </c>
      <c r="V381" s="3">
        <v>2.4262700000000001</v>
      </c>
      <c r="W381">
        <f>(Table5290322354386418450[[#This Row],[time]]-2)*2</f>
        <v>0.8525400000000003</v>
      </c>
      <c r="X381" s="9">
        <v>8.1199999999999995E-5</v>
      </c>
      <c r="Y381" s="3">
        <v>2.4262700000000001</v>
      </c>
      <c r="Z381">
        <f>(Table248297329361393425457[[#This Row],[time]]-2)*2</f>
        <v>0.8525400000000003</v>
      </c>
      <c r="AA381" s="6">
        <v>8.7643500000000006E-3</v>
      </c>
      <c r="AB381" s="3">
        <v>2.4262700000000001</v>
      </c>
      <c r="AC381">
        <f>(Table6291323355387419451[[#This Row],[time]]-2)*2</f>
        <v>0.8525400000000003</v>
      </c>
      <c r="AD381" s="6">
        <v>8.6344000000000004E-2</v>
      </c>
      <c r="AE381" s="3">
        <v>2.4262700000000001</v>
      </c>
      <c r="AF381">
        <f>(Table249298330362394426458[[#This Row],[time]]-2)*2</f>
        <v>0.8525400000000003</v>
      </c>
      <c r="AG381" s="6">
        <v>0.11772299999999999</v>
      </c>
      <c r="AH381" s="3">
        <v>2.4262700000000001</v>
      </c>
      <c r="AI381">
        <f>(Table7292324356388420452[[#This Row],[time]]-2)*2</f>
        <v>0.8525400000000003</v>
      </c>
      <c r="AJ381" s="6">
        <v>0.16927300000000001</v>
      </c>
      <c r="AK381" s="3">
        <v>2.4262700000000001</v>
      </c>
      <c r="AL381">
        <f>(Table250299331363395427459[[#This Row],[time]]-2)*2</f>
        <v>0.8525400000000003</v>
      </c>
      <c r="AM381" s="6">
        <v>0.83332899999999999</v>
      </c>
      <c r="AN381" s="3">
        <v>2.4262700000000001</v>
      </c>
      <c r="AO381">
        <f>(Table8293325357389421453[[#This Row],[time]]-2)*2</f>
        <v>0.8525400000000003</v>
      </c>
      <c r="AP381" s="6">
        <v>1.6094299999999999</v>
      </c>
      <c r="AQ381" s="3">
        <v>2.4262700000000001</v>
      </c>
      <c r="AR381">
        <f>(Table252300332364396428460[[#This Row],[time]]-2)*2</f>
        <v>0.8525400000000003</v>
      </c>
      <c r="AS381" s="6">
        <v>0.96426100000000003</v>
      </c>
      <c r="AT381" s="3">
        <v>2.4262700000000001</v>
      </c>
      <c r="AU381">
        <f>(Table253301333365397429461[[#This Row],[time]]-2)*2</f>
        <v>0.8525400000000003</v>
      </c>
      <c r="AV381" s="6">
        <v>2.3961199999999998</v>
      </c>
    </row>
    <row r="382" spans="1:48">
      <c r="A382" s="3">
        <v>2.4526300000000001</v>
      </c>
      <c r="B382">
        <f>(Table1286318350382414446[[#This Row],[time]]-2)*2</f>
        <v>0.90526000000000018</v>
      </c>
      <c r="C382" s="6">
        <v>0.25097799999999998</v>
      </c>
      <c r="D382" s="3">
        <v>2.4526300000000001</v>
      </c>
      <c r="E382">
        <f>(Table2287319351383415447[[#This Row],[time]]-2)*2</f>
        <v>0.90526000000000018</v>
      </c>
      <c r="F382" s="6">
        <v>4.0312300000000002E-4</v>
      </c>
      <c r="G382" s="3">
        <v>2.4526300000000001</v>
      </c>
      <c r="H382">
        <f>(Table245294326358390422454[[#This Row],[time]]-2)*2</f>
        <v>0.90526000000000018</v>
      </c>
      <c r="I382" s="6">
        <v>1.11107</v>
      </c>
      <c r="J382" s="3">
        <v>2.4526300000000001</v>
      </c>
      <c r="K382">
        <f>(Table3288320352384416448[[#This Row],[time]]-2)*2</f>
        <v>0.90526000000000018</v>
      </c>
      <c r="L382" s="6">
        <v>1.17674E-4</v>
      </c>
      <c r="M382" s="3">
        <v>2.4526300000000001</v>
      </c>
      <c r="N382">
        <f>(Table246295327359391423455[[#This Row],[time]]-2)*2</f>
        <v>0.90526000000000018</v>
      </c>
      <c r="O382" s="9">
        <v>6.3E-5</v>
      </c>
      <c r="P382" s="3">
        <v>2.4526300000000001</v>
      </c>
      <c r="Q382">
        <f>(Table4289321353385417449[[#This Row],[time]]-2)*2</f>
        <v>0.90526000000000018</v>
      </c>
      <c r="R382" s="9">
        <v>8.0500000000000005E-5</v>
      </c>
      <c r="S382" s="3">
        <v>2.4526300000000001</v>
      </c>
      <c r="T382">
        <f>(Table247296328360392424456[[#This Row],[time]]-2)*2</f>
        <v>0.90526000000000018</v>
      </c>
      <c r="U382" s="9">
        <v>7.2100000000000004E-5</v>
      </c>
      <c r="V382" s="3">
        <v>2.4526300000000001</v>
      </c>
      <c r="W382">
        <f>(Table5290322354386418450[[#This Row],[time]]-2)*2</f>
        <v>0.90526000000000018</v>
      </c>
      <c r="X382" s="9">
        <v>7.9699999999999999E-5</v>
      </c>
      <c r="Y382" s="3">
        <v>2.4526300000000001</v>
      </c>
      <c r="Z382">
        <f>(Table248297329361393425457[[#This Row],[time]]-2)*2</f>
        <v>0.90526000000000018</v>
      </c>
      <c r="AA382" s="6">
        <v>7.8448400000000005E-3</v>
      </c>
      <c r="AB382" s="3">
        <v>2.4526300000000001</v>
      </c>
      <c r="AC382">
        <f>(Table6291323355387419451[[#This Row],[time]]-2)*2</f>
        <v>0.90526000000000018</v>
      </c>
      <c r="AD382" s="6">
        <v>4.4977499999999997E-2</v>
      </c>
      <c r="AE382" s="3">
        <v>2.4526300000000001</v>
      </c>
      <c r="AF382">
        <f>(Table249298330362394426458[[#This Row],[time]]-2)*2</f>
        <v>0.90526000000000018</v>
      </c>
      <c r="AG382" s="6">
        <v>9.4469399999999995E-2</v>
      </c>
      <c r="AH382" s="3">
        <v>2.4526300000000001</v>
      </c>
      <c r="AI382">
        <f>(Table7292324356388420452[[#This Row],[time]]-2)*2</f>
        <v>0.90526000000000018</v>
      </c>
      <c r="AJ382" s="6">
        <v>5.14183E-2</v>
      </c>
      <c r="AK382" s="3">
        <v>2.4526300000000001</v>
      </c>
      <c r="AL382">
        <f>(Table250299331363395427459[[#This Row],[time]]-2)*2</f>
        <v>0.90526000000000018</v>
      </c>
      <c r="AM382" s="6">
        <v>0.87554699999999996</v>
      </c>
      <c r="AN382" s="3">
        <v>2.4526300000000001</v>
      </c>
      <c r="AO382">
        <f>(Table8293325357389421453[[#This Row],[time]]-2)*2</f>
        <v>0.90526000000000018</v>
      </c>
      <c r="AP382" s="6">
        <v>1.6605399999999999</v>
      </c>
      <c r="AQ382" s="3">
        <v>2.4526300000000001</v>
      </c>
      <c r="AR382">
        <f>(Table252300332364396428460[[#This Row],[time]]-2)*2</f>
        <v>0.90526000000000018</v>
      </c>
      <c r="AS382" s="6">
        <v>0.99481900000000001</v>
      </c>
      <c r="AT382" s="3">
        <v>2.4526300000000001</v>
      </c>
      <c r="AU382">
        <f>(Table253301333365397429461[[#This Row],[time]]-2)*2</f>
        <v>0.90526000000000018</v>
      </c>
      <c r="AV382" s="6">
        <v>2.3554400000000002</v>
      </c>
    </row>
    <row r="383" spans="1:48">
      <c r="A383" s="3">
        <v>2.5119600000000002</v>
      </c>
      <c r="B383">
        <f>(Table1286318350382414446[[#This Row],[time]]-2)*2</f>
        <v>1.0239200000000004</v>
      </c>
      <c r="C383" s="6">
        <v>9.87764E-2</v>
      </c>
      <c r="D383" s="3">
        <v>2.5119600000000002</v>
      </c>
      <c r="E383">
        <f>(Table2287319351383415447[[#This Row],[time]]-2)*2</f>
        <v>1.0239200000000004</v>
      </c>
      <c r="F383" s="9">
        <v>8.7999999999999998E-5</v>
      </c>
      <c r="G383" s="3">
        <v>2.5119600000000002</v>
      </c>
      <c r="H383">
        <f>(Table245294326358390422454[[#This Row],[time]]-2)*2</f>
        <v>1.0239200000000004</v>
      </c>
      <c r="I383" s="6">
        <v>0.67052199999999995</v>
      </c>
      <c r="J383" s="3">
        <v>2.5119600000000002</v>
      </c>
      <c r="K383">
        <f>(Table3288320352384416448[[#This Row],[time]]-2)*2</f>
        <v>1.0239200000000004</v>
      </c>
      <c r="L383" s="9">
        <v>8.8900000000000006E-5</v>
      </c>
      <c r="M383" s="3">
        <v>2.5119600000000002</v>
      </c>
      <c r="N383">
        <f>(Table246295327359391423455[[#This Row],[time]]-2)*2</f>
        <v>1.0239200000000004</v>
      </c>
      <c r="O383" s="9">
        <v>6.0000000000000002E-5</v>
      </c>
      <c r="P383" s="3">
        <v>2.5119600000000002</v>
      </c>
      <c r="Q383">
        <f>(Table4289321353385417449[[#This Row],[time]]-2)*2</f>
        <v>1.0239200000000004</v>
      </c>
      <c r="R383" s="9">
        <v>7.7899999999999996E-5</v>
      </c>
      <c r="S383" s="3">
        <v>2.5119600000000002</v>
      </c>
      <c r="T383">
        <f>(Table247296328360392424456[[#This Row],[time]]-2)*2</f>
        <v>1.0239200000000004</v>
      </c>
      <c r="U383" s="9">
        <v>6.9200000000000002E-5</v>
      </c>
      <c r="V383" s="3">
        <v>2.5119600000000002</v>
      </c>
      <c r="W383">
        <f>(Table5290322354386418450[[#This Row],[time]]-2)*2</f>
        <v>1.0239200000000004</v>
      </c>
      <c r="X383" s="9">
        <v>7.7100000000000004E-5</v>
      </c>
      <c r="Y383" s="3">
        <v>2.5119600000000002</v>
      </c>
      <c r="Z383">
        <f>(Table248297329361393425457[[#This Row],[time]]-2)*2</f>
        <v>1.0239200000000004</v>
      </c>
      <c r="AA383" s="6">
        <v>3.7345199999999999E-3</v>
      </c>
      <c r="AB383" s="3">
        <v>2.5119600000000002</v>
      </c>
      <c r="AC383">
        <f>(Table6291323355387419451[[#This Row],[time]]-2)*2</f>
        <v>1.0239200000000004</v>
      </c>
      <c r="AD383" s="6">
        <v>2.0149799999999999E-4</v>
      </c>
      <c r="AE383" s="3">
        <v>2.5119600000000002</v>
      </c>
      <c r="AF383">
        <f>(Table249298330362394426458[[#This Row],[time]]-2)*2</f>
        <v>1.0239200000000004</v>
      </c>
      <c r="AG383" s="6">
        <v>3.7086599999999997E-2</v>
      </c>
      <c r="AH383" s="3">
        <v>2.5119600000000002</v>
      </c>
      <c r="AI383">
        <f>(Table7292324356388420452[[#This Row],[time]]-2)*2</f>
        <v>1.0239200000000004</v>
      </c>
      <c r="AJ383" s="6">
        <v>1.35103E-4</v>
      </c>
      <c r="AK383" s="3">
        <v>2.5119600000000002</v>
      </c>
      <c r="AL383">
        <f>(Table250299331363395427459[[#This Row],[time]]-2)*2</f>
        <v>1.0239200000000004</v>
      </c>
      <c r="AM383" s="6">
        <v>0.96551600000000004</v>
      </c>
      <c r="AN383" s="3">
        <v>2.5119600000000002</v>
      </c>
      <c r="AO383">
        <f>(Table8293325357389421453[[#This Row],[time]]-2)*2</f>
        <v>1.0239200000000004</v>
      </c>
      <c r="AP383" s="6">
        <v>1.76532</v>
      </c>
      <c r="AQ383" s="3">
        <v>2.5119600000000002</v>
      </c>
      <c r="AR383">
        <f>(Table252300332364396428460[[#This Row],[time]]-2)*2</f>
        <v>1.0239200000000004</v>
      </c>
      <c r="AS383" s="6">
        <v>1.1226799999999999</v>
      </c>
      <c r="AT383" s="3">
        <v>2.5119600000000002</v>
      </c>
      <c r="AU383">
        <f>(Table253301333365397429461[[#This Row],[time]]-2)*2</f>
        <v>1.0239200000000004</v>
      </c>
      <c r="AV383" s="6">
        <v>2.27074</v>
      </c>
    </row>
    <row r="384" spans="1:48">
      <c r="A384" s="3">
        <v>2.5713400000000002</v>
      </c>
      <c r="B384">
        <f>(Table1286318350382414446[[#This Row],[time]]-2)*2</f>
        <v>1.1426800000000004</v>
      </c>
      <c r="C384" s="6">
        <v>5.5448999999999998E-2</v>
      </c>
      <c r="D384" s="3">
        <v>2.5713400000000002</v>
      </c>
      <c r="E384">
        <f>(Table2287319351383415447[[#This Row],[time]]-2)*2</f>
        <v>1.1426800000000004</v>
      </c>
      <c r="F384" s="9">
        <v>8.1799999999999996E-5</v>
      </c>
      <c r="G384" s="3">
        <v>2.5713400000000002</v>
      </c>
      <c r="H384">
        <f>(Table245294326358390422454[[#This Row],[time]]-2)*2</f>
        <v>1.1426800000000004</v>
      </c>
      <c r="I384" s="6">
        <v>0.28385899999999997</v>
      </c>
      <c r="J384" s="3">
        <v>2.5713400000000002</v>
      </c>
      <c r="K384">
        <f>(Table3288320352384416448[[#This Row],[time]]-2)*2</f>
        <v>1.1426800000000004</v>
      </c>
      <c r="L384" s="9">
        <v>8.2299999999999995E-5</v>
      </c>
      <c r="M384" s="3">
        <v>2.5713400000000002</v>
      </c>
      <c r="N384">
        <f>(Table246295327359391423455[[#This Row],[time]]-2)*2</f>
        <v>1.1426800000000004</v>
      </c>
      <c r="O384" s="9">
        <v>5.8199999999999998E-5</v>
      </c>
      <c r="P384" s="3">
        <v>2.5713400000000002</v>
      </c>
      <c r="Q384">
        <f>(Table4289321353385417449[[#This Row],[time]]-2)*2</f>
        <v>1.1426800000000004</v>
      </c>
      <c r="R384" s="9">
        <v>7.5400000000000003E-5</v>
      </c>
      <c r="S384" s="3">
        <v>2.5713400000000002</v>
      </c>
      <c r="T384">
        <f>(Table247296328360392424456[[#This Row],[time]]-2)*2</f>
        <v>1.1426800000000004</v>
      </c>
      <c r="U384" s="9">
        <v>6.6299999999999999E-5</v>
      </c>
      <c r="V384" s="3">
        <v>2.5713400000000002</v>
      </c>
      <c r="W384">
        <f>(Table5290322354386418450[[#This Row],[time]]-2)*2</f>
        <v>1.1426800000000004</v>
      </c>
      <c r="X384" s="9">
        <v>7.4200000000000001E-5</v>
      </c>
      <c r="Y384" s="3">
        <v>2.5713400000000002</v>
      </c>
      <c r="Z384">
        <f>(Table248297329361393425457[[#This Row],[time]]-2)*2</f>
        <v>1.1426800000000004</v>
      </c>
      <c r="AA384" s="6">
        <v>1.30968E-4</v>
      </c>
      <c r="AB384" s="3">
        <v>2.5713400000000002</v>
      </c>
      <c r="AC384">
        <f>(Table6291323355387419451[[#This Row],[time]]-2)*2</f>
        <v>1.1426800000000004</v>
      </c>
      <c r="AD384" s="9">
        <v>9.2600000000000001E-5</v>
      </c>
      <c r="AE384" s="3">
        <v>2.5713400000000002</v>
      </c>
      <c r="AF384">
        <f>(Table249298330362394426458[[#This Row],[time]]-2)*2</f>
        <v>1.1426800000000004</v>
      </c>
      <c r="AG384" s="6">
        <v>4.7293299999999998E-4</v>
      </c>
      <c r="AH384" s="3">
        <v>2.5713400000000002</v>
      </c>
      <c r="AI384">
        <f>(Table7292324356388420452[[#This Row],[time]]-2)*2</f>
        <v>1.1426800000000004</v>
      </c>
      <c r="AJ384" s="9">
        <v>9.2E-5</v>
      </c>
      <c r="AK384" s="3">
        <v>2.5713400000000002</v>
      </c>
      <c r="AL384">
        <f>(Table250299331363395427459[[#This Row],[time]]-2)*2</f>
        <v>1.1426800000000004</v>
      </c>
      <c r="AM384" s="6">
        <v>1.0720700000000001</v>
      </c>
      <c r="AN384" s="3">
        <v>2.5713400000000002</v>
      </c>
      <c r="AO384">
        <f>(Table8293325357389421453[[#This Row],[time]]-2)*2</f>
        <v>1.1426800000000004</v>
      </c>
      <c r="AP384" s="6">
        <v>1.8585700000000001</v>
      </c>
      <c r="AQ384" s="3">
        <v>2.5713400000000002</v>
      </c>
      <c r="AR384">
        <f>(Table252300332364396428460[[#This Row],[time]]-2)*2</f>
        <v>1.1426800000000004</v>
      </c>
      <c r="AS384" s="6">
        <v>1.2705</v>
      </c>
      <c r="AT384" s="3">
        <v>2.5713400000000002</v>
      </c>
      <c r="AU384">
        <f>(Table253301333365397429461[[#This Row],[time]]-2)*2</f>
        <v>1.1426800000000004</v>
      </c>
      <c r="AV384" s="6">
        <v>2.1879</v>
      </c>
    </row>
    <row r="385" spans="1:48">
      <c r="A385" s="3">
        <v>2.6214300000000001</v>
      </c>
      <c r="B385">
        <f>(Table1286318350382414446[[#This Row],[time]]-2)*2</f>
        <v>1.2428600000000003</v>
      </c>
      <c r="C385" s="6">
        <v>2.03988E-4</v>
      </c>
      <c r="D385" s="3">
        <v>2.6214300000000001</v>
      </c>
      <c r="E385">
        <f>(Table2287319351383415447[[#This Row],[time]]-2)*2</f>
        <v>1.2428600000000003</v>
      </c>
      <c r="F385" s="9">
        <v>7.6000000000000004E-5</v>
      </c>
      <c r="G385" s="3">
        <v>2.6214300000000001</v>
      </c>
      <c r="H385">
        <f>(Table245294326358390422454[[#This Row],[time]]-2)*2</f>
        <v>1.2428600000000003</v>
      </c>
      <c r="I385" s="6">
        <v>5.5464499999999999E-4</v>
      </c>
      <c r="J385" s="3">
        <v>2.6214300000000001</v>
      </c>
      <c r="K385">
        <f>(Table3288320352384416448[[#This Row],[time]]-2)*2</f>
        <v>1.2428600000000003</v>
      </c>
      <c r="L385" s="9">
        <v>7.6100000000000007E-5</v>
      </c>
      <c r="M385" s="3">
        <v>2.6214300000000001</v>
      </c>
      <c r="N385">
        <f>(Table246295327359391423455[[#This Row],[time]]-2)*2</f>
        <v>1.2428600000000003</v>
      </c>
      <c r="O385" s="9">
        <v>5.5399999999999998E-5</v>
      </c>
      <c r="P385" s="3">
        <v>2.6214300000000001</v>
      </c>
      <c r="Q385">
        <f>(Table4289321353385417449[[#This Row],[time]]-2)*2</f>
        <v>1.2428600000000003</v>
      </c>
      <c r="R385" s="9">
        <v>7.3399999999999995E-5</v>
      </c>
      <c r="S385" s="3">
        <v>2.6214300000000001</v>
      </c>
      <c r="T385">
        <f>(Table247296328360392424456[[#This Row],[time]]-2)*2</f>
        <v>1.2428600000000003</v>
      </c>
      <c r="U385" s="9">
        <v>6.1299999999999999E-5</v>
      </c>
      <c r="V385" s="3">
        <v>2.6214300000000001</v>
      </c>
      <c r="W385">
        <f>(Table5290322354386418450[[#This Row],[time]]-2)*2</f>
        <v>1.2428600000000003</v>
      </c>
      <c r="X385" s="9">
        <v>7.2999999999999999E-5</v>
      </c>
      <c r="Y385" s="3">
        <v>2.6214300000000001</v>
      </c>
      <c r="Z385">
        <f>(Table248297329361393425457[[#This Row],[time]]-2)*2</f>
        <v>1.2428600000000003</v>
      </c>
      <c r="AA385" s="9">
        <v>9.9099999999999996E-5</v>
      </c>
      <c r="AB385" s="3">
        <v>2.6214300000000001</v>
      </c>
      <c r="AC385">
        <f>(Table6291323355387419451[[#This Row],[time]]-2)*2</f>
        <v>1.2428600000000003</v>
      </c>
      <c r="AD385" s="9">
        <v>9.0500000000000004E-5</v>
      </c>
      <c r="AE385" s="3">
        <v>2.6214300000000001</v>
      </c>
      <c r="AF385">
        <f>(Table249298330362394426458[[#This Row],[time]]-2)*2</f>
        <v>1.2428600000000003</v>
      </c>
      <c r="AG385" s="6">
        <v>1.9535900000000001E-4</v>
      </c>
      <c r="AH385" s="3">
        <v>2.6214300000000001</v>
      </c>
      <c r="AI385">
        <f>(Table7292324356388420452[[#This Row],[time]]-2)*2</f>
        <v>1.2428600000000003</v>
      </c>
      <c r="AJ385" s="9">
        <v>8.8200000000000003E-5</v>
      </c>
      <c r="AK385" s="3">
        <v>2.6214300000000001</v>
      </c>
      <c r="AL385">
        <f>(Table250299331363395427459[[#This Row],[time]]-2)*2</f>
        <v>1.2428600000000003</v>
      </c>
      <c r="AM385" s="6">
        <v>1.1702399999999999</v>
      </c>
      <c r="AN385" s="3">
        <v>2.6214300000000001</v>
      </c>
      <c r="AO385">
        <f>(Table8293325357389421453[[#This Row],[time]]-2)*2</f>
        <v>1.2428600000000003</v>
      </c>
      <c r="AP385" s="6">
        <v>1.92073</v>
      </c>
      <c r="AQ385" s="3">
        <v>2.6214300000000001</v>
      </c>
      <c r="AR385">
        <f>(Table252300332364396428460[[#This Row],[time]]-2)*2</f>
        <v>1.2428600000000003</v>
      </c>
      <c r="AS385" s="6">
        <v>1.4</v>
      </c>
      <c r="AT385" s="3">
        <v>2.6214300000000001</v>
      </c>
      <c r="AU385">
        <f>(Table253301333365397429461[[#This Row],[time]]-2)*2</f>
        <v>1.2428600000000003</v>
      </c>
      <c r="AV385" s="6">
        <v>2.11388</v>
      </c>
    </row>
    <row r="386" spans="1:48">
      <c r="A386" s="3">
        <v>2.6574499999999999</v>
      </c>
      <c r="B386">
        <f>(Table1286318350382414446[[#This Row],[time]]-2)*2</f>
        <v>1.3148999999999997</v>
      </c>
      <c r="C386" s="9">
        <v>8.9599999999999996E-5</v>
      </c>
      <c r="D386" s="3">
        <v>2.6574499999999999</v>
      </c>
      <c r="E386">
        <f>(Table2287319351383415447[[#This Row],[time]]-2)*2</f>
        <v>1.3148999999999997</v>
      </c>
      <c r="F386" s="9">
        <v>7.1699999999999995E-5</v>
      </c>
      <c r="G386" s="3">
        <v>2.6574499999999999</v>
      </c>
      <c r="H386">
        <f>(Table245294326358390422454[[#This Row],[time]]-2)*2</f>
        <v>1.3148999999999997</v>
      </c>
      <c r="I386" s="9">
        <v>9.6199999999999994E-5</v>
      </c>
      <c r="J386" s="3">
        <v>2.6574499999999999</v>
      </c>
      <c r="K386">
        <f>(Table3288320352384416448[[#This Row],[time]]-2)*2</f>
        <v>1.3148999999999997</v>
      </c>
      <c r="L386" s="9">
        <v>7.1699999999999995E-5</v>
      </c>
      <c r="M386" s="3">
        <v>2.6574499999999999</v>
      </c>
      <c r="N386">
        <f>(Table246295327359391423455[[#This Row],[time]]-2)*2</f>
        <v>1.3148999999999997</v>
      </c>
      <c r="O386" s="9">
        <v>5.49E-5</v>
      </c>
      <c r="P386" s="3">
        <v>2.6574499999999999</v>
      </c>
      <c r="Q386">
        <f>(Table4289321353385417449[[#This Row],[time]]-2)*2</f>
        <v>1.3148999999999997</v>
      </c>
      <c r="R386" s="9">
        <v>7.1899999999999999E-5</v>
      </c>
      <c r="S386" s="3">
        <v>2.6574499999999999</v>
      </c>
      <c r="T386">
        <f>(Table247296328360392424456[[#This Row],[time]]-2)*2</f>
        <v>1.3148999999999997</v>
      </c>
      <c r="U386" s="9">
        <v>5.9799999999999997E-5</v>
      </c>
      <c r="V386" s="3">
        <v>2.6574499999999999</v>
      </c>
      <c r="W386">
        <f>(Table5290322354386418450[[#This Row],[time]]-2)*2</f>
        <v>1.3148999999999997</v>
      </c>
      <c r="X386" s="9">
        <v>7.1600000000000006E-5</v>
      </c>
      <c r="Y386" s="3">
        <v>2.6574499999999999</v>
      </c>
      <c r="Z386">
        <f>(Table248297329361393425457[[#This Row],[time]]-2)*2</f>
        <v>1.3148999999999997</v>
      </c>
      <c r="AA386" s="9">
        <v>8.5099999999999995E-5</v>
      </c>
      <c r="AB386" s="3">
        <v>2.6574499999999999</v>
      </c>
      <c r="AC386">
        <f>(Table6291323355387419451[[#This Row],[time]]-2)*2</f>
        <v>1.3148999999999997</v>
      </c>
      <c r="AD386" s="9">
        <v>8.8900000000000006E-5</v>
      </c>
      <c r="AE386" s="3">
        <v>2.6574499999999999</v>
      </c>
      <c r="AF386">
        <f>(Table249298330362394426458[[#This Row],[time]]-2)*2</f>
        <v>1.3148999999999997</v>
      </c>
      <c r="AG386" s="9">
        <v>9.4300000000000002E-5</v>
      </c>
      <c r="AH386" s="3">
        <v>2.6574499999999999</v>
      </c>
      <c r="AI386">
        <f>(Table7292324356388420452[[#This Row],[time]]-2)*2</f>
        <v>1.3148999999999997</v>
      </c>
      <c r="AJ386" s="9">
        <v>8.2799999999999993E-5</v>
      </c>
      <c r="AK386" s="3">
        <v>2.6574499999999999</v>
      </c>
      <c r="AL386">
        <f>(Table250299331363395427459[[#This Row],[time]]-2)*2</f>
        <v>1.3148999999999997</v>
      </c>
      <c r="AM386" s="6">
        <v>1.24021</v>
      </c>
      <c r="AN386" s="3">
        <v>2.6574499999999999</v>
      </c>
      <c r="AO386">
        <f>(Table8293325357389421453[[#This Row],[time]]-2)*2</f>
        <v>1.3148999999999997</v>
      </c>
      <c r="AP386" s="6">
        <v>1.9442200000000001</v>
      </c>
      <c r="AQ386" s="3">
        <v>2.6574499999999999</v>
      </c>
      <c r="AR386">
        <f>(Table252300332364396428460[[#This Row],[time]]-2)*2</f>
        <v>1.3148999999999997</v>
      </c>
      <c r="AS386" s="6">
        <v>1.4934099999999999</v>
      </c>
      <c r="AT386" s="3">
        <v>2.6574499999999999</v>
      </c>
      <c r="AU386">
        <f>(Table253301333365397429461[[#This Row],[time]]-2)*2</f>
        <v>1.3148999999999997</v>
      </c>
      <c r="AV386" s="6">
        <v>2.0469200000000001</v>
      </c>
    </row>
    <row r="387" spans="1:48">
      <c r="A387" s="3">
        <v>2.7091799999999999</v>
      </c>
      <c r="B387">
        <f>(Table1286318350382414446[[#This Row],[time]]-2)*2</f>
        <v>1.4183599999999998</v>
      </c>
      <c r="C387" s="9">
        <v>8.7399999999999997E-5</v>
      </c>
      <c r="D387" s="3">
        <v>2.7091799999999999</v>
      </c>
      <c r="E387">
        <f>(Table2287319351383415447[[#This Row],[time]]-2)*2</f>
        <v>1.4183599999999998</v>
      </c>
      <c r="F387" s="9">
        <v>6.7799999999999995E-5</v>
      </c>
      <c r="G387" s="3">
        <v>2.7091799999999999</v>
      </c>
      <c r="H387">
        <f>(Table245294326358390422454[[#This Row],[time]]-2)*2</f>
        <v>1.4183599999999998</v>
      </c>
      <c r="I387" s="9">
        <v>9.3499999999999996E-5</v>
      </c>
      <c r="J387" s="3">
        <v>2.7091799999999999</v>
      </c>
      <c r="K387">
        <f>(Table3288320352384416448[[#This Row],[time]]-2)*2</f>
        <v>1.4183599999999998</v>
      </c>
      <c r="L387" s="9">
        <v>6.7500000000000001E-5</v>
      </c>
      <c r="M387" s="3">
        <v>2.7091799999999999</v>
      </c>
      <c r="N387">
        <f>(Table246295327359391423455[[#This Row],[time]]-2)*2</f>
        <v>1.4183599999999998</v>
      </c>
      <c r="O387" s="9">
        <v>5.4200000000000003E-5</v>
      </c>
      <c r="P387" s="3">
        <v>2.7091799999999999</v>
      </c>
      <c r="Q387">
        <f>(Table4289321353385417449[[#This Row],[time]]-2)*2</f>
        <v>1.4183599999999998</v>
      </c>
      <c r="R387" s="9">
        <v>6.9599999999999998E-5</v>
      </c>
      <c r="S387" s="3">
        <v>2.7091799999999999</v>
      </c>
      <c r="T387">
        <f>(Table247296328360392424456[[#This Row],[time]]-2)*2</f>
        <v>1.4183599999999998</v>
      </c>
      <c r="U387" s="9">
        <v>5.7899999999999998E-5</v>
      </c>
      <c r="V387" s="3">
        <v>2.7091799999999999</v>
      </c>
      <c r="W387">
        <f>(Table5290322354386418450[[#This Row],[time]]-2)*2</f>
        <v>1.4183599999999998</v>
      </c>
      <c r="X387" s="9">
        <v>6.9400000000000006E-5</v>
      </c>
      <c r="Y387" s="3">
        <v>2.7091799999999999</v>
      </c>
      <c r="Z387">
        <f>(Table248297329361393425457[[#This Row],[time]]-2)*2</f>
        <v>1.4183599999999998</v>
      </c>
      <c r="AA387" s="9">
        <v>8.4599999999999996E-5</v>
      </c>
      <c r="AB387" s="3">
        <v>2.7091799999999999</v>
      </c>
      <c r="AC387">
        <f>(Table6291323355387419451[[#This Row],[time]]-2)*2</f>
        <v>1.4183599999999998</v>
      </c>
      <c r="AD387" s="9">
        <v>8.6700000000000007E-5</v>
      </c>
      <c r="AE387" s="3">
        <v>2.7091799999999999</v>
      </c>
      <c r="AF387">
        <f>(Table249298330362394426458[[#This Row],[time]]-2)*2</f>
        <v>1.4183599999999998</v>
      </c>
      <c r="AG387" s="9">
        <v>9.3399999999999993E-5</v>
      </c>
      <c r="AH387" s="3">
        <v>2.7091799999999999</v>
      </c>
      <c r="AI387">
        <f>(Table7292324356388420452[[#This Row],[time]]-2)*2</f>
        <v>1.4183599999999998</v>
      </c>
      <c r="AJ387" s="9">
        <v>7.64E-5</v>
      </c>
      <c r="AK387" s="3">
        <v>2.7091799999999999</v>
      </c>
      <c r="AL387">
        <f>(Table250299331363395427459[[#This Row],[time]]-2)*2</f>
        <v>1.4183599999999998</v>
      </c>
      <c r="AM387" s="6">
        <v>1.3568100000000001</v>
      </c>
      <c r="AN387" s="3">
        <v>2.7091799999999999</v>
      </c>
      <c r="AO387">
        <f>(Table8293325357389421453[[#This Row],[time]]-2)*2</f>
        <v>1.4183599999999998</v>
      </c>
      <c r="AP387" s="6">
        <v>1.9277200000000001</v>
      </c>
      <c r="AQ387" s="3">
        <v>2.7091799999999999</v>
      </c>
      <c r="AR387">
        <f>(Table252300332364396428460[[#This Row],[time]]-2)*2</f>
        <v>1.4183599999999998</v>
      </c>
      <c r="AS387" s="6">
        <v>1.6354900000000001</v>
      </c>
      <c r="AT387" s="3">
        <v>2.7091799999999999</v>
      </c>
      <c r="AU387">
        <f>(Table253301333365397429461[[#This Row],[time]]-2)*2</f>
        <v>1.4183599999999998</v>
      </c>
      <c r="AV387" s="6">
        <v>1.91214</v>
      </c>
    </row>
    <row r="388" spans="1:48">
      <c r="A388" s="3">
        <v>2.75284</v>
      </c>
      <c r="B388">
        <f>(Table1286318350382414446[[#This Row],[time]]-2)*2</f>
        <v>1.5056799999999999</v>
      </c>
      <c r="C388" s="9">
        <v>8.6399999999999999E-5</v>
      </c>
      <c r="D388" s="3">
        <v>2.75284</v>
      </c>
      <c r="E388">
        <f>(Table2287319351383415447[[#This Row],[time]]-2)*2</f>
        <v>1.5056799999999999</v>
      </c>
      <c r="F388" s="9">
        <v>6.6000000000000005E-5</v>
      </c>
      <c r="G388" s="3">
        <v>2.75284</v>
      </c>
      <c r="H388">
        <f>(Table245294326358390422454[[#This Row],[time]]-2)*2</f>
        <v>1.5056799999999999</v>
      </c>
      <c r="I388" s="9">
        <v>9.1899999999999998E-5</v>
      </c>
      <c r="J388" s="3">
        <v>2.75284</v>
      </c>
      <c r="K388">
        <f>(Table3288320352384416448[[#This Row],[time]]-2)*2</f>
        <v>1.5056799999999999</v>
      </c>
      <c r="L388" s="9">
        <v>6.5400000000000004E-5</v>
      </c>
      <c r="M388" s="3">
        <v>2.75284</v>
      </c>
      <c r="N388">
        <f>(Table246295327359391423455[[#This Row],[time]]-2)*2</f>
        <v>1.5056799999999999</v>
      </c>
      <c r="O388" s="9">
        <v>5.4400000000000001E-5</v>
      </c>
      <c r="P388" s="3">
        <v>2.75284</v>
      </c>
      <c r="Q388">
        <f>(Table4289321353385417449[[#This Row],[time]]-2)*2</f>
        <v>1.5056799999999999</v>
      </c>
      <c r="R388" s="9">
        <v>6.7799999999999995E-5</v>
      </c>
      <c r="S388" s="3">
        <v>2.75284</v>
      </c>
      <c r="T388">
        <f>(Table247296328360392424456[[#This Row],[time]]-2)*2</f>
        <v>1.5056799999999999</v>
      </c>
      <c r="U388" s="9">
        <v>5.7800000000000002E-5</v>
      </c>
      <c r="V388" s="3">
        <v>2.75284</v>
      </c>
      <c r="W388">
        <f>(Table5290322354386418450[[#This Row],[time]]-2)*2</f>
        <v>1.5056799999999999</v>
      </c>
      <c r="X388" s="9">
        <v>6.7700000000000006E-5</v>
      </c>
      <c r="Y388" s="3">
        <v>2.75284</v>
      </c>
      <c r="Z388">
        <f>(Table248297329361393425457[[#This Row],[time]]-2)*2</f>
        <v>1.5056799999999999</v>
      </c>
      <c r="AA388" s="9">
        <v>8.42E-5</v>
      </c>
      <c r="AB388" s="3">
        <v>2.75284</v>
      </c>
      <c r="AC388">
        <f>(Table6291323355387419451[[#This Row],[time]]-2)*2</f>
        <v>1.5056799999999999</v>
      </c>
      <c r="AD388" s="9">
        <v>8.4400000000000005E-5</v>
      </c>
      <c r="AE388" s="3">
        <v>2.75284</v>
      </c>
      <c r="AF388">
        <f>(Table249298330362394426458[[#This Row],[time]]-2)*2</f>
        <v>1.5056799999999999</v>
      </c>
      <c r="AG388" s="9">
        <v>9.2800000000000006E-5</v>
      </c>
      <c r="AH388" s="3">
        <v>2.75284</v>
      </c>
      <c r="AI388">
        <f>(Table7292324356388420452[[#This Row],[time]]-2)*2</f>
        <v>1.5056799999999999</v>
      </c>
      <c r="AJ388" s="9">
        <v>6.9599999999999998E-5</v>
      </c>
      <c r="AK388" s="3">
        <v>2.75284</v>
      </c>
      <c r="AL388">
        <f>(Table250299331363395427459[[#This Row],[time]]-2)*2</f>
        <v>1.5056799999999999</v>
      </c>
      <c r="AM388" s="6">
        <v>1.45363</v>
      </c>
      <c r="AN388" s="3">
        <v>2.75284</v>
      </c>
      <c r="AO388">
        <f>(Table8293325357389421453[[#This Row],[time]]-2)*2</f>
        <v>1.5056799999999999</v>
      </c>
      <c r="AP388" s="6">
        <v>1.89005</v>
      </c>
      <c r="AQ388" s="3">
        <v>2.75284</v>
      </c>
      <c r="AR388">
        <f>(Table252300332364396428460[[#This Row],[time]]-2)*2</f>
        <v>1.5056799999999999</v>
      </c>
      <c r="AS388" s="6">
        <v>1.7448600000000001</v>
      </c>
      <c r="AT388" s="3">
        <v>2.75284</v>
      </c>
      <c r="AU388">
        <f>(Table253301333365397429461[[#This Row],[time]]-2)*2</f>
        <v>1.5056799999999999</v>
      </c>
      <c r="AV388" s="6">
        <v>1.7855300000000001</v>
      </c>
    </row>
    <row r="389" spans="1:48">
      <c r="A389" s="3">
        <v>2.8099699999999999</v>
      </c>
      <c r="B389">
        <f>(Table1286318350382414446[[#This Row],[time]]-2)*2</f>
        <v>1.6199399999999997</v>
      </c>
      <c r="C389" s="9">
        <v>8.5699999999999996E-5</v>
      </c>
      <c r="D389" s="3">
        <v>2.8099699999999999</v>
      </c>
      <c r="E389">
        <f>(Table2287319351383415447[[#This Row],[time]]-2)*2</f>
        <v>1.6199399999999997</v>
      </c>
      <c r="F389" s="9">
        <v>6.4700000000000001E-5</v>
      </c>
      <c r="G389" s="3">
        <v>2.8099699999999999</v>
      </c>
      <c r="H389">
        <f>(Table245294326358390422454[[#This Row],[time]]-2)*2</f>
        <v>1.6199399999999997</v>
      </c>
      <c r="I389" s="9">
        <v>9.0699999999999996E-5</v>
      </c>
      <c r="J389" s="3">
        <v>2.8099699999999999</v>
      </c>
      <c r="K389">
        <f>(Table3288320352384416448[[#This Row],[time]]-2)*2</f>
        <v>1.6199399999999997</v>
      </c>
      <c r="L389" s="9">
        <v>6.3999999999999997E-5</v>
      </c>
      <c r="M389" s="3">
        <v>2.8099699999999999</v>
      </c>
      <c r="N389">
        <f>(Table246295327359391423455[[#This Row],[time]]-2)*2</f>
        <v>1.6199399999999997</v>
      </c>
      <c r="O389" s="9">
        <v>5.52E-5</v>
      </c>
      <c r="P389" s="3">
        <v>2.8099699999999999</v>
      </c>
      <c r="Q389">
        <f>(Table4289321353385417449[[#This Row],[time]]-2)*2</f>
        <v>1.6199399999999997</v>
      </c>
      <c r="R389" s="9">
        <v>6.6000000000000005E-5</v>
      </c>
      <c r="S389" s="3">
        <v>2.8099699999999999</v>
      </c>
      <c r="T389">
        <f>(Table247296328360392424456[[#This Row],[time]]-2)*2</f>
        <v>1.6199399999999997</v>
      </c>
      <c r="U389" s="9">
        <v>5.7899999999999998E-5</v>
      </c>
      <c r="V389" s="3">
        <v>2.8099699999999999</v>
      </c>
      <c r="W389">
        <f>(Table5290322354386418450[[#This Row],[time]]-2)*2</f>
        <v>1.6199399999999997</v>
      </c>
      <c r="X389" s="9">
        <v>6.5599999999999995E-5</v>
      </c>
      <c r="Y389" s="3">
        <v>2.8099699999999999</v>
      </c>
      <c r="Z389">
        <f>(Table248297329361393425457[[#This Row],[time]]-2)*2</f>
        <v>1.6199399999999997</v>
      </c>
      <c r="AA389" s="9">
        <v>8.25E-5</v>
      </c>
      <c r="AB389" s="3">
        <v>2.8099699999999999</v>
      </c>
      <c r="AC389">
        <f>(Table6291323355387419451[[#This Row],[time]]-2)*2</f>
        <v>1.6199399999999997</v>
      </c>
      <c r="AD389" s="9">
        <v>8.2000000000000001E-5</v>
      </c>
      <c r="AE389" s="3">
        <v>2.8099699999999999</v>
      </c>
      <c r="AF389">
        <f>(Table249298330362394426458[[#This Row],[time]]-2)*2</f>
        <v>1.6199399999999997</v>
      </c>
      <c r="AG389" s="9">
        <v>9.1799999999999995E-5</v>
      </c>
      <c r="AH389" s="3">
        <v>2.8099699999999999</v>
      </c>
      <c r="AI389">
        <f>(Table7292324356388420452[[#This Row],[time]]-2)*2</f>
        <v>1.6199399999999997</v>
      </c>
      <c r="AJ389" s="9">
        <v>6.0999999999999999E-5</v>
      </c>
      <c r="AK389" s="3">
        <v>2.8099699999999999</v>
      </c>
      <c r="AL389">
        <f>(Table250299331363395427459[[#This Row],[time]]-2)*2</f>
        <v>1.6199399999999997</v>
      </c>
      <c r="AM389" s="6">
        <v>1.5586199999999999</v>
      </c>
      <c r="AN389" s="3">
        <v>2.8099699999999999</v>
      </c>
      <c r="AO389">
        <f>(Table8293325357389421453[[#This Row],[time]]-2)*2</f>
        <v>1.6199399999999997</v>
      </c>
      <c r="AP389" s="6">
        <v>1.82603</v>
      </c>
      <c r="AQ389" s="3">
        <v>2.8099699999999999</v>
      </c>
      <c r="AR389">
        <f>(Table252300332364396428460[[#This Row],[time]]-2)*2</f>
        <v>1.6199399999999997</v>
      </c>
      <c r="AS389" s="6">
        <v>1.8763700000000001</v>
      </c>
      <c r="AT389" s="3">
        <v>2.8099699999999999</v>
      </c>
      <c r="AU389">
        <f>(Table253301333365397429461[[#This Row],[time]]-2)*2</f>
        <v>1.6199399999999997</v>
      </c>
      <c r="AV389" s="6">
        <v>1.6244700000000001</v>
      </c>
    </row>
    <row r="390" spans="1:48">
      <c r="A390" s="3">
        <v>2.8528199999999999</v>
      </c>
      <c r="B390">
        <f>(Table1286318350382414446[[#This Row],[time]]-2)*2</f>
        <v>1.7056399999999998</v>
      </c>
      <c r="C390" s="9">
        <v>8.5199999999999997E-5</v>
      </c>
      <c r="D390" s="3">
        <v>2.8528199999999999</v>
      </c>
      <c r="E390">
        <f>(Table2287319351383415447[[#This Row],[time]]-2)*2</f>
        <v>1.7056399999999998</v>
      </c>
      <c r="F390" s="9">
        <v>6.3899999999999995E-5</v>
      </c>
      <c r="G390" s="3">
        <v>2.8528199999999999</v>
      </c>
      <c r="H390">
        <f>(Table245294326358390422454[[#This Row],[time]]-2)*2</f>
        <v>1.7056399999999998</v>
      </c>
      <c r="I390" s="9">
        <v>8.9800000000000001E-5</v>
      </c>
      <c r="J390" s="3">
        <v>2.8528199999999999</v>
      </c>
      <c r="K390">
        <f>(Table3288320352384416448[[#This Row],[time]]-2)*2</f>
        <v>1.7056399999999998</v>
      </c>
      <c r="L390" s="9">
        <v>6.3100000000000002E-5</v>
      </c>
      <c r="M390" s="3">
        <v>2.8528199999999999</v>
      </c>
      <c r="N390">
        <f>(Table246295327359391423455[[#This Row],[time]]-2)*2</f>
        <v>1.7056399999999998</v>
      </c>
      <c r="O390" s="9">
        <v>5.5699999999999999E-5</v>
      </c>
      <c r="P390" s="3">
        <v>2.8528199999999999</v>
      </c>
      <c r="Q390">
        <f>(Table4289321353385417449[[#This Row],[time]]-2)*2</f>
        <v>1.7056399999999998</v>
      </c>
      <c r="R390" s="9">
        <v>6.4800000000000003E-5</v>
      </c>
      <c r="S390" s="3">
        <v>2.8528199999999999</v>
      </c>
      <c r="T390">
        <f>(Table247296328360392424456[[#This Row],[time]]-2)*2</f>
        <v>1.7056399999999998</v>
      </c>
      <c r="U390" s="9">
        <v>5.7200000000000001E-5</v>
      </c>
      <c r="V390" s="3">
        <v>2.8528199999999999</v>
      </c>
      <c r="W390">
        <f>(Table5290322354386418450[[#This Row],[time]]-2)*2</f>
        <v>1.7056399999999998</v>
      </c>
      <c r="X390" s="9">
        <v>6.4700000000000001E-5</v>
      </c>
      <c r="Y390" s="3">
        <v>2.8528199999999999</v>
      </c>
      <c r="Z390">
        <f>(Table248297329361393425457[[#This Row],[time]]-2)*2</f>
        <v>1.7056399999999998</v>
      </c>
      <c r="AA390" s="9">
        <v>8.2299999999999995E-5</v>
      </c>
      <c r="AB390" s="3">
        <v>2.8528199999999999</v>
      </c>
      <c r="AC390">
        <f>(Table6291323355387419451[[#This Row],[time]]-2)*2</f>
        <v>1.7056399999999998</v>
      </c>
      <c r="AD390" s="9">
        <v>8.1299999999999997E-5</v>
      </c>
      <c r="AE390" s="3">
        <v>2.8528199999999999</v>
      </c>
      <c r="AF390">
        <f>(Table249298330362394426458[[#This Row],[time]]-2)*2</f>
        <v>1.7056399999999998</v>
      </c>
      <c r="AG390" s="9">
        <v>9.09E-5</v>
      </c>
      <c r="AH390" s="3">
        <v>2.8528199999999999</v>
      </c>
      <c r="AI390">
        <f>(Table7292324356388420452[[#This Row],[time]]-2)*2</f>
        <v>1.7056399999999998</v>
      </c>
      <c r="AJ390" s="9">
        <v>6.7199999999999994E-5</v>
      </c>
      <c r="AK390" s="3">
        <v>2.8528199999999999</v>
      </c>
      <c r="AL390">
        <f>(Table250299331363395427459[[#This Row],[time]]-2)*2</f>
        <v>1.7056399999999998</v>
      </c>
      <c r="AM390" s="6">
        <v>1.63188</v>
      </c>
      <c r="AN390" s="3">
        <v>2.8528199999999999</v>
      </c>
      <c r="AO390">
        <f>(Table8293325357389421453[[#This Row],[time]]-2)*2</f>
        <v>1.7056399999999998</v>
      </c>
      <c r="AP390" s="6">
        <v>1.76332</v>
      </c>
      <c r="AQ390" s="3">
        <v>2.8528199999999999</v>
      </c>
      <c r="AR390">
        <f>(Table252300332364396428460[[#This Row],[time]]-2)*2</f>
        <v>1.7056399999999998</v>
      </c>
      <c r="AS390" s="6">
        <v>1.9537100000000001</v>
      </c>
      <c r="AT390" s="3">
        <v>2.8528199999999999</v>
      </c>
      <c r="AU390">
        <f>(Table253301333365397429461[[#This Row],[time]]-2)*2</f>
        <v>1.7056399999999998</v>
      </c>
      <c r="AV390" s="6">
        <v>1.5072300000000001</v>
      </c>
    </row>
    <row r="391" spans="1:48">
      <c r="A391" s="3">
        <v>2.9071899999999999</v>
      </c>
      <c r="B391">
        <f>(Table1286318350382414446[[#This Row],[time]]-2)*2</f>
        <v>1.8143799999999999</v>
      </c>
      <c r="C391" s="9">
        <v>8.4599999999999996E-5</v>
      </c>
      <c r="D391" s="3">
        <v>2.9071899999999999</v>
      </c>
      <c r="E391">
        <f>(Table2287319351383415447[[#This Row],[time]]-2)*2</f>
        <v>1.8143799999999999</v>
      </c>
      <c r="F391" s="9">
        <v>6.3100000000000002E-5</v>
      </c>
      <c r="G391" s="3">
        <v>2.9071899999999999</v>
      </c>
      <c r="H391">
        <f>(Table245294326358390422454[[#This Row],[time]]-2)*2</f>
        <v>1.8143799999999999</v>
      </c>
      <c r="I391" s="9">
        <v>8.8700000000000001E-5</v>
      </c>
      <c r="J391" s="3">
        <v>2.9071899999999999</v>
      </c>
      <c r="K391">
        <f>(Table3288320352384416448[[#This Row],[time]]-2)*2</f>
        <v>1.8143799999999999</v>
      </c>
      <c r="L391" s="9">
        <v>6.2100000000000005E-5</v>
      </c>
      <c r="M391" s="3">
        <v>2.9071899999999999</v>
      </c>
      <c r="N391">
        <f>(Table246295327359391423455[[#This Row],[time]]-2)*2</f>
        <v>1.8143799999999999</v>
      </c>
      <c r="O391" s="9">
        <v>5.5899999999999997E-5</v>
      </c>
      <c r="P391" s="3">
        <v>2.9071899999999999</v>
      </c>
      <c r="Q391">
        <f>(Table4289321353385417449[[#This Row],[time]]-2)*2</f>
        <v>1.8143799999999999</v>
      </c>
      <c r="R391" s="9">
        <v>6.3499999999999999E-5</v>
      </c>
      <c r="S391" s="3">
        <v>2.9071899999999999</v>
      </c>
      <c r="T391">
        <f>(Table247296328360392424456[[#This Row],[time]]-2)*2</f>
        <v>1.8143799999999999</v>
      </c>
      <c r="U391" s="9">
        <v>5.6199999999999997E-5</v>
      </c>
      <c r="V391" s="3">
        <v>2.9071899999999999</v>
      </c>
      <c r="W391">
        <f>(Table5290322354386418450[[#This Row],[time]]-2)*2</f>
        <v>1.8143799999999999</v>
      </c>
      <c r="X391" s="9">
        <v>6.3200000000000005E-5</v>
      </c>
      <c r="Y391" s="3">
        <v>2.9071899999999999</v>
      </c>
      <c r="Z391">
        <f>(Table248297329361393425457[[#This Row],[time]]-2)*2</f>
        <v>1.8143799999999999</v>
      </c>
      <c r="AA391" s="9">
        <v>8.2000000000000001E-5</v>
      </c>
      <c r="AB391" s="3">
        <v>2.9071899999999999</v>
      </c>
      <c r="AC391">
        <f>(Table6291323355387419451[[#This Row],[time]]-2)*2</f>
        <v>1.8143799999999999</v>
      </c>
      <c r="AD391" s="9">
        <v>7.8200000000000003E-5</v>
      </c>
      <c r="AE391" s="3">
        <v>2.9071899999999999</v>
      </c>
      <c r="AF391">
        <f>(Table249298330362394426458[[#This Row],[time]]-2)*2</f>
        <v>1.8143799999999999</v>
      </c>
      <c r="AG391" s="9">
        <v>8.9800000000000001E-5</v>
      </c>
      <c r="AH391" s="3">
        <v>2.9071899999999999</v>
      </c>
      <c r="AI391">
        <f>(Table7292324356388420452[[#This Row],[time]]-2)*2</f>
        <v>1.8143799999999999</v>
      </c>
      <c r="AJ391" s="9">
        <v>5.63E-5</v>
      </c>
      <c r="AK391" s="3">
        <v>2.9071899999999999</v>
      </c>
      <c r="AL391">
        <f>(Table250299331363395427459[[#This Row],[time]]-2)*2</f>
        <v>1.8143799999999999</v>
      </c>
      <c r="AM391" s="6">
        <v>1.7316199999999999</v>
      </c>
      <c r="AN391" s="3">
        <v>2.9071899999999999</v>
      </c>
      <c r="AO391">
        <f>(Table8293325357389421453[[#This Row],[time]]-2)*2</f>
        <v>1.8143799999999999</v>
      </c>
      <c r="AP391" s="6">
        <v>1.66378</v>
      </c>
      <c r="AQ391" s="3">
        <v>2.9071899999999999</v>
      </c>
      <c r="AR391">
        <f>(Table252300332364396428460[[#This Row],[time]]-2)*2</f>
        <v>1.8143799999999999</v>
      </c>
      <c r="AS391" s="6">
        <v>2.01586</v>
      </c>
      <c r="AT391" s="3">
        <v>2.9071899999999999</v>
      </c>
      <c r="AU391">
        <f>(Table253301333365397429461[[#This Row],[time]]-2)*2</f>
        <v>1.8143799999999999</v>
      </c>
      <c r="AV391" s="6">
        <v>1.3645400000000001</v>
      </c>
    </row>
    <row r="392" spans="1:48">
      <c r="A392" s="3">
        <v>2.9572699999999998</v>
      </c>
      <c r="B392">
        <f>(Table1286318350382414446[[#This Row],[time]]-2)*2</f>
        <v>1.9145399999999997</v>
      </c>
      <c r="C392" s="9">
        <v>8.3999999999999995E-5</v>
      </c>
      <c r="D392" s="3">
        <v>2.9572699999999998</v>
      </c>
      <c r="E392">
        <f>(Table2287319351383415447[[#This Row],[time]]-2)*2</f>
        <v>1.9145399999999997</v>
      </c>
      <c r="F392" s="9">
        <v>6.2299999999999996E-5</v>
      </c>
      <c r="G392" s="3">
        <v>2.9572699999999998</v>
      </c>
      <c r="H392">
        <f>(Table245294326358390422454[[#This Row],[time]]-2)*2</f>
        <v>1.9145399999999997</v>
      </c>
      <c r="I392" s="9">
        <v>8.7800000000000006E-5</v>
      </c>
      <c r="J392" s="3">
        <v>2.9572699999999998</v>
      </c>
      <c r="K392">
        <f>(Table3288320352384416448[[#This Row],[time]]-2)*2</f>
        <v>1.9145399999999997</v>
      </c>
      <c r="L392" s="9">
        <v>6.1299999999999999E-5</v>
      </c>
      <c r="M392" s="3">
        <v>2.9572699999999998</v>
      </c>
      <c r="N392">
        <f>(Table246295327359391423455[[#This Row],[time]]-2)*2</f>
        <v>1.9145399999999997</v>
      </c>
      <c r="O392" s="9">
        <v>5.4200000000000003E-5</v>
      </c>
      <c r="P392" s="3">
        <v>2.9572699999999998</v>
      </c>
      <c r="Q392">
        <f>(Table4289321353385417449[[#This Row],[time]]-2)*2</f>
        <v>1.9145399999999997</v>
      </c>
      <c r="R392" s="9">
        <v>6.2199999999999994E-5</v>
      </c>
      <c r="S392" s="3">
        <v>2.9572699999999998</v>
      </c>
      <c r="T392">
        <f>(Table247296328360392424456[[#This Row],[time]]-2)*2</f>
        <v>1.9145399999999997</v>
      </c>
      <c r="U392" s="9">
        <v>5.4700000000000001E-5</v>
      </c>
      <c r="V392" s="3">
        <v>2.9572699999999998</v>
      </c>
      <c r="W392">
        <f>(Table5290322354386418450[[#This Row],[time]]-2)*2</f>
        <v>1.9145399999999997</v>
      </c>
      <c r="X392" s="9">
        <v>6.2000000000000003E-5</v>
      </c>
      <c r="Y392" s="3">
        <v>2.9572699999999998</v>
      </c>
      <c r="Z392">
        <f>(Table248297329361393425457[[#This Row],[time]]-2)*2</f>
        <v>1.9145399999999997</v>
      </c>
      <c r="AA392" s="9">
        <v>8.0000000000000007E-5</v>
      </c>
      <c r="AB392" s="3">
        <v>2.9572699999999998</v>
      </c>
      <c r="AC392">
        <f>(Table6291323355387419451[[#This Row],[time]]-2)*2</f>
        <v>1.9145399999999997</v>
      </c>
      <c r="AD392" s="9">
        <v>7.6299999999999998E-5</v>
      </c>
      <c r="AE392" s="3">
        <v>2.9572699999999998</v>
      </c>
      <c r="AF392">
        <f>(Table249298330362394426458[[#This Row],[time]]-2)*2</f>
        <v>1.9145399999999997</v>
      </c>
      <c r="AG392" s="9">
        <v>8.8300000000000005E-5</v>
      </c>
      <c r="AH392" s="3">
        <v>2.9572699999999998</v>
      </c>
      <c r="AI392">
        <f>(Table7292324356388420452[[#This Row],[time]]-2)*2</f>
        <v>1.9145399999999997</v>
      </c>
      <c r="AJ392" s="9">
        <v>5.3300000000000001E-5</v>
      </c>
      <c r="AK392" s="3">
        <v>2.9572699999999998</v>
      </c>
      <c r="AL392">
        <f>(Table250299331363395427459[[#This Row],[time]]-2)*2</f>
        <v>1.9145399999999997</v>
      </c>
      <c r="AM392" s="6">
        <v>1.81585</v>
      </c>
      <c r="AN392" s="3">
        <v>2.9572699999999998</v>
      </c>
      <c r="AO392">
        <f>(Table8293325357389421453[[#This Row],[time]]-2)*2</f>
        <v>1.9145399999999997</v>
      </c>
      <c r="AP392" s="6">
        <v>1.5479499999999999</v>
      </c>
      <c r="AQ392" s="3">
        <v>2.9572699999999998</v>
      </c>
      <c r="AR392">
        <f>(Table252300332364396428460[[#This Row],[time]]-2)*2</f>
        <v>1.9145399999999997</v>
      </c>
      <c r="AS392" s="6">
        <v>2.0609999999999999</v>
      </c>
      <c r="AT392" s="3">
        <v>2.9572699999999998</v>
      </c>
      <c r="AU392">
        <f>(Table253301333365397429461[[#This Row],[time]]-2)*2</f>
        <v>1.9145399999999997</v>
      </c>
      <c r="AV392" s="6">
        <v>1.2302</v>
      </c>
    </row>
    <row r="393" spans="1:48">
      <c r="A393" s="4">
        <v>3</v>
      </c>
      <c r="B393">
        <f>(Table1286318350382414446[[#This Row],[time]]-2)*2</f>
        <v>2</v>
      </c>
      <c r="C393" s="10">
        <v>8.3399999999999994E-5</v>
      </c>
      <c r="D393" s="4">
        <v>3</v>
      </c>
      <c r="E393">
        <f>(Table2287319351383415447[[#This Row],[time]]-2)*2</f>
        <v>2</v>
      </c>
      <c r="F393" s="10">
        <v>6.1699999999999995E-5</v>
      </c>
      <c r="G393" s="4">
        <v>3</v>
      </c>
      <c r="H393">
        <f>(Table245294326358390422454[[#This Row],[time]]-2)*2</f>
        <v>2</v>
      </c>
      <c r="I393" s="10">
        <v>8.7000000000000001E-5</v>
      </c>
      <c r="J393" s="4">
        <v>3</v>
      </c>
      <c r="K393">
        <f>(Table3288320352384416448[[#This Row],[time]]-2)*2</f>
        <v>2</v>
      </c>
      <c r="L393" s="10">
        <v>6.0699999999999998E-5</v>
      </c>
      <c r="M393" s="4">
        <v>3</v>
      </c>
      <c r="N393">
        <f>(Table246295327359391423455[[#This Row],[time]]-2)*2</f>
        <v>2</v>
      </c>
      <c r="O393" s="10">
        <v>5.3699999999999997E-5</v>
      </c>
      <c r="P393" s="4">
        <v>3</v>
      </c>
      <c r="Q393">
        <f>(Table4289321353385417449[[#This Row],[time]]-2)*2</f>
        <v>2</v>
      </c>
      <c r="R393" s="10">
        <v>6.1199999999999997E-5</v>
      </c>
      <c r="S393" s="4">
        <v>3</v>
      </c>
      <c r="T393">
        <f>(Table247296328360392424456[[#This Row],[time]]-2)*2</f>
        <v>2</v>
      </c>
      <c r="U393" s="10">
        <v>5.3900000000000002E-5</v>
      </c>
      <c r="V393" s="4">
        <v>3</v>
      </c>
      <c r="W393">
        <f>(Table5290322354386418450[[#This Row],[time]]-2)*2</f>
        <v>2</v>
      </c>
      <c r="X393" s="10">
        <v>6.1199999999999997E-5</v>
      </c>
      <c r="Y393" s="4">
        <v>3</v>
      </c>
      <c r="Z393">
        <f>(Table248297329361393425457[[#This Row],[time]]-2)*2</f>
        <v>2</v>
      </c>
      <c r="AA393" s="10">
        <v>7.9599999999999997E-5</v>
      </c>
      <c r="AB393" s="4">
        <v>3</v>
      </c>
      <c r="AC393">
        <f>(Table6291323355387419451[[#This Row],[time]]-2)*2</f>
        <v>2</v>
      </c>
      <c r="AD393" s="10">
        <v>7.47E-5</v>
      </c>
      <c r="AE393" s="4">
        <v>3</v>
      </c>
      <c r="AF393">
        <f>(Table249298330362394426458[[#This Row],[time]]-2)*2</f>
        <v>2</v>
      </c>
      <c r="AG393" s="10">
        <v>8.7200000000000005E-5</v>
      </c>
      <c r="AH393" s="4">
        <v>3</v>
      </c>
      <c r="AI393">
        <f>(Table7292324356388420452[[#This Row],[time]]-2)*2</f>
        <v>2</v>
      </c>
      <c r="AJ393" s="10">
        <v>5.0000000000000002E-5</v>
      </c>
      <c r="AK393" s="4">
        <v>3</v>
      </c>
      <c r="AL393">
        <f>(Table250299331363395427459[[#This Row],[time]]-2)*2</f>
        <v>2</v>
      </c>
      <c r="AM393" s="7">
        <v>1.7885899999999999</v>
      </c>
      <c r="AN393" s="4">
        <v>3</v>
      </c>
      <c r="AO393">
        <f>(Table8293325357389421453[[#This Row],[time]]-2)*2</f>
        <v>2</v>
      </c>
      <c r="AP393" s="7">
        <v>1.43306</v>
      </c>
      <c r="AQ393" s="4">
        <v>3</v>
      </c>
      <c r="AR393">
        <f>(Table252300332364396428460[[#This Row],[time]]-2)*2</f>
        <v>2</v>
      </c>
      <c r="AS393" s="7">
        <v>2.1118399999999999</v>
      </c>
      <c r="AT393" s="4">
        <v>3</v>
      </c>
      <c r="AU393">
        <f>(Table253301333365397429461[[#This Row],[time]]-2)*2</f>
        <v>2</v>
      </c>
      <c r="AV393" s="7">
        <v>1.1110100000000001</v>
      </c>
    </row>
    <row r="394" spans="1:48">
      <c r="A394" t="s">
        <v>26</v>
      </c>
      <c r="C394">
        <f>AVERAGE(C373:C393)</f>
        <v>0.48255646133333319</v>
      </c>
      <c r="D394" t="s">
        <v>26</v>
      </c>
      <c r="F394">
        <f t="shared" ref="F394" si="332">AVERAGE(F373:F393)</f>
        <v>0.16500275347619042</v>
      </c>
      <c r="G394" t="s">
        <v>26</v>
      </c>
      <c r="I394">
        <f t="shared" ref="I394" si="333">AVERAGE(I373:I393)</f>
        <v>1.086589106904762</v>
      </c>
      <c r="J394" t="s">
        <v>26</v>
      </c>
      <c r="L394">
        <f t="shared" ref="L394" si="334">AVERAGE(L373:L393)</f>
        <v>0.15381167780952382</v>
      </c>
      <c r="M394" t="s">
        <v>26</v>
      </c>
      <c r="O394">
        <f t="shared" ref="O394" si="335">AVERAGE(O373:O393)</f>
        <v>1.7998295238095235E-2</v>
      </c>
      <c r="P394" t="s">
        <v>26</v>
      </c>
      <c r="R394">
        <f t="shared" ref="R394" si="336">AVERAGE(R373:R393)</f>
        <v>0.26704755238095246</v>
      </c>
      <c r="S394" t="s">
        <v>26</v>
      </c>
      <c r="U394">
        <f t="shared" ref="U394" si="337">AVERAGE(U373:U393)</f>
        <v>6.7171704761904774E-2</v>
      </c>
      <c r="V394" t="s">
        <v>26</v>
      </c>
      <c r="X394">
        <f t="shared" ref="X394" si="338">AVERAGE(X373:X393)</f>
        <v>0.34539674761904771</v>
      </c>
      <c r="Y394" t="s">
        <v>26</v>
      </c>
      <c r="AA394">
        <f t="shared" ref="AA394" si="339">AVERAGE(AA373:AA393)</f>
        <v>0.11081738466666666</v>
      </c>
      <c r="AB394" t="s">
        <v>26</v>
      </c>
      <c r="AD394">
        <f t="shared" ref="AD394" si="340">AVERAGE(AD373:AD393)</f>
        <v>0.23517350466666662</v>
      </c>
      <c r="AE394" t="s">
        <v>26</v>
      </c>
      <c r="AG394">
        <f t="shared" ref="AG394" si="341">AVERAGE(AG373:AG393)</f>
        <v>0.24258989485714283</v>
      </c>
      <c r="AH394" t="s">
        <v>26</v>
      </c>
      <c r="AJ394">
        <f t="shared" ref="AJ394" si="342">AVERAGE(AJ373:AJ393)</f>
        <v>0.33517710490476194</v>
      </c>
      <c r="AK394" t="s">
        <v>26</v>
      </c>
      <c r="AM394">
        <f t="shared" ref="AM394" si="343">AVERAGE(AM373:AM393)</f>
        <v>0.95785858571428573</v>
      </c>
      <c r="AN394" t="s">
        <v>26</v>
      </c>
      <c r="AP394">
        <f t="shared" ref="AP394" si="344">AVERAGE(AP373:AP393)</f>
        <v>1.5009097142857142</v>
      </c>
      <c r="AQ394" t="s">
        <v>26</v>
      </c>
      <c r="AS394">
        <f t="shared" ref="AS394" si="345">AVERAGE(AS373:AS393)</f>
        <v>1.2837093333333336</v>
      </c>
      <c r="AT394" t="s">
        <v>26</v>
      </c>
      <c r="AV394">
        <f t="shared" ref="AV394" si="346">AVERAGE(AV373:AV393)</f>
        <v>2.1206390476190475</v>
      </c>
    </row>
    <row r="395" spans="1:48">
      <c r="A395" t="s">
        <v>27</v>
      </c>
      <c r="C395">
        <f>MAX(C373:C393)</f>
        <v>1.7636099999999999</v>
      </c>
      <c r="D395" t="s">
        <v>27</v>
      </c>
      <c r="F395">
        <f t="shared" ref="F395:AV395" si="347">MAX(F373:F393)</f>
        <v>0.52577300000000005</v>
      </c>
      <c r="G395" t="s">
        <v>27</v>
      </c>
      <c r="I395">
        <f t="shared" ref="I395:AV395" si="348">MAX(I373:I393)</f>
        <v>2.9235799999999998</v>
      </c>
      <c r="J395" t="s">
        <v>27</v>
      </c>
      <c r="L395">
        <f t="shared" ref="L395:AV395" si="349">MAX(L373:L393)</f>
        <v>0.56178300000000003</v>
      </c>
      <c r="M395" t="s">
        <v>27</v>
      </c>
      <c r="O395">
        <f t="shared" ref="O395:AV395" si="350">MAX(O373:O393)</f>
        <v>0.133025</v>
      </c>
      <c r="P395" t="s">
        <v>27</v>
      </c>
      <c r="R395">
        <f t="shared" ref="R395:AV395" si="351">MAX(R373:R393)</f>
        <v>1.26284</v>
      </c>
      <c r="S395" t="s">
        <v>27</v>
      </c>
      <c r="U395">
        <f t="shared" ref="U395:AV395" si="352">MAX(U373:U393)</f>
        <v>0.48946899999999999</v>
      </c>
      <c r="V395" t="s">
        <v>27</v>
      </c>
      <c r="X395">
        <f t="shared" ref="X395:AV395" si="353">MAX(X373:X393)</f>
        <v>1.64751</v>
      </c>
      <c r="Y395" t="s">
        <v>27</v>
      </c>
      <c r="AA395">
        <f t="shared" ref="AA395:AV395" si="354">MAX(AA373:AA393)</f>
        <v>0.59404599999999996</v>
      </c>
      <c r="AB395" t="s">
        <v>27</v>
      </c>
      <c r="AD395">
        <f t="shared" ref="AD395:AV395" si="355">MAX(AD373:AD393)</f>
        <v>1.1661900000000001</v>
      </c>
      <c r="AE395" t="s">
        <v>27</v>
      </c>
      <c r="AG395">
        <f t="shared" ref="AG395:AV395" si="356">MAX(AG373:AG393)</f>
        <v>1.0830599999999999</v>
      </c>
      <c r="AH395" t="s">
        <v>27</v>
      </c>
      <c r="AJ395">
        <f t="shared" ref="AJ395:AV395" si="357">MAX(AJ373:AJ393)</f>
        <v>1.1194</v>
      </c>
      <c r="AK395" t="s">
        <v>27</v>
      </c>
      <c r="AM395">
        <f t="shared" ref="AM395:AV395" si="358">MAX(AM373:AM393)</f>
        <v>1.81585</v>
      </c>
      <c r="AN395" t="s">
        <v>27</v>
      </c>
      <c r="AP395">
        <f t="shared" ref="AP395:AV395" si="359">MAX(AP373:AP393)</f>
        <v>1.9442200000000001</v>
      </c>
      <c r="AQ395" t="s">
        <v>27</v>
      </c>
      <c r="AS395">
        <f t="shared" ref="AS395:AV395" si="360">MAX(AS373:AS393)</f>
        <v>2.1118399999999999</v>
      </c>
      <c r="AT395" t="s">
        <v>27</v>
      </c>
      <c r="AV395">
        <f t="shared" ref="AV395" si="361">MAX(AV373:AV393)</f>
        <v>2.71374</v>
      </c>
    </row>
    <row r="397" spans="1:48">
      <c r="A397" t="s">
        <v>59</v>
      </c>
      <c r="D397" t="s">
        <v>2</v>
      </c>
    </row>
    <row r="398" spans="1:48">
      <c r="A398" t="s">
        <v>60</v>
      </c>
      <c r="D398" t="s">
        <v>4</v>
      </c>
      <c r="E398" t="s">
        <v>5</v>
      </c>
    </row>
    <row r="399" spans="1:48">
      <c r="D399" t="s">
        <v>30</v>
      </c>
    </row>
    <row r="401" spans="1:48">
      <c r="A401" t="s">
        <v>6</v>
      </c>
      <c r="D401" t="s">
        <v>7</v>
      </c>
      <c r="G401" t="s">
        <v>8</v>
      </c>
      <c r="J401" t="s">
        <v>9</v>
      </c>
      <c r="M401" t="s">
        <v>10</v>
      </c>
      <c r="P401" t="s">
        <v>11</v>
      </c>
      <c r="S401" t="s">
        <v>12</v>
      </c>
      <c r="V401" t="s">
        <v>13</v>
      </c>
      <c r="Y401" t="s">
        <v>14</v>
      </c>
      <c r="AB401" t="s">
        <v>15</v>
      </c>
      <c r="AE401" t="s">
        <v>16</v>
      </c>
      <c r="AH401" t="s">
        <v>17</v>
      </c>
      <c r="AK401" t="s">
        <v>18</v>
      </c>
      <c r="AN401" t="s">
        <v>19</v>
      </c>
      <c r="AQ401" t="s">
        <v>20</v>
      </c>
      <c r="AT401" t="s">
        <v>21</v>
      </c>
    </row>
    <row r="402" spans="1:48">
      <c r="A402" t="s">
        <v>22</v>
      </c>
      <c r="B402" t="s">
        <v>23</v>
      </c>
      <c r="C402" t="s">
        <v>24</v>
      </c>
      <c r="D402" t="s">
        <v>22</v>
      </c>
      <c r="E402" t="s">
        <v>23</v>
      </c>
      <c r="F402" t="s">
        <v>25</v>
      </c>
      <c r="G402" t="s">
        <v>22</v>
      </c>
      <c r="H402" t="s">
        <v>23</v>
      </c>
      <c r="I402" t="s">
        <v>24</v>
      </c>
      <c r="J402" t="s">
        <v>22</v>
      </c>
      <c r="K402" t="s">
        <v>23</v>
      </c>
      <c r="L402" t="s">
        <v>24</v>
      </c>
      <c r="M402" t="s">
        <v>22</v>
      </c>
      <c r="N402" t="s">
        <v>23</v>
      </c>
      <c r="O402" t="s">
        <v>24</v>
      </c>
      <c r="P402" t="s">
        <v>22</v>
      </c>
      <c r="Q402" t="s">
        <v>23</v>
      </c>
      <c r="R402" t="s">
        <v>24</v>
      </c>
      <c r="S402" t="s">
        <v>22</v>
      </c>
      <c r="T402" t="s">
        <v>23</v>
      </c>
      <c r="U402" t="s">
        <v>24</v>
      </c>
      <c r="V402" t="s">
        <v>22</v>
      </c>
      <c r="W402" t="s">
        <v>23</v>
      </c>
      <c r="X402" t="s">
        <v>24</v>
      </c>
      <c r="Y402" t="s">
        <v>22</v>
      </c>
      <c r="Z402" t="s">
        <v>23</v>
      </c>
      <c r="AA402" t="s">
        <v>24</v>
      </c>
      <c r="AB402" t="s">
        <v>22</v>
      </c>
      <c r="AC402" t="s">
        <v>23</v>
      </c>
      <c r="AD402" t="s">
        <v>24</v>
      </c>
      <c r="AE402" t="s">
        <v>22</v>
      </c>
      <c r="AF402" t="s">
        <v>23</v>
      </c>
      <c r="AG402" t="s">
        <v>24</v>
      </c>
      <c r="AH402" t="s">
        <v>22</v>
      </c>
      <c r="AI402" t="s">
        <v>23</v>
      </c>
      <c r="AJ402" t="s">
        <v>24</v>
      </c>
      <c r="AK402" t="s">
        <v>22</v>
      </c>
      <c r="AL402" t="s">
        <v>23</v>
      </c>
      <c r="AM402" t="s">
        <v>24</v>
      </c>
      <c r="AN402" t="s">
        <v>22</v>
      </c>
      <c r="AO402" t="s">
        <v>23</v>
      </c>
      <c r="AP402" t="s">
        <v>24</v>
      </c>
      <c r="AQ402" t="s">
        <v>22</v>
      </c>
      <c r="AR402" t="s">
        <v>23</v>
      </c>
      <c r="AS402" t="s">
        <v>24</v>
      </c>
      <c r="AT402" t="s">
        <v>22</v>
      </c>
      <c r="AU402" t="s">
        <v>23</v>
      </c>
      <c r="AV402" t="s">
        <v>24</v>
      </c>
    </row>
    <row r="403" spans="1:48">
      <c r="A403" s="2">
        <v>2</v>
      </c>
      <c r="B403">
        <f>-(Table1254302334366398430462[[#This Row],[time]]-2)*2</f>
        <v>0</v>
      </c>
      <c r="C403" s="5">
        <v>3.0858099999999999</v>
      </c>
      <c r="D403" s="2">
        <v>2</v>
      </c>
      <c r="E403">
        <f>-(Table2255303335367399431463[[#This Row],[time]]-2)*2</f>
        <v>0</v>
      </c>
      <c r="F403" s="5">
        <v>0.52108200000000005</v>
      </c>
      <c r="G403" s="2">
        <v>2</v>
      </c>
      <c r="H403">
        <f>-(Table245262310342374406438470[[#This Row],[time]]-2)*2</f>
        <v>0</v>
      </c>
      <c r="I403" s="5">
        <v>2.0736699999999999</v>
      </c>
      <c r="J403" s="2">
        <v>2</v>
      </c>
      <c r="K403">
        <f>-(Table3256304336368400432464[[#This Row],[time]]-2)*2</f>
        <v>0</v>
      </c>
      <c r="L403" s="5">
        <v>0.83479700000000001</v>
      </c>
      <c r="M403" s="2">
        <v>2</v>
      </c>
      <c r="N403">
        <f>-(Table246263311343375407439471[[#This Row],[time]]-2)*2</f>
        <v>0</v>
      </c>
      <c r="O403" s="8">
        <v>8.2100000000000003E-5</v>
      </c>
      <c r="P403" s="2">
        <v>2</v>
      </c>
      <c r="Q403">
        <f>-(Table4257305337369401433465[[#This Row],[time]]-2)*2</f>
        <v>0</v>
      </c>
      <c r="R403" s="5">
        <v>0.88579699999999995</v>
      </c>
      <c r="S403" s="2">
        <v>2</v>
      </c>
      <c r="T403">
        <f>-(Table247264312344376408440472[[#This Row],[time]]-2)*2</f>
        <v>0</v>
      </c>
      <c r="U403" s="5">
        <v>0.21535899999999999</v>
      </c>
      <c r="V403" s="2">
        <v>2</v>
      </c>
      <c r="W403">
        <f>-(Table5258306338370402434466[[#This Row],[time]]-2)*2</f>
        <v>0</v>
      </c>
      <c r="X403" s="5">
        <v>1.64751</v>
      </c>
      <c r="Y403" s="2">
        <v>2</v>
      </c>
      <c r="Z403">
        <f>-(Table248265313345377409441473[[#This Row],[time]]-2)*2</f>
        <v>0</v>
      </c>
      <c r="AA403" s="5">
        <v>6.67687E-2</v>
      </c>
      <c r="AB403" s="2">
        <v>2</v>
      </c>
      <c r="AC403">
        <f>-(Table6259307339371403435467[[#This Row],[time]]-2)*2</f>
        <v>0</v>
      </c>
      <c r="AD403" s="5">
        <v>3.1735600000000002</v>
      </c>
      <c r="AE403" s="2">
        <v>2</v>
      </c>
      <c r="AF403">
        <f>-(Table249266314346378410442474[[#This Row],[time]]-2)*2</f>
        <v>0</v>
      </c>
      <c r="AG403" s="5">
        <v>8.7918399999999994E-2</v>
      </c>
      <c r="AH403" s="2">
        <v>2</v>
      </c>
      <c r="AI403">
        <f>-(Table7260308340372404436468[[#This Row],[time]]-2)*2</f>
        <v>0</v>
      </c>
      <c r="AJ403" s="5">
        <v>0.76613399999999998</v>
      </c>
      <c r="AK403" s="2">
        <v>2</v>
      </c>
      <c r="AL403">
        <f>-(Table250267315347379411443475[[#This Row],[time]]-2)*2</f>
        <v>0</v>
      </c>
      <c r="AM403" s="5">
        <v>1.5589900000000001</v>
      </c>
      <c r="AN403" s="2">
        <v>2</v>
      </c>
      <c r="AO403">
        <f>-(Table8261309341373405437469[[#This Row],[time]]-2)*2</f>
        <v>0</v>
      </c>
      <c r="AP403" s="5">
        <v>1.3344400000000001</v>
      </c>
      <c r="AQ403" s="2">
        <v>2</v>
      </c>
      <c r="AR403">
        <f>-(Table252268316348380412444476[[#This Row],[time]]-2)*2</f>
        <v>0</v>
      </c>
      <c r="AS403" s="5">
        <v>1.6437200000000001</v>
      </c>
      <c r="AT403" s="2">
        <v>2</v>
      </c>
      <c r="AU403">
        <f>-(Table253269317349381413445477[[#This Row],[time]]-2)*2</f>
        <v>0</v>
      </c>
      <c r="AV403" s="5">
        <v>2.7844600000000002</v>
      </c>
    </row>
    <row r="404" spans="1:48">
      <c r="A404" s="3">
        <v>2.0512600000000001</v>
      </c>
      <c r="B404">
        <f>-(Table1254302334366398430462[[#This Row],[time]]-2)*2</f>
        <v>-0.10252000000000017</v>
      </c>
      <c r="C404" s="6">
        <v>3.1434299999999999</v>
      </c>
      <c r="D404" s="3">
        <v>2.0512600000000001</v>
      </c>
      <c r="E404">
        <f>-(Table2255303335367399431463[[#This Row],[time]]-2)*2</f>
        <v>-0.10252000000000017</v>
      </c>
      <c r="F404" s="6">
        <v>0.53871000000000002</v>
      </c>
      <c r="G404" s="3">
        <v>2.0512600000000001</v>
      </c>
      <c r="H404">
        <f>-(Table245262310342374406438470[[#This Row],[time]]-2)*2</f>
        <v>-0.10252000000000017</v>
      </c>
      <c r="I404" s="6">
        <v>2.10947</v>
      </c>
      <c r="J404" s="3">
        <v>2.0512600000000001</v>
      </c>
      <c r="K404">
        <f>-(Table3256304336368400432464[[#This Row],[time]]-2)*2</f>
        <v>-0.10252000000000017</v>
      </c>
      <c r="L404" s="6">
        <v>0.84579800000000005</v>
      </c>
      <c r="M404" s="3">
        <v>2.0512600000000001</v>
      </c>
      <c r="N404">
        <f>-(Table246263311343375407439471[[#This Row],[time]]-2)*2</f>
        <v>-0.10252000000000017</v>
      </c>
      <c r="O404" s="9">
        <v>8.25E-5</v>
      </c>
      <c r="P404" s="3">
        <v>2.0512600000000001</v>
      </c>
      <c r="Q404">
        <f>-(Table4257305337369401433465[[#This Row],[time]]-2)*2</f>
        <v>-0.10252000000000017</v>
      </c>
      <c r="R404" s="6">
        <v>0.94679000000000002</v>
      </c>
      <c r="S404" s="3">
        <v>2.0512600000000001</v>
      </c>
      <c r="T404">
        <f>-(Table247264312344376408440472[[#This Row],[time]]-2)*2</f>
        <v>-0.10252000000000017</v>
      </c>
      <c r="U404" s="6">
        <v>0.263542</v>
      </c>
      <c r="V404" s="3">
        <v>2.0512600000000001</v>
      </c>
      <c r="W404">
        <f>-(Table5258306338370402434466[[#This Row],[time]]-2)*2</f>
        <v>-0.10252000000000017</v>
      </c>
      <c r="X404" s="6">
        <v>1.74098</v>
      </c>
      <c r="Y404" s="3">
        <v>2.0512600000000001</v>
      </c>
      <c r="Z404">
        <f>-(Table248265313345377409441473[[#This Row],[time]]-2)*2</f>
        <v>-0.10252000000000017</v>
      </c>
      <c r="AA404" s="6">
        <v>9.0390300000000007E-2</v>
      </c>
      <c r="AB404" s="3">
        <v>2.0512600000000001</v>
      </c>
      <c r="AC404">
        <f>-(Table6259307339371403435467[[#This Row],[time]]-2)*2</f>
        <v>-0.10252000000000017</v>
      </c>
      <c r="AD404" s="6">
        <v>3.4807100000000002</v>
      </c>
      <c r="AE404" s="3">
        <v>2.0512600000000001</v>
      </c>
      <c r="AF404">
        <f>-(Table249266314346378410442474[[#This Row],[time]]-2)*2</f>
        <v>-0.10252000000000017</v>
      </c>
      <c r="AG404" s="6">
        <v>0.10885400000000001</v>
      </c>
      <c r="AH404" s="3">
        <v>2.0512600000000001</v>
      </c>
      <c r="AI404">
        <f>-(Table7260308340372404436468[[#This Row],[time]]-2)*2</f>
        <v>-0.10252000000000017</v>
      </c>
      <c r="AJ404" s="6">
        <v>0.81957100000000005</v>
      </c>
      <c r="AK404" s="3">
        <v>2.0512600000000001</v>
      </c>
      <c r="AL404">
        <f>-(Table250267315347379411443475[[#This Row],[time]]-2)*2</f>
        <v>-0.10252000000000017</v>
      </c>
      <c r="AM404" s="6">
        <v>1.70008</v>
      </c>
      <c r="AN404" s="3">
        <v>2.0512600000000001</v>
      </c>
      <c r="AO404">
        <f>-(Table8261309341373405437469[[#This Row],[time]]-2)*2</f>
        <v>-0.10252000000000017</v>
      </c>
      <c r="AP404" s="6">
        <v>1.54315</v>
      </c>
      <c r="AQ404" s="3">
        <v>2.0512600000000001</v>
      </c>
      <c r="AR404">
        <f>-(Table252268316348380412444476[[#This Row],[time]]-2)*2</f>
        <v>-0.10252000000000017</v>
      </c>
      <c r="AS404" s="6">
        <v>1.71797</v>
      </c>
      <c r="AT404" s="3">
        <v>2.0512600000000001</v>
      </c>
      <c r="AU404">
        <f>-(Table253269317349381413445477[[#This Row],[time]]-2)*2</f>
        <v>-0.10252000000000017</v>
      </c>
      <c r="AV404" s="6">
        <v>2.9887600000000001</v>
      </c>
    </row>
    <row r="405" spans="1:48">
      <c r="A405" s="3">
        <v>2.1153300000000002</v>
      </c>
      <c r="B405">
        <f>-(Table1254302334366398430462[[#This Row],[time]]-2)*2</f>
        <v>-0.23066000000000031</v>
      </c>
      <c r="C405" s="6">
        <v>3.3165</v>
      </c>
      <c r="D405" s="3">
        <v>2.1153300000000002</v>
      </c>
      <c r="E405">
        <f>-(Table2255303335367399431463[[#This Row],[time]]-2)*2</f>
        <v>-0.23066000000000031</v>
      </c>
      <c r="F405" s="6">
        <v>0.56566499999999997</v>
      </c>
      <c r="G405" s="3">
        <v>2.1153300000000002</v>
      </c>
      <c r="H405">
        <f>-(Table245262310342374406438470[[#This Row],[time]]-2)*2</f>
        <v>-0.23066000000000031</v>
      </c>
      <c r="I405" s="6">
        <v>2.2571699999999999</v>
      </c>
      <c r="J405" s="3">
        <v>2.1153300000000002</v>
      </c>
      <c r="K405">
        <f>-(Table3256304336368400432464[[#This Row],[time]]-2)*2</f>
        <v>-0.23066000000000031</v>
      </c>
      <c r="L405" s="6">
        <v>0.86791399999999996</v>
      </c>
      <c r="M405" s="3">
        <v>2.1153300000000002</v>
      </c>
      <c r="N405">
        <f>-(Table246263311343375407439471[[#This Row],[time]]-2)*2</f>
        <v>-0.23066000000000031</v>
      </c>
      <c r="O405" s="9">
        <v>8.3800000000000004E-5</v>
      </c>
      <c r="P405" s="3">
        <v>2.1153300000000002</v>
      </c>
      <c r="Q405">
        <f>-(Table4257305337369401433465[[#This Row],[time]]-2)*2</f>
        <v>-0.23066000000000031</v>
      </c>
      <c r="R405" s="6">
        <v>1.0706500000000001</v>
      </c>
      <c r="S405" s="3">
        <v>2.1153300000000002</v>
      </c>
      <c r="T405">
        <f>-(Table247264312344376408440472[[#This Row],[time]]-2)*2</f>
        <v>-0.23066000000000031</v>
      </c>
      <c r="U405" s="6">
        <v>0.37555100000000002</v>
      </c>
      <c r="V405" s="3">
        <v>2.1153300000000002</v>
      </c>
      <c r="W405">
        <f>-(Table5258306338370402434466[[#This Row],[time]]-2)*2</f>
        <v>-0.23066000000000031</v>
      </c>
      <c r="X405" s="6">
        <v>1.87713</v>
      </c>
      <c r="Y405" s="3">
        <v>2.1153300000000002</v>
      </c>
      <c r="Z405">
        <f>-(Table248265313345377409441473[[#This Row],[time]]-2)*2</f>
        <v>-0.23066000000000031</v>
      </c>
      <c r="AA405" s="6">
        <v>0.13930500000000001</v>
      </c>
      <c r="AB405" s="3">
        <v>2.1153300000000002</v>
      </c>
      <c r="AC405">
        <f>-(Table6259307339371403435467[[#This Row],[time]]-2)*2</f>
        <v>-0.23066000000000031</v>
      </c>
      <c r="AD405" s="6">
        <v>4.06691</v>
      </c>
      <c r="AE405" s="3">
        <v>2.1153300000000002</v>
      </c>
      <c r="AF405">
        <f>-(Table249266314346378410442474[[#This Row],[time]]-2)*2</f>
        <v>-0.23066000000000031</v>
      </c>
      <c r="AG405" s="6">
        <v>0.16853099999999999</v>
      </c>
      <c r="AH405" s="3">
        <v>2.1153300000000002</v>
      </c>
      <c r="AI405">
        <f>-(Table7260308340372404436468[[#This Row],[time]]-2)*2</f>
        <v>-0.23066000000000031</v>
      </c>
      <c r="AJ405" s="6">
        <v>0.91820800000000002</v>
      </c>
      <c r="AK405" s="3">
        <v>2.1153300000000002</v>
      </c>
      <c r="AL405">
        <f>-(Table250267315347379411443475[[#This Row],[time]]-2)*2</f>
        <v>-0.23066000000000031</v>
      </c>
      <c r="AM405" s="6">
        <v>1.8781000000000001</v>
      </c>
      <c r="AN405" s="3">
        <v>2.1153300000000002</v>
      </c>
      <c r="AO405">
        <f>-(Table8261309341373405437469[[#This Row],[time]]-2)*2</f>
        <v>-0.23066000000000031</v>
      </c>
      <c r="AP405" s="6">
        <v>1.88165</v>
      </c>
      <c r="AQ405" s="3">
        <v>2.1153300000000002</v>
      </c>
      <c r="AR405">
        <f>-(Table252268316348380412444476[[#This Row],[time]]-2)*2</f>
        <v>-0.23066000000000031</v>
      </c>
      <c r="AS405" s="6">
        <v>1.8129299999999999</v>
      </c>
      <c r="AT405" s="3">
        <v>2.1153300000000002</v>
      </c>
      <c r="AU405">
        <f>-(Table253269317349381413445477[[#This Row],[time]]-2)*2</f>
        <v>-0.23066000000000031</v>
      </c>
      <c r="AV405" s="6">
        <v>3.2977300000000001</v>
      </c>
    </row>
    <row r="406" spans="1:48">
      <c r="A406" s="3">
        <v>2.16533</v>
      </c>
      <c r="B406">
        <f>-(Table1254302334366398430462[[#This Row],[time]]-2)*2</f>
        <v>-0.33065999999999995</v>
      </c>
      <c r="C406" s="6">
        <v>3.43418</v>
      </c>
      <c r="D406" s="3">
        <v>2.16533</v>
      </c>
      <c r="E406">
        <f>-(Table2255303335367399431463[[#This Row],[time]]-2)*2</f>
        <v>-0.33065999999999995</v>
      </c>
      <c r="F406" s="6">
        <v>0.588476</v>
      </c>
      <c r="G406" s="3">
        <v>2.16533</v>
      </c>
      <c r="H406">
        <f>-(Table245262310342374406438470[[#This Row],[time]]-2)*2</f>
        <v>-0.33065999999999995</v>
      </c>
      <c r="I406" s="6">
        <v>2.4176199999999999</v>
      </c>
      <c r="J406" s="3">
        <v>2.16533</v>
      </c>
      <c r="K406">
        <f>-(Table3256304336368400432464[[#This Row],[time]]-2)*2</f>
        <v>-0.33065999999999995</v>
      </c>
      <c r="L406" s="6">
        <v>0.88493100000000002</v>
      </c>
      <c r="M406" s="3">
        <v>2.16533</v>
      </c>
      <c r="N406">
        <f>-(Table246263311343375407439471[[#This Row],[time]]-2)*2</f>
        <v>-0.33065999999999995</v>
      </c>
      <c r="O406" s="9">
        <v>8.53E-5</v>
      </c>
      <c r="P406" s="3">
        <v>2.16533</v>
      </c>
      <c r="Q406">
        <f>-(Table4257305337369401433465[[#This Row],[time]]-2)*2</f>
        <v>-0.33065999999999995</v>
      </c>
      <c r="R406" s="6">
        <v>1.1915500000000001</v>
      </c>
      <c r="S406" s="3">
        <v>2.16533</v>
      </c>
      <c r="T406">
        <f>-(Table247264312344376408440472[[#This Row],[time]]-2)*2</f>
        <v>-0.33065999999999995</v>
      </c>
      <c r="U406" s="6">
        <v>0.48756500000000003</v>
      </c>
      <c r="V406" s="3">
        <v>2.16533</v>
      </c>
      <c r="W406">
        <f>-(Table5258306338370402434466[[#This Row],[time]]-2)*2</f>
        <v>-0.33065999999999995</v>
      </c>
      <c r="X406" s="6">
        <v>1.9796</v>
      </c>
      <c r="Y406" s="3">
        <v>2.16533</v>
      </c>
      <c r="Z406">
        <f>-(Table248265313345377409441473[[#This Row],[time]]-2)*2</f>
        <v>-0.33065999999999995</v>
      </c>
      <c r="AA406" s="6">
        <v>0.14921699999999999</v>
      </c>
      <c r="AB406" s="3">
        <v>2.16533</v>
      </c>
      <c r="AC406">
        <f>-(Table6259307339371403435467[[#This Row],[time]]-2)*2</f>
        <v>-0.33065999999999995</v>
      </c>
      <c r="AD406" s="6">
        <v>4.4310799999999997</v>
      </c>
      <c r="AE406" s="3">
        <v>2.16533</v>
      </c>
      <c r="AF406">
        <f>-(Table249266314346378410442474[[#This Row],[time]]-2)*2</f>
        <v>-0.33065999999999995</v>
      </c>
      <c r="AG406" s="6">
        <v>0.41345700000000002</v>
      </c>
      <c r="AH406" s="3">
        <v>2.16533</v>
      </c>
      <c r="AI406">
        <f>-(Table7260308340372404436468[[#This Row],[time]]-2)*2</f>
        <v>-0.33065999999999995</v>
      </c>
      <c r="AJ406" s="6">
        <v>1.0361899999999999</v>
      </c>
      <c r="AK406" s="3">
        <v>2.16533</v>
      </c>
      <c r="AL406">
        <f>-(Table250267315347379411443475[[#This Row],[time]]-2)*2</f>
        <v>-0.33065999999999995</v>
      </c>
      <c r="AM406" s="6">
        <v>2.0516399999999999</v>
      </c>
      <c r="AN406" s="3">
        <v>2.16533</v>
      </c>
      <c r="AO406">
        <f>-(Table8261309341373405437469[[#This Row],[time]]-2)*2</f>
        <v>-0.33065999999999995</v>
      </c>
      <c r="AP406" s="6">
        <v>2.26979</v>
      </c>
      <c r="AQ406" s="3">
        <v>2.16533</v>
      </c>
      <c r="AR406">
        <f>-(Table252268316348380412444476[[#This Row],[time]]-2)*2</f>
        <v>-0.33065999999999995</v>
      </c>
      <c r="AS406" s="6">
        <v>1.9534899999999999</v>
      </c>
      <c r="AT406" s="3">
        <v>2.16533</v>
      </c>
      <c r="AU406">
        <f>-(Table253269317349381413445477[[#This Row],[time]]-2)*2</f>
        <v>-0.33065999999999995</v>
      </c>
      <c r="AV406" s="6">
        <v>3.6543800000000002</v>
      </c>
    </row>
    <row r="407" spans="1:48">
      <c r="A407" s="3">
        <v>2.2036099999999998</v>
      </c>
      <c r="B407">
        <f>-(Table1254302334366398430462[[#This Row],[time]]-2)*2</f>
        <v>-0.40721999999999969</v>
      </c>
      <c r="C407" s="6">
        <v>3.5047000000000001</v>
      </c>
      <c r="D407" s="3">
        <v>2.2036099999999998</v>
      </c>
      <c r="E407">
        <f>-(Table2255303335367399431463[[#This Row],[time]]-2)*2</f>
        <v>-0.40721999999999969</v>
      </c>
      <c r="F407" s="6">
        <v>0.61594700000000002</v>
      </c>
      <c r="G407" s="3">
        <v>2.2036099999999998</v>
      </c>
      <c r="H407">
        <f>-(Table245262310342374406438470[[#This Row],[time]]-2)*2</f>
        <v>-0.40721999999999969</v>
      </c>
      <c r="I407" s="6">
        <v>2.5708500000000001</v>
      </c>
      <c r="J407" s="3">
        <v>2.2036099999999998</v>
      </c>
      <c r="K407">
        <f>-(Table3256304336368400432464[[#This Row],[time]]-2)*2</f>
        <v>-0.40721999999999969</v>
      </c>
      <c r="L407" s="6">
        <v>0.90224599999999999</v>
      </c>
      <c r="M407" s="3">
        <v>2.2036099999999998</v>
      </c>
      <c r="N407">
        <f>-(Table246263311343375407439471[[#This Row],[time]]-2)*2</f>
        <v>-0.40721999999999969</v>
      </c>
      <c r="O407" s="9">
        <v>8.6600000000000004E-5</v>
      </c>
      <c r="P407" s="3">
        <v>2.2036099999999998</v>
      </c>
      <c r="Q407">
        <f>-(Table4257305337369401433465[[#This Row],[time]]-2)*2</f>
        <v>-0.40721999999999969</v>
      </c>
      <c r="R407" s="6">
        <v>1.29213</v>
      </c>
      <c r="S407" s="3">
        <v>2.2036099999999998</v>
      </c>
      <c r="T407">
        <f>-(Table247264312344376408440472[[#This Row],[time]]-2)*2</f>
        <v>-0.40721999999999969</v>
      </c>
      <c r="U407" s="6">
        <v>0.58126299999999997</v>
      </c>
      <c r="V407" s="3">
        <v>2.2036099999999998</v>
      </c>
      <c r="W407">
        <f>-(Table5258306338370402434466[[#This Row],[time]]-2)*2</f>
        <v>-0.40721999999999969</v>
      </c>
      <c r="X407" s="6">
        <v>2.0520100000000001</v>
      </c>
      <c r="Y407" s="3">
        <v>2.2036099999999998</v>
      </c>
      <c r="Z407">
        <f>-(Table248265313345377409441473[[#This Row],[time]]-2)*2</f>
        <v>-0.40721999999999969</v>
      </c>
      <c r="AA407" s="6">
        <v>0.17166300000000001</v>
      </c>
      <c r="AB407" s="3">
        <v>2.2036099999999998</v>
      </c>
      <c r="AC407">
        <f>-(Table6259307339371403435467[[#This Row],[time]]-2)*2</f>
        <v>-0.40721999999999969</v>
      </c>
      <c r="AD407" s="6">
        <v>4.6133899999999999</v>
      </c>
      <c r="AE407" s="3">
        <v>2.2036099999999998</v>
      </c>
      <c r="AF407">
        <f>-(Table249266314346378410442474[[#This Row],[time]]-2)*2</f>
        <v>-0.40721999999999969</v>
      </c>
      <c r="AG407" s="6">
        <v>0.71972999999999998</v>
      </c>
      <c r="AH407" s="3">
        <v>2.2036099999999998</v>
      </c>
      <c r="AI407">
        <f>-(Table7260308340372404436468[[#This Row],[time]]-2)*2</f>
        <v>-0.40721999999999969</v>
      </c>
      <c r="AJ407" s="6">
        <v>1.5815900000000001</v>
      </c>
      <c r="AK407" s="3">
        <v>2.2036099999999998</v>
      </c>
      <c r="AL407">
        <f>-(Table250267315347379411443475[[#This Row],[time]]-2)*2</f>
        <v>-0.40721999999999969</v>
      </c>
      <c r="AM407" s="6">
        <v>2.2208000000000001</v>
      </c>
      <c r="AN407" s="3">
        <v>2.2036099999999998</v>
      </c>
      <c r="AO407">
        <f>-(Table8261309341373405437469[[#This Row],[time]]-2)*2</f>
        <v>-0.40721999999999969</v>
      </c>
      <c r="AP407" s="6">
        <v>2.6299100000000002</v>
      </c>
      <c r="AQ407" s="3">
        <v>2.2036099999999998</v>
      </c>
      <c r="AR407">
        <f>-(Table252268316348380412444476[[#This Row],[time]]-2)*2</f>
        <v>-0.40721999999999969</v>
      </c>
      <c r="AS407" s="6">
        <v>2.1002999999999998</v>
      </c>
      <c r="AT407" s="3">
        <v>2.2036099999999998</v>
      </c>
      <c r="AU407">
        <f>-(Table253269317349381413445477[[#This Row],[time]]-2)*2</f>
        <v>-0.40721999999999969</v>
      </c>
      <c r="AV407" s="6">
        <v>3.9877799999999999</v>
      </c>
    </row>
    <row r="408" spans="1:48">
      <c r="A408" s="3">
        <v>2.2521499999999999</v>
      </c>
      <c r="B408">
        <f>-(Table1254302334366398430462[[#This Row],[time]]-2)*2</f>
        <v>-0.50429999999999975</v>
      </c>
      <c r="C408" s="6">
        <v>3.6634000000000002</v>
      </c>
      <c r="D408" s="3">
        <v>2.2521499999999999</v>
      </c>
      <c r="E408">
        <f>-(Table2255303335367399431463[[#This Row],[time]]-2)*2</f>
        <v>-0.50429999999999975</v>
      </c>
      <c r="F408" s="6">
        <v>0.67249800000000004</v>
      </c>
      <c r="G408" s="3">
        <v>2.2521499999999999</v>
      </c>
      <c r="H408">
        <f>-(Table245262310342374406438470[[#This Row],[time]]-2)*2</f>
        <v>-0.50429999999999975</v>
      </c>
      <c r="I408" s="6">
        <v>2.85012</v>
      </c>
      <c r="J408" s="3">
        <v>2.2521499999999999</v>
      </c>
      <c r="K408">
        <f>-(Table3256304336368400432464[[#This Row],[time]]-2)*2</f>
        <v>-0.50429999999999975</v>
      </c>
      <c r="L408" s="6">
        <v>0.93816200000000005</v>
      </c>
      <c r="M408" s="3">
        <v>2.2521499999999999</v>
      </c>
      <c r="N408">
        <f>-(Table246263311343375407439471[[#This Row],[time]]-2)*2</f>
        <v>-0.50429999999999975</v>
      </c>
      <c r="O408" s="9">
        <v>8.8399999999999994E-5</v>
      </c>
      <c r="P408" s="3">
        <v>2.2521499999999999</v>
      </c>
      <c r="Q408">
        <f>-(Table4257305337369401433465[[#This Row],[time]]-2)*2</f>
        <v>-0.50429999999999975</v>
      </c>
      <c r="R408" s="6">
        <v>1.44556</v>
      </c>
      <c r="S408" s="3">
        <v>2.2521499999999999</v>
      </c>
      <c r="T408">
        <f>-(Table247264312344376408440472[[#This Row],[time]]-2)*2</f>
        <v>-0.50429999999999975</v>
      </c>
      <c r="U408" s="6">
        <v>0.70801700000000001</v>
      </c>
      <c r="V408" s="3">
        <v>2.2521499999999999</v>
      </c>
      <c r="W408">
        <f>-(Table5258306338370402434466[[#This Row],[time]]-2)*2</f>
        <v>-0.50429999999999975</v>
      </c>
      <c r="X408" s="6">
        <v>2.1482000000000001</v>
      </c>
      <c r="Y408" s="3">
        <v>2.2521499999999999</v>
      </c>
      <c r="Z408">
        <f>-(Table248265313345377409441473[[#This Row],[time]]-2)*2</f>
        <v>-0.50429999999999975</v>
      </c>
      <c r="AA408" s="6">
        <v>0.22139300000000001</v>
      </c>
      <c r="AB408" s="3">
        <v>2.2521499999999999</v>
      </c>
      <c r="AC408">
        <f>-(Table6259307339371403435467[[#This Row],[time]]-2)*2</f>
        <v>-0.50429999999999975</v>
      </c>
      <c r="AD408" s="6">
        <v>4.9433400000000001</v>
      </c>
      <c r="AE408" s="3">
        <v>2.2521499999999999</v>
      </c>
      <c r="AF408">
        <f>-(Table249266314346378410442474[[#This Row],[time]]-2)*2</f>
        <v>-0.50429999999999975</v>
      </c>
      <c r="AG408" s="6">
        <v>1.13897</v>
      </c>
      <c r="AH408" s="3">
        <v>2.2521499999999999</v>
      </c>
      <c r="AI408">
        <f>-(Table7260308340372404436468[[#This Row],[time]]-2)*2</f>
        <v>-0.50429999999999975</v>
      </c>
      <c r="AJ408" s="6">
        <v>2.2493099999999999</v>
      </c>
      <c r="AK408" s="3">
        <v>2.2521499999999999</v>
      </c>
      <c r="AL408">
        <f>-(Table250267315347379411443475[[#This Row],[time]]-2)*2</f>
        <v>-0.50429999999999975</v>
      </c>
      <c r="AM408" s="6">
        <v>2.4550299999999998</v>
      </c>
      <c r="AN408" s="3">
        <v>2.2521499999999999</v>
      </c>
      <c r="AO408">
        <f>-(Table8261309341373405437469[[#This Row],[time]]-2)*2</f>
        <v>-0.50429999999999975</v>
      </c>
      <c r="AP408" s="6">
        <v>3.09226</v>
      </c>
      <c r="AQ408" s="3">
        <v>2.2521499999999999</v>
      </c>
      <c r="AR408">
        <f>-(Table252268316348380412444476[[#This Row],[time]]-2)*2</f>
        <v>-0.50429999999999975</v>
      </c>
      <c r="AS408" s="6">
        <v>2.29616</v>
      </c>
      <c r="AT408" s="3">
        <v>2.2521499999999999</v>
      </c>
      <c r="AU408">
        <f>-(Table253269317349381413445477[[#This Row],[time]]-2)*2</f>
        <v>-0.50429999999999975</v>
      </c>
      <c r="AV408" s="6">
        <v>4.4010899999999999</v>
      </c>
    </row>
    <row r="409" spans="1:48">
      <c r="A409" s="3">
        <v>2.30023</v>
      </c>
      <c r="B409">
        <f>-(Table1254302334366398430462[[#This Row],[time]]-2)*2</f>
        <v>-0.60045999999999999</v>
      </c>
      <c r="C409" s="6">
        <v>3.9462999999999999</v>
      </c>
      <c r="D409" s="3">
        <v>2.30023</v>
      </c>
      <c r="E409">
        <f>-(Table2255303335367399431463[[#This Row],[time]]-2)*2</f>
        <v>-0.60045999999999999</v>
      </c>
      <c r="F409" s="6">
        <v>0.77126499999999998</v>
      </c>
      <c r="G409" s="3">
        <v>2.30023</v>
      </c>
      <c r="H409">
        <f>-(Table245262310342374406438470[[#This Row],[time]]-2)*2</f>
        <v>-0.60045999999999999</v>
      </c>
      <c r="I409" s="6">
        <v>3.22092</v>
      </c>
      <c r="J409" s="3">
        <v>2.30023</v>
      </c>
      <c r="K409">
        <f>-(Table3256304336368400432464[[#This Row],[time]]-2)*2</f>
        <v>-0.60045999999999999</v>
      </c>
      <c r="L409" s="6">
        <v>0.99955099999999997</v>
      </c>
      <c r="M409" s="3">
        <v>2.30023</v>
      </c>
      <c r="N409">
        <f>-(Table246263311343375407439471[[#This Row],[time]]-2)*2</f>
        <v>-0.60045999999999999</v>
      </c>
      <c r="O409" s="6">
        <v>5.9579299999999995E-4</v>
      </c>
      <c r="P409" s="3">
        <v>2.30023</v>
      </c>
      <c r="Q409">
        <f>-(Table4257305337369401433465[[#This Row],[time]]-2)*2</f>
        <v>-0.60045999999999999</v>
      </c>
      <c r="R409" s="6">
        <v>1.59175</v>
      </c>
      <c r="S409" s="3">
        <v>2.30023</v>
      </c>
      <c r="T409">
        <f>-(Table247264312344376408440472[[#This Row],[time]]-2)*2</f>
        <v>-0.60045999999999999</v>
      </c>
      <c r="U409" s="6">
        <v>0.83013999999999999</v>
      </c>
      <c r="V409" s="3">
        <v>2.30023</v>
      </c>
      <c r="W409">
        <f>-(Table5258306338370402434466[[#This Row],[time]]-2)*2</f>
        <v>-0.60045999999999999</v>
      </c>
      <c r="X409" s="6">
        <v>2.23543</v>
      </c>
      <c r="Y409" s="3">
        <v>2.30023</v>
      </c>
      <c r="Z409">
        <f>-(Table248265313345377409441473[[#This Row],[time]]-2)*2</f>
        <v>-0.60045999999999999</v>
      </c>
      <c r="AA409" s="6">
        <v>0.273314</v>
      </c>
      <c r="AB409" s="3">
        <v>2.30023</v>
      </c>
      <c r="AC409">
        <f>-(Table6259307339371403435467[[#This Row],[time]]-2)*2</f>
        <v>-0.60045999999999999</v>
      </c>
      <c r="AD409" s="6">
        <v>5.33005</v>
      </c>
      <c r="AE409" s="3">
        <v>2.30023</v>
      </c>
      <c r="AF409">
        <f>-(Table249266314346378410442474[[#This Row],[time]]-2)*2</f>
        <v>-0.60045999999999999</v>
      </c>
      <c r="AG409" s="6">
        <v>1.5450200000000001</v>
      </c>
      <c r="AH409" s="3">
        <v>2.30023</v>
      </c>
      <c r="AI409">
        <f>-(Table7260308340372404436468[[#This Row],[time]]-2)*2</f>
        <v>-0.60045999999999999</v>
      </c>
      <c r="AJ409" s="6">
        <v>2.9241000000000001</v>
      </c>
      <c r="AK409" s="3">
        <v>2.30023</v>
      </c>
      <c r="AL409">
        <f>-(Table250267315347379411443475[[#This Row],[time]]-2)*2</f>
        <v>-0.60045999999999999</v>
      </c>
      <c r="AM409" s="6">
        <v>2.7298300000000002</v>
      </c>
      <c r="AN409" s="3">
        <v>2.30023</v>
      </c>
      <c r="AO409">
        <f>-(Table8261309341373405437469[[#This Row],[time]]-2)*2</f>
        <v>-0.60045999999999999</v>
      </c>
      <c r="AP409" s="6">
        <v>3.5406900000000001</v>
      </c>
      <c r="AQ409" s="3">
        <v>2.30023</v>
      </c>
      <c r="AR409">
        <f>-(Table252268316348380412444476[[#This Row],[time]]-2)*2</f>
        <v>-0.60045999999999999</v>
      </c>
      <c r="AS409" s="6">
        <v>2.4897499999999999</v>
      </c>
      <c r="AT409" s="3">
        <v>2.30023</v>
      </c>
      <c r="AU409">
        <f>-(Table253269317349381413445477[[#This Row],[time]]-2)*2</f>
        <v>-0.60045999999999999</v>
      </c>
      <c r="AV409" s="6">
        <v>4.7750899999999996</v>
      </c>
    </row>
    <row r="410" spans="1:48">
      <c r="A410" s="3">
        <v>2.3513099999999998</v>
      </c>
      <c r="B410">
        <f>-(Table1254302334366398430462[[#This Row],[time]]-2)*2</f>
        <v>-0.70261999999999958</v>
      </c>
      <c r="C410" s="6">
        <v>4.2636500000000002</v>
      </c>
      <c r="D410" s="3">
        <v>2.3513099999999998</v>
      </c>
      <c r="E410">
        <f>-(Table2255303335367399431463[[#This Row],[time]]-2)*2</f>
        <v>-0.70261999999999958</v>
      </c>
      <c r="F410" s="6">
        <v>0.86568400000000001</v>
      </c>
      <c r="G410" s="3">
        <v>2.3513099999999998</v>
      </c>
      <c r="H410">
        <f>-(Table245262310342374406438470[[#This Row],[time]]-2)*2</f>
        <v>-0.70261999999999958</v>
      </c>
      <c r="I410" s="6">
        <v>3.6150500000000001</v>
      </c>
      <c r="J410" s="3">
        <v>2.3513099999999998</v>
      </c>
      <c r="K410">
        <f>-(Table3256304336368400432464[[#This Row],[time]]-2)*2</f>
        <v>-0.70261999999999958</v>
      </c>
      <c r="L410" s="6">
        <v>1.04867</v>
      </c>
      <c r="M410" s="3">
        <v>2.3513099999999998</v>
      </c>
      <c r="N410">
        <f>-(Table246263311343375407439471[[#This Row],[time]]-2)*2</f>
        <v>-0.70261999999999958</v>
      </c>
      <c r="O410" s="6">
        <v>4.1425200000000002E-3</v>
      </c>
      <c r="P410" s="3">
        <v>2.3513099999999998</v>
      </c>
      <c r="Q410">
        <f>-(Table4257305337369401433465[[#This Row],[time]]-2)*2</f>
        <v>-0.70261999999999958</v>
      </c>
      <c r="R410" s="6">
        <v>1.7279100000000001</v>
      </c>
      <c r="S410" s="3">
        <v>2.3513099999999998</v>
      </c>
      <c r="T410">
        <f>-(Table247264312344376408440472[[#This Row],[time]]-2)*2</f>
        <v>-0.70261999999999958</v>
      </c>
      <c r="U410" s="6">
        <v>0.941604</v>
      </c>
      <c r="V410" s="3">
        <v>2.3513099999999998</v>
      </c>
      <c r="W410">
        <f>-(Table5258306338370402434466[[#This Row],[time]]-2)*2</f>
        <v>-0.70261999999999958</v>
      </c>
      <c r="X410" s="6">
        <v>2.3053400000000002</v>
      </c>
      <c r="Y410" s="3">
        <v>2.3513099999999998</v>
      </c>
      <c r="Z410">
        <f>-(Table248265313345377409441473[[#This Row],[time]]-2)*2</f>
        <v>-0.70261999999999958</v>
      </c>
      <c r="AA410" s="6">
        <v>0.47322500000000001</v>
      </c>
      <c r="AB410" s="3">
        <v>2.3513099999999998</v>
      </c>
      <c r="AC410">
        <f>-(Table6259307339371403435467[[#This Row],[time]]-2)*2</f>
        <v>-0.70261999999999958</v>
      </c>
      <c r="AD410" s="6">
        <v>5.7679099999999996</v>
      </c>
      <c r="AE410" s="3">
        <v>2.3513099999999998</v>
      </c>
      <c r="AF410">
        <f>-(Table249266314346378410442474[[#This Row],[time]]-2)*2</f>
        <v>-0.70261999999999958</v>
      </c>
      <c r="AG410" s="6">
        <v>1.9246700000000001</v>
      </c>
      <c r="AH410" s="3">
        <v>2.3513099999999998</v>
      </c>
      <c r="AI410">
        <f>-(Table7260308340372404436468[[#This Row],[time]]-2)*2</f>
        <v>-0.70261999999999958</v>
      </c>
      <c r="AJ410" s="6">
        <v>3.6640600000000001</v>
      </c>
      <c r="AK410" s="3">
        <v>2.3513099999999998</v>
      </c>
      <c r="AL410">
        <f>-(Table250267315347379411443475[[#This Row],[time]]-2)*2</f>
        <v>-0.70261999999999958</v>
      </c>
      <c r="AM410" s="6">
        <v>3.0090499999999998</v>
      </c>
      <c r="AN410" s="3">
        <v>2.3513099999999998</v>
      </c>
      <c r="AO410">
        <f>-(Table8261309341373405437469[[#This Row],[time]]-2)*2</f>
        <v>-0.70261999999999958</v>
      </c>
      <c r="AP410" s="6">
        <v>3.9978699999999998</v>
      </c>
      <c r="AQ410" s="3">
        <v>2.3513099999999998</v>
      </c>
      <c r="AR410">
        <f>-(Table252268316348380412444476[[#This Row],[time]]-2)*2</f>
        <v>-0.70261999999999958</v>
      </c>
      <c r="AS410" s="6">
        <v>2.7067100000000002</v>
      </c>
      <c r="AT410" s="3">
        <v>2.3513099999999998</v>
      </c>
      <c r="AU410">
        <f>-(Table253269317349381413445477[[#This Row],[time]]-2)*2</f>
        <v>-0.70261999999999958</v>
      </c>
      <c r="AV410" s="6">
        <v>5.1413900000000003</v>
      </c>
    </row>
    <row r="411" spans="1:48">
      <c r="A411" s="3">
        <v>2.40205</v>
      </c>
      <c r="B411">
        <f>-(Table1254302334366398430462[[#This Row],[time]]-2)*2</f>
        <v>-0.80410000000000004</v>
      </c>
      <c r="C411" s="6">
        <v>4.5670299999999999</v>
      </c>
      <c r="D411" s="3">
        <v>2.40205</v>
      </c>
      <c r="E411">
        <f>-(Table2255303335367399431463[[#This Row],[time]]-2)*2</f>
        <v>-0.80410000000000004</v>
      </c>
      <c r="F411" s="6">
        <v>0.94092600000000004</v>
      </c>
      <c r="G411" s="3">
        <v>2.40205</v>
      </c>
      <c r="H411">
        <f>-(Table245262310342374406438470[[#This Row],[time]]-2)*2</f>
        <v>-0.80410000000000004</v>
      </c>
      <c r="I411" s="6">
        <v>3.97078</v>
      </c>
      <c r="J411" s="3">
        <v>2.40205</v>
      </c>
      <c r="K411">
        <f>-(Table3256304336368400432464[[#This Row],[time]]-2)*2</f>
        <v>-0.80410000000000004</v>
      </c>
      <c r="L411" s="6">
        <v>1.0828199999999999</v>
      </c>
      <c r="M411" s="3">
        <v>2.40205</v>
      </c>
      <c r="N411">
        <f>-(Table246263311343375407439471[[#This Row],[time]]-2)*2</f>
        <v>-0.80410000000000004</v>
      </c>
      <c r="O411" s="6">
        <v>1.38978E-2</v>
      </c>
      <c r="P411" s="3">
        <v>2.40205</v>
      </c>
      <c r="Q411">
        <f>-(Table4257305337369401433465[[#This Row],[time]]-2)*2</f>
        <v>-0.80410000000000004</v>
      </c>
      <c r="R411" s="6">
        <v>1.85232</v>
      </c>
      <c r="S411" s="3">
        <v>2.40205</v>
      </c>
      <c r="T411">
        <f>-(Table247264312344376408440472[[#This Row],[time]]-2)*2</f>
        <v>-0.80410000000000004</v>
      </c>
      <c r="U411" s="6">
        <v>1.0526500000000001</v>
      </c>
      <c r="V411" s="3">
        <v>2.40205</v>
      </c>
      <c r="W411">
        <f>-(Table5258306338370402434466[[#This Row],[time]]-2)*2</f>
        <v>-0.80410000000000004</v>
      </c>
      <c r="X411" s="6">
        <v>2.3570099999999998</v>
      </c>
      <c r="Y411" s="3">
        <v>2.40205</v>
      </c>
      <c r="Z411">
        <f>-(Table248265313345377409441473[[#This Row],[time]]-2)*2</f>
        <v>-0.80410000000000004</v>
      </c>
      <c r="AA411" s="6">
        <v>0.769899</v>
      </c>
      <c r="AB411" s="3">
        <v>2.40205</v>
      </c>
      <c r="AC411">
        <f>-(Table6259307339371403435467[[#This Row],[time]]-2)*2</f>
        <v>-0.80410000000000004</v>
      </c>
      <c r="AD411" s="6">
        <v>6.31534</v>
      </c>
      <c r="AE411" s="3">
        <v>2.40205</v>
      </c>
      <c r="AF411">
        <f>-(Table249266314346378410442474[[#This Row],[time]]-2)*2</f>
        <v>-0.80410000000000004</v>
      </c>
      <c r="AG411" s="6">
        <v>2.2885800000000001</v>
      </c>
      <c r="AH411" s="3">
        <v>2.40205</v>
      </c>
      <c r="AI411">
        <f>-(Table7260308340372404436468[[#This Row],[time]]-2)*2</f>
        <v>-0.80410000000000004</v>
      </c>
      <c r="AJ411" s="6">
        <v>4.4656900000000004</v>
      </c>
      <c r="AK411" s="3">
        <v>2.40205</v>
      </c>
      <c r="AL411">
        <f>-(Table250267315347379411443475[[#This Row],[time]]-2)*2</f>
        <v>-0.80410000000000004</v>
      </c>
      <c r="AM411" s="6">
        <v>3.2815400000000001</v>
      </c>
      <c r="AN411" s="3">
        <v>2.40205</v>
      </c>
      <c r="AO411">
        <f>-(Table8261309341373405437469[[#This Row],[time]]-2)*2</f>
        <v>-0.80410000000000004</v>
      </c>
      <c r="AP411" s="6">
        <v>4.4505299999999997</v>
      </c>
      <c r="AQ411" s="3">
        <v>2.40205</v>
      </c>
      <c r="AR411">
        <f>-(Table252268316348380412444476[[#This Row],[time]]-2)*2</f>
        <v>-0.80410000000000004</v>
      </c>
      <c r="AS411" s="6">
        <v>2.9270100000000001</v>
      </c>
      <c r="AT411" s="3">
        <v>2.40205</v>
      </c>
      <c r="AU411">
        <f>-(Table253269317349381413445477[[#This Row],[time]]-2)*2</f>
        <v>-0.80410000000000004</v>
      </c>
      <c r="AV411" s="6">
        <v>5.5000499999999999</v>
      </c>
    </row>
    <row r="412" spans="1:48">
      <c r="A412" s="3">
        <v>2.4538099999999998</v>
      </c>
      <c r="B412">
        <f>-(Table1254302334366398430462[[#This Row],[time]]-2)*2</f>
        <v>-0.90761999999999965</v>
      </c>
      <c r="C412" s="6">
        <v>4.86564</v>
      </c>
      <c r="D412" s="3">
        <v>2.4538099999999998</v>
      </c>
      <c r="E412">
        <f>-(Table2255303335367399431463[[#This Row],[time]]-2)*2</f>
        <v>-0.90761999999999965</v>
      </c>
      <c r="F412" s="6">
        <v>1.0054099999999999</v>
      </c>
      <c r="G412" s="3">
        <v>2.4538099999999998</v>
      </c>
      <c r="H412">
        <f>-(Table245262310342374406438470[[#This Row],[time]]-2)*2</f>
        <v>-0.90761999999999965</v>
      </c>
      <c r="I412" s="6">
        <v>4.3085899999999997</v>
      </c>
      <c r="J412" s="3">
        <v>2.4538099999999998</v>
      </c>
      <c r="K412">
        <f>-(Table3256304336368400432464[[#This Row],[time]]-2)*2</f>
        <v>-0.90761999999999965</v>
      </c>
      <c r="L412" s="6">
        <v>1.1189899999999999</v>
      </c>
      <c r="M412" s="3">
        <v>2.4538099999999998</v>
      </c>
      <c r="N412">
        <f>-(Table246263311343375407439471[[#This Row],[time]]-2)*2</f>
        <v>-0.90761999999999965</v>
      </c>
      <c r="O412" s="6">
        <v>3.3274100000000001E-2</v>
      </c>
      <c r="P412" s="3">
        <v>2.4538099999999998</v>
      </c>
      <c r="Q412">
        <f>-(Table4257305337369401433465[[#This Row],[time]]-2)*2</f>
        <v>-0.90761999999999965</v>
      </c>
      <c r="R412" s="6">
        <v>1.95943</v>
      </c>
      <c r="S412" s="3">
        <v>2.4538099999999998</v>
      </c>
      <c r="T412">
        <f>-(Table247264312344376408440472[[#This Row],[time]]-2)*2</f>
        <v>-0.90761999999999965</v>
      </c>
      <c r="U412" s="6">
        <v>1.1665700000000001</v>
      </c>
      <c r="V412" s="3">
        <v>2.4538099999999998</v>
      </c>
      <c r="W412">
        <f>-(Table5258306338370402434466[[#This Row],[time]]-2)*2</f>
        <v>-0.90761999999999965</v>
      </c>
      <c r="X412" s="6">
        <v>2.3887</v>
      </c>
      <c r="Y412" s="3">
        <v>2.4538099999999998</v>
      </c>
      <c r="Z412">
        <f>-(Table248265313345377409441473[[#This Row],[time]]-2)*2</f>
        <v>-0.90761999999999965</v>
      </c>
      <c r="AA412" s="6">
        <v>1.0883499999999999</v>
      </c>
      <c r="AB412" s="3">
        <v>2.4538099999999998</v>
      </c>
      <c r="AC412">
        <f>-(Table6259307339371403435467[[#This Row],[time]]-2)*2</f>
        <v>-0.90761999999999965</v>
      </c>
      <c r="AD412" s="6">
        <v>6.7414100000000001</v>
      </c>
      <c r="AE412" s="3">
        <v>2.4538099999999998</v>
      </c>
      <c r="AF412">
        <f>-(Table249266314346378410442474[[#This Row],[time]]-2)*2</f>
        <v>-0.90761999999999965</v>
      </c>
      <c r="AG412" s="6">
        <v>2.6905100000000002</v>
      </c>
      <c r="AH412" s="3">
        <v>2.4538099999999998</v>
      </c>
      <c r="AI412">
        <f>-(Table7260308340372404436468[[#This Row],[time]]-2)*2</f>
        <v>-0.90761999999999965</v>
      </c>
      <c r="AJ412" s="6">
        <v>5.4126399999999997</v>
      </c>
      <c r="AK412" s="3">
        <v>2.4538099999999998</v>
      </c>
      <c r="AL412">
        <f>-(Table250267315347379411443475[[#This Row],[time]]-2)*2</f>
        <v>-0.90761999999999965</v>
      </c>
      <c r="AM412" s="6">
        <v>3.5381999999999998</v>
      </c>
      <c r="AN412" s="3">
        <v>2.4538099999999998</v>
      </c>
      <c r="AO412">
        <f>-(Table8261309341373405437469[[#This Row],[time]]-2)*2</f>
        <v>-0.90761999999999965</v>
      </c>
      <c r="AP412" s="6">
        <v>4.9329200000000002</v>
      </c>
      <c r="AQ412" s="3">
        <v>2.4538099999999998</v>
      </c>
      <c r="AR412">
        <f>-(Table252268316348380412444476[[#This Row],[time]]-2)*2</f>
        <v>-0.90761999999999965</v>
      </c>
      <c r="AS412" s="6">
        <v>3.1475300000000002</v>
      </c>
      <c r="AT412" s="3">
        <v>2.4538099999999998</v>
      </c>
      <c r="AU412">
        <f>-(Table253269317349381413445477[[#This Row],[time]]-2)*2</f>
        <v>-0.90761999999999965</v>
      </c>
      <c r="AV412" s="6">
        <v>5.8696900000000003</v>
      </c>
    </row>
    <row r="413" spans="1:48">
      <c r="A413" s="3">
        <v>2.50074</v>
      </c>
      <c r="B413">
        <f>-(Table1254302334366398430462[[#This Row],[time]]-2)*2</f>
        <v>-1.0014799999999999</v>
      </c>
      <c r="C413" s="6">
        <v>5.1346600000000002</v>
      </c>
      <c r="D413" s="3">
        <v>2.50074</v>
      </c>
      <c r="E413">
        <f>-(Table2255303335367399431463[[#This Row],[time]]-2)*2</f>
        <v>-1.0014799999999999</v>
      </c>
      <c r="F413" s="6">
        <v>1.0560099999999999</v>
      </c>
      <c r="G413" s="3">
        <v>2.50074</v>
      </c>
      <c r="H413">
        <f>-(Table245262310342374406438470[[#This Row],[time]]-2)*2</f>
        <v>-1.0014799999999999</v>
      </c>
      <c r="I413" s="6">
        <v>4.6044700000000001</v>
      </c>
      <c r="J413" s="3">
        <v>2.50074</v>
      </c>
      <c r="K413">
        <f>-(Table3256304336368400432464[[#This Row],[time]]-2)*2</f>
        <v>-1.0014799999999999</v>
      </c>
      <c r="L413" s="6">
        <v>1.15526</v>
      </c>
      <c r="M413" s="3">
        <v>2.50074</v>
      </c>
      <c r="N413">
        <f>-(Table246263311343375407439471[[#This Row],[time]]-2)*2</f>
        <v>-1.0014799999999999</v>
      </c>
      <c r="O413" s="6">
        <v>0.10437399999999999</v>
      </c>
      <c r="P413" s="3">
        <v>2.50074</v>
      </c>
      <c r="Q413">
        <f>-(Table4257305337369401433465[[#This Row],[time]]-2)*2</f>
        <v>-1.0014799999999999</v>
      </c>
      <c r="R413" s="6">
        <v>2.0487000000000002</v>
      </c>
      <c r="S413" s="3">
        <v>2.50074</v>
      </c>
      <c r="T413">
        <f>-(Table247264312344376408440472[[#This Row],[time]]-2)*2</f>
        <v>-1.0014799999999999</v>
      </c>
      <c r="U413" s="6">
        <v>1.26326</v>
      </c>
      <c r="V413" s="3">
        <v>2.50074</v>
      </c>
      <c r="W413">
        <f>-(Table5258306338370402434466[[#This Row],[time]]-2)*2</f>
        <v>-1.0014799999999999</v>
      </c>
      <c r="X413" s="6">
        <v>2.3994499999999999</v>
      </c>
      <c r="Y413" s="3">
        <v>2.50074</v>
      </c>
      <c r="Z413">
        <f>-(Table248265313345377409441473[[#This Row],[time]]-2)*2</f>
        <v>-1.0014799999999999</v>
      </c>
      <c r="AA413" s="6">
        <v>1.3246599999999999</v>
      </c>
      <c r="AB413" s="3">
        <v>2.50074</v>
      </c>
      <c r="AC413">
        <f>-(Table6259307339371403435467[[#This Row],[time]]-2)*2</f>
        <v>-1.0014799999999999</v>
      </c>
      <c r="AD413" s="6">
        <v>7.0926400000000003</v>
      </c>
      <c r="AE413" s="3">
        <v>2.50074</v>
      </c>
      <c r="AF413">
        <f>-(Table249266314346378410442474[[#This Row],[time]]-2)*2</f>
        <v>-1.0014799999999999</v>
      </c>
      <c r="AG413" s="6">
        <v>3.0329700000000002</v>
      </c>
      <c r="AH413" s="3">
        <v>2.50074</v>
      </c>
      <c r="AI413">
        <f>-(Table7260308340372404436468[[#This Row],[time]]-2)*2</f>
        <v>-1.0014799999999999</v>
      </c>
      <c r="AJ413" s="6">
        <v>6.2018899999999997</v>
      </c>
      <c r="AK413" s="3">
        <v>2.50074</v>
      </c>
      <c r="AL413">
        <f>-(Table250267315347379411443475[[#This Row],[time]]-2)*2</f>
        <v>-1.0014799999999999</v>
      </c>
      <c r="AM413" s="6">
        <v>3.7677800000000001</v>
      </c>
      <c r="AN413" s="3">
        <v>2.50074</v>
      </c>
      <c r="AO413">
        <f>-(Table8261309341373405437469[[#This Row],[time]]-2)*2</f>
        <v>-1.0014799999999999</v>
      </c>
      <c r="AP413" s="6">
        <v>5.4054900000000004</v>
      </c>
      <c r="AQ413" s="3">
        <v>2.50074</v>
      </c>
      <c r="AR413">
        <f>-(Table252268316348380412444476[[#This Row],[time]]-2)*2</f>
        <v>-1.0014799999999999</v>
      </c>
      <c r="AS413" s="6">
        <v>3.35459</v>
      </c>
      <c r="AT413" s="3">
        <v>2.50074</v>
      </c>
      <c r="AU413">
        <f>-(Table253269317349381413445477[[#This Row],[time]]-2)*2</f>
        <v>-1.0014799999999999</v>
      </c>
      <c r="AV413" s="6">
        <v>6.2312900000000004</v>
      </c>
    </row>
    <row r="414" spans="1:48">
      <c r="A414" s="3">
        <v>2.5558000000000001</v>
      </c>
      <c r="B414">
        <f>-(Table1254302334366398430462[[#This Row],[time]]-2)*2</f>
        <v>-1.1116000000000001</v>
      </c>
      <c r="C414" s="6">
        <v>5.4543999999999997</v>
      </c>
      <c r="D414" s="3">
        <v>2.5558000000000001</v>
      </c>
      <c r="E414">
        <f>-(Table2255303335367399431463[[#This Row],[time]]-2)*2</f>
        <v>-1.1116000000000001</v>
      </c>
      <c r="F414" s="6">
        <v>1.1053299999999999</v>
      </c>
      <c r="G414" s="3">
        <v>2.5558000000000001</v>
      </c>
      <c r="H414">
        <f>-(Table245262310342374406438470[[#This Row],[time]]-2)*2</f>
        <v>-1.1116000000000001</v>
      </c>
      <c r="I414" s="6">
        <v>4.9460600000000001</v>
      </c>
      <c r="J414" s="3">
        <v>2.5558000000000001</v>
      </c>
      <c r="K414">
        <f>-(Table3256304336368400432464[[#This Row],[time]]-2)*2</f>
        <v>-1.1116000000000001</v>
      </c>
      <c r="L414" s="6">
        <v>1.1922699999999999</v>
      </c>
      <c r="M414" s="3">
        <v>2.5558000000000001</v>
      </c>
      <c r="N414">
        <f>-(Table246263311343375407439471[[#This Row],[time]]-2)*2</f>
        <v>-1.1116000000000001</v>
      </c>
      <c r="O414" s="6">
        <v>0.27829900000000002</v>
      </c>
      <c r="P414" s="3">
        <v>2.5558000000000001</v>
      </c>
      <c r="Q414">
        <f>-(Table4257305337369401433465[[#This Row],[time]]-2)*2</f>
        <v>-1.1116000000000001</v>
      </c>
      <c r="R414" s="6">
        <v>2.14303</v>
      </c>
      <c r="S414" s="3">
        <v>2.5558000000000001</v>
      </c>
      <c r="T414">
        <f>-(Table247264312344376408440472[[#This Row],[time]]-2)*2</f>
        <v>-1.1116000000000001</v>
      </c>
      <c r="U414" s="6">
        <v>1.36792</v>
      </c>
      <c r="V414" s="3">
        <v>2.5558000000000001</v>
      </c>
      <c r="W414">
        <f>-(Table5258306338370402434466[[#This Row],[time]]-2)*2</f>
        <v>-1.1116000000000001</v>
      </c>
      <c r="X414" s="6">
        <v>2.3982299999999999</v>
      </c>
      <c r="Y414" s="3">
        <v>2.5558000000000001</v>
      </c>
      <c r="Z414">
        <f>-(Table248265313345377409441473[[#This Row],[time]]-2)*2</f>
        <v>-1.1116000000000001</v>
      </c>
      <c r="AA414" s="6">
        <v>1.6307199999999999</v>
      </c>
      <c r="AB414" s="3">
        <v>2.5558000000000001</v>
      </c>
      <c r="AC414">
        <f>-(Table6259307339371403435467[[#This Row],[time]]-2)*2</f>
        <v>-1.1116000000000001</v>
      </c>
      <c r="AD414" s="6">
        <v>7.5242899999999997</v>
      </c>
      <c r="AE414" s="3">
        <v>2.5558000000000001</v>
      </c>
      <c r="AF414">
        <f>-(Table249266314346378410442474[[#This Row],[time]]-2)*2</f>
        <v>-1.1116000000000001</v>
      </c>
      <c r="AG414" s="6">
        <v>3.3558500000000002</v>
      </c>
      <c r="AH414" s="3">
        <v>2.5558000000000001</v>
      </c>
      <c r="AI414">
        <f>-(Table7260308340372404436468[[#This Row],[time]]-2)*2</f>
        <v>-1.1116000000000001</v>
      </c>
      <c r="AJ414" s="6">
        <v>7.0294400000000001</v>
      </c>
      <c r="AK414" s="3">
        <v>2.5558000000000001</v>
      </c>
      <c r="AL414">
        <f>-(Table250267315347379411443475[[#This Row],[time]]-2)*2</f>
        <v>-1.1116000000000001</v>
      </c>
      <c r="AM414" s="6">
        <v>4.0624799999999999</v>
      </c>
      <c r="AN414" s="3">
        <v>2.5558000000000001</v>
      </c>
      <c r="AO414">
        <f>-(Table8261309341373405437469[[#This Row],[time]]-2)*2</f>
        <v>-1.1116000000000001</v>
      </c>
      <c r="AP414" s="6">
        <v>5.9786000000000001</v>
      </c>
      <c r="AQ414" s="3">
        <v>2.5558000000000001</v>
      </c>
      <c r="AR414">
        <f>-(Table252268316348380412444476[[#This Row],[time]]-2)*2</f>
        <v>-1.1116000000000001</v>
      </c>
      <c r="AS414" s="6">
        <v>3.6147300000000002</v>
      </c>
      <c r="AT414" s="3">
        <v>2.5558000000000001</v>
      </c>
      <c r="AU414">
        <f>-(Table253269317349381413445477[[#This Row],[time]]-2)*2</f>
        <v>-1.1116000000000001</v>
      </c>
      <c r="AV414" s="6">
        <v>6.6509999999999998</v>
      </c>
    </row>
    <row r="415" spans="1:48">
      <c r="A415" s="3">
        <v>2.6038600000000001</v>
      </c>
      <c r="B415">
        <f>-(Table1254302334366398430462[[#This Row],[time]]-2)*2</f>
        <v>-1.2077200000000001</v>
      </c>
      <c r="C415" s="6">
        <v>5.7467300000000003</v>
      </c>
      <c r="D415" s="3">
        <v>2.6038600000000001</v>
      </c>
      <c r="E415">
        <f>-(Table2255303335367399431463[[#This Row],[time]]-2)*2</f>
        <v>-1.2077200000000001</v>
      </c>
      <c r="F415" s="6">
        <v>1.1468</v>
      </c>
      <c r="G415" s="3">
        <v>2.6038600000000001</v>
      </c>
      <c r="H415">
        <f>-(Table245262310342374406438470[[#This Row],[time]]-2)*2</f>
        <v>-1.2077200000000001</v>
      </c>
      <c r="I415" s="6">
        <v>5.2525199999999996</v>
      </c>
      <c r="J415" s="3">
        <v>2.6038600000000001</v>
      </c>
      <c r="K415">
        <f>-(Table3256304336368400432464[[#This Row],[time]]-2)*2</f>
        <v>-1.2077200000000001</v>
      </c>
      <c r="L415" s="6">
        <v>1.22611</v>
      </c>
      <c r="M415" s="3">
        <v>2.6038600000000001</v>
      </c>
      <c r="N415">
        <f>-(Table246263311343375407439471[[#This Row],[time]]-2)*2</f>
        <v>-1.2077200000000001</v>
      </c>
      <c r="O415" s="6">
        <v>0.467968</v>
      </c>
      <c r="P415" s="3">
        <v>2.6038600000000001</v>
      </c>
      <c r="Q415">
        <f>-(Table4257305337369401433465[[#This Row],[time]]-2)*2</f>
        <v>-1.2077200000000001</v>
      </c>
      <c r="R415" s="6">
        <v>2.2149000000000001</v>
      </c>
      <c r="S415" s="3">
        <v>2.6038600000000001</v>
      </c>
      <c r="T415">
        <f>-(Table247264312344376408440472[[#This Row],[time]]-2)*2</f>
        <v>-1.2077200000000001</v>
      </c>
      <c r="U415" s="6">
        <v>1.4647699999999999</v>
      </c>
      <c r="V415" s="3">
        <v>2.6038600000000001</v>
      </c>
      <c r="W415">
        <f>-(Table5258306338370402434466[[#This Row],[time]]-2)*2</f>
        <v>-1.2077200000000001</v>
      </c>
      <c r="X415" s="6">
        <v>2.3889399999999998</v>
      </c>
      <c r="Y415" s="3">
        <v>2.6038600000000001</v>
      </c>
      <c r="Z415">
        <f>-(Table248265313345377409441473[[#This Row],[time]]-2)*2</f>
        <v>-1.2077200000000001</v>
      </c>
      <c r="AA415" s="6">
        <v>1.9113199999999999</v>
      </c>
      <c r="AB415" s="3">
        <v>2.6038600000000001</v>
      </c>
      <c r="AC415">
        <f>-(Table6259307339371403435467[[#This Row],[time]]-2)*2</f>
        <v>-1.2077200000000001</v>
      </c>
      <c r="AD415" s="6">
        <v>7.8893399999999998</v>
      </c>
      <c r="AE415" s="3">
        <v>2.6038600000000001</v>
      </c>
      <c r="AF415">
        <f>-(Table249266314346378410442474[[#This Row],[time]]-2)*2</f>
        <v>-1.2077200000000001</v>
      </c>
      <c r="AG415" s="6">
        <v>3.5946899999999999</v>
      </c>
      <c r="AH415" s="3">
        <v>2.6038600000000001</v>
      </c>
      <c r="AI415">
        <f>-(Table7260308340372404436468[[#This Row],[time]]-2)*2</f>
        <v>-1.2077200000000001</v>
      </c>
      <c r="AJ415" s="6">
        <v>7.61707</v>
      </c>
      <c r="AK415" s="3">
        <v>2.6038600000000001</v>
      </c>
      <c r="AL415">
        <f>-(Table250267315347379411443475[[#This Row],[time]]-2)*2</f>
        <v>-1.2077200000000001</v>
      </c>
      <c r="AM415" s="6">
        <v>4.3280099999999999</v>
      </c>
      <c r="AN415" s="3">
        <v>2.6038600000000001</v>
      </c>
      <c r="AO415">
        <f>-(Table8261309341373405437469[[#This Row],[time]]-2)*2</f>
        <v>-1.2077200000000001</v>
      </c>
      <c r="AP415" s="6">
        <v>6.4807499999999996</v>
      </c>
      <c r="AQ415" s="3">
        <v>2.6038600000000001</v>
      </c>
      <c r="AR415">
        <f>-(Table252268316348380412444476[[#This Row],[time]]-2)*2</f>
        <v>-1.2077200000000001</v>
      </c>
      <c r="AS415" s="6">
        <v>3.86795</v>
      </c>
      <c r="AT415" s="3">
        <v>2.6038600000000001</v>
      </c>
      <c r="AU415">
        <f>-(Table253269317349381413445477[[#This Row],[time]]-2)*2</f>
        <v>-1.2077200000000001</v>
      </c>
      <c r="AV415" s="6">
        <v>7.0107999999999997</v>
      </c>
    </row>
    <row r="416" spans="1:48">
      <c r="A416" s="3">
        <v>2.6513200000000001</v>
      </c>
      <c r="B416">
        <f>-(Table1254302334366398430462[[#This Row],[time]]-2)*2</f>
        <v>-1.3026400000000002</v>
      </c>
      <c r="C416" s="6">
        <v>6.02705</v>
      </c>
      <c r="D416" s="3">
        <v>2.6513200000000001</v>
      </c>
      <c r="E416">
        <f>-(Table2255303335367399431463[[#This Row],[time]]-2)*2</f>
        <v>-1.3026400000000002</v>
      </c>
      <c r="F416" s="6">
        <v>1.19171</v>
      </c>
      <c r="G416" s="3">
        <v>2.6513200000000001</v>
      </c>
      <c r="H416">
        <f>-(Table245262310342374406438470[[#This Row],[time]]-2)*2</f>
        <v>-1.3026400000000002</v>
      </c>
      <c r="I416" s="6">
        <v>5.5449099999999998</v>
      </c>
      <c r="J416" s="3">
        <v>2.6513200000000001</v>
      </c>
      <c r="K416">
        <f>-(Table3256304336368400432464[[#This Row],[time]]-2)*2</f>
        <v>-1.3026400000000002</v>
      </c>
      <c r="L416" s="6">
        <v>1.2667999999999999</v>
      </c>
      <c r="M416" s="3">
        <v>2.6513200000000001</v>
      </c>
      <c r="N416">
        <f>-(Table246263311343375407439471[[#This Row],[time]]-2)*2</f>
        <v>-1.3026400000000002</v>
      </c>
      <c r="O416" s="6">
        <v>0.66931600000000002</v>
      </c>
      <c r="P416" s="3">
        <v>2.6513200000000001</v>
      </c>
      <c r="Q416">
        <f>-(Table4257305337369401433465[[#This Row],[time]]-2)*2</f>
        <v>-1.3026400000000002</v>
      </c>
      <c r="R416" s="6">
        <v>2.3015599999999998</v>
      </c>
      <c r="S416" s="3">
        <v>2.6513200000000001</v>
      </c>
      <c r="T416">
        <f>-(Table247264312344376408440472[[#This Row],[time]]-2)*2</f>
        <v>-1.3026400000000002</v>
      </c>
      <c r="U416" s="6">
        <v>1.5583100000000001</v>
      </c>
      <c r="V416" s="3">
        <v>2.6513200000000001</v>
      </c>
      <c r="W416">
        <f>-(Table5258306338370402434466[[#This Row],[time]]-2)*2</f>
        <v>-1.3026400000000002</v>
      </c>
      <c r="X416" s="6">
        <v>2.3765800000000001</v>
      </c>
      <c r="Y416" s="3">
        <v>2.6513200000000001</v>
      </c>
      <c r="Z416">
        <f>-(Table248265313345377409441473[[#This Row],[time]]-2)*2</f>
        <v>-1.3026400000000002</v>
      </c>
      <c r="AA416" s="6">
        <v>2.1951900000000002</v>
      </c>
      <c r="AB416" s="3">
        <v>2.6513200000000001</v>
      </c>
      <c r="AC416">
        <f>-(Table6259307339371403435467[[#This Row],[time]]-2)*2</f>
        <v>-1.3026400000000002</v>
      </c>
      <c r="AD416" s="6">
        <v>8.2561900000000001</v>
      </c>
      <c r="AE416" s="3">
        <v>2.6513200000000001</v>
      </c>
      <c r="AF416">
        <f>-(Table249266314346378410442474[[#This Row],[time]]-2)*2</f>
        <v>-1.3026400000000002</v>
      </c>
      <c r="AG416" s="6">
        <v>3.8414000000000001</v>
      </c>
      <c r="AH416" s="3">
        <v>2.6513200000000001</v>
      </c>
      <c r="AI416">
        <f>-(Table7260308340372404436468[[#This Row],[time]]-2)*2</f>
        <v>-1.3026400000000002</v>
      </c>
      <c r="AJ416" s="6">
        <v>8.1234500000000001</v>
      </c>
      <c r="AK416" s="3">
        <v>2.6513200000000001</v>
      </c>
      <c r="AL416">
        <f>-(Table250267315347379411443475[[#This Row],[time]]-2)*2</f>
        <v>-1.3026400000000002</v>
      </c>
      <c r="AM416" s="6">
        <v>4.6033099999999996</v>
      </c>
      <c r="AN416" s="3">
        <v>2.6513200000000001</v>
      </c>
      <c r="AO416">
        <f>-(Table8261309341373405437469[[#This Row],[time]]-2)*2</f>
        <v>-1.3026400000000002</v>
      </c>
      <c r="AP416" s="6">
        <v>6.9655899999999997</v>
      </c>
      <c r="AQ416" s="3">
        <v>2.6513200000000001</v>
      </c>
      <c r="AR416">
        <f>-(Table252268316348380412444476[[#This Row],[time]]-2)*2</f>
        <v>-1.3026400000000002</v>
      </c>
      <c r="AS416" s="6">
        <v>4.0834999999999999</v>
      </c>
      <c r="AT416" s="3">
        <v>2.6513200000000001</v>
      </c>
      <c r="AU416">
        <f>-(Table253269317349381413445477[[#This Row],[time]]-2)*2</f>
        <v>-1.3026400000000002</v>
      </c>
      <c r="AV416" s="6">
        <v>7.3677299999999999</v>
      </c>
    </row>
    <row r="417" spans="1:48">
      <c r="A417" s="3">
        <v>2.70418</v>
      </c>
      <c r="B417">
        <f>-(Table1254302334366398430462[[#This Row],[time]]-2)*2</f>
        <v>-1.4083600000000001</v>
      </c>
      <c r="C417" s="6">
        <v>6.3437599999999996</v>
      </c>
      <c r="D417" s="3">
        <v>2.70418</v>
      </c>
      <c r="E417">
        <f>-(Table2255303335367399431463[[#This Row],[time]]-2)*2</f>
        <v>-1.4083600000000001</v>
      </c>
      <c r="F417" s="6">
        <v>1.2436199999999999</v>
      </c>
      <c r="G417" s="3">
        <v>2.70418</v>
      </c>
      <c r="H417">
        <f>-(Table245262310342374406438470[[#This Row],[time]]-2)*2</f>
        <v>-1.4083600000000001</v>
      </c>
      <c r="I417" s="6">
        <v>5.8739499999999998</v>
      </c>
      <c r="J417" s="3">
        <v>2.70418</v>
      </c>
      <c r="K417">
        <f>-(Table3256304336368400432464[[#This Row],[time]]-2)*2</f>
        <v>-1.4083600000000001</v>
      </c>
      <c r="L417" s="6">
        <v>1.31874</v>
      </c>
      <c r="M417" s="3">
        <v>2.70418</v>
      </c>
      <c r="N417">
        <f>-(Table246263311343375407439471[[#This Row],[time]]-2)*2</f>
        <v>-1.4083600000000001</v>
      </c>
      <c r="O417" s="6">
        <v>0.87856500000000004</v>
      </c>
      <c r="P417" s="3">
        <v>2.70418</v>
      </c>
      <c r="Q417">
        <f>-(Table4257305337369401433465[[#This Row],[time]]-2)*2</f>
        <v>-1.4083600000000001</v>
      </c>
      <c r="R417" s="6">
        <v>2.40896</v>
      </c>
      <c r="S417" s="3">
        <v>2.70418</v>
      </c>
      <c r="T417">
        <f>-(Table247264312344376408440472[[#This Row],[time]]-2)*2</f>
        <v>-1.4083600000000001</v>
      </c>
      <c r="U417" s="6">
        <v>1.6564300000000001</v>
      </c>
      <c r="V417" s="3">
        <v>2.70418</v>
      </c>
      <c r="W417">
        <f>-(Table5258306338370402434466[[#This Row],[time]]-2)*2</f>
        <v>-1.4083600000000001</v>
      </c>
      <c r="X417" s="6">
        <v>2.3621699999999999</v>
      </c>
      <c r="Y417" s="3">
        <v>2.70418</v>
      </c>
      <c r="Z417">
        <f>-(Table248265313345377409441473[[#This Row],[time]]-2)*2</f>
        <v>-1.4083600000000001</v>
      </c>
      <c r="AA417" s="6">
        <v>2.5381200000000002</v>
      </c>
      <c r="AB417" s="3">
        <v>2.70418</v>
      </c>
      <c r="AC417">
        <f>-(Table6259307339371403435467[[#This Row],[time]]-2)*2</f>
        <v>-1.4083600000000001</v>
      </c>
      <c r="AD417" s="6">
        <v>8.5733499999999996</v>
      </c>
      <c r="AE417" s="3">
        <v>2.70418</v>
      </c>
      <c r="AF417">
        <f>-(Table249266314346378410442474[[#This Row],[time]]-2)*2</f>
        <v>-1.4083600000000001</v>
      </c>
      <c r="AG417" s="6">
        <v>4.17441</v>
      </c>
      <c r="AH417" s="3">
        <v>2.70418</v>
      </c>
      <c r="AI417">
        <f>-(Table7260308340372404436468[[#This Row],[time]]-2)*2</f>
        <v>-1.4083600000000001</v>
      </c>
      <c r="AJ417" s="6">
        <v>8.7067300000000003</v>
      </c>
      <c r="AK417" s="3">
        <v>2.70418</v>
      </c>
      <c r="AL417">
        <f>-(Table250267315347379411443475[[#This Row],[time]]-2)*2</f>
        <v>-1.4083600000000001</v>
      </c>
      <c r="AM417" s="6">
        <v>4.88375</v>
      </c>
      <c r="AN417" s="3">
        <v>2.70418</v>
      </c>
      <c r="AO417">
        <f>-(Table8261309341373405437469[[#This Row],[time]]-2)*2</f>
        <v>-1.4083600000000001</v>
      </c>
      <c r="AP417" s="6">
        <v>7.5296599999999998</v>
      </c>
      <c r="AQ417" s="3">
        <v>2.70418</v>
      </c>
      <c r="AR417">
        <f>-(Table252268316348380412444476[[#This Row],[time]]-2)*2</f>
        <v>-1.4083600000000001</v>
      </c>
      <c r="AS417" s="6">
        <v>4.3437900000000003</v>
      </c>
      <c r="AT417" s="3">
        <v>2.70418</v>
      </c>
      <c r="AU417">
        <f>-(Table253269317349381413445477[[#This Row],[time]]-2)*2</f>
        <v>-1.4083600000000001</v>
      </c>
      <c r="AV417" s="6">
        <v>7.7914000000000003</v>
      </c>
    </row>
    <row r="418" spans="1:48">
      <c r="A418" s="3">
        <v>2.7500300000000002</v>
      </c>
      <c r="B418">
        <f>-(Table1254302334366398430462[[#This Row],[time]]-2)*2</f>
        <v>-1.5000600000000004</v>
      </c>
      <c r="C418" s="6">
        <v>6.6380499999999998</v>
      </c>
      <c r="D418" s="3">
        <v>2.7500300000000002</v>
      </c>
      <c r="E418">
        <f>-(Table2255303335367399431463[[#This Row],[time]]-2)*2</f>
        <v>-1.5000600000000004</v>
      </c>
      <c r="F418" s="6">
        <v>1.2922400000000001</v>
      </c>
      <c r="G418" s="3">
        <v>2.7500300000000002</v>
      </c>
      <c r="H418">
        <f>-(Table245262310342374406438470[[#This Row],[time]]-2)*2</f>
        <v>-1.5000600000000004</v>
      </c>
      <c r="I418" s="6">
        <v>6.1783000000000001</v>
      </c>
      <c r="J418" s="3">
        <v>2.7500300000000002</v>
      </c>
      <c r="K418">
        <f>-(Table3256304336368400432464[[#This Row],[time]]-2)*2</f>
        <v>-1.5000600000000004</v>
      </c>
      <c r="L418" s="6">
        <v>1.37049</v>
      </c>
      <c r="M418" s="3">
        <v>2.7500300000000002</v>
      </c>
      <c r="N418">
        <f>-(Table246263311343375407439471[[#This Row],[time]]-2)*2</f>
        <v>-1.5000600000000004</v>
      </c>
      <c r="O418" s="6">
        <v>1.0447900000000001</v>
      </c>
      <c r="P418" s="3">
        <v>2.7500300000000002</v>
      </c>
      <c r="Q418">
        <f>-(Table4257305337369401433465[[#This Row],[time]]-2)*2</f>
        <v>-1.5000600000000004</v>
      </c>
      <c r="R418" s="6">
        <v>2.50698</v>
      </c>
      <c r="S418" s="3">
        <v>2.7500300000000002</v>
      </c>
      <c r="T418">
        <f>-(Table247264312344376408440472[[#This Row],[time]]-2)*2</f>
        <v>-1.5000600000000004</v>
      </c>
      <c r="U418" s="6">
        <v>1.7646500000000001</v>
      </c>
      <c r="V418" s="3">
        <v>2.7500300000000002</v>
      </c>
      <c r="W418">
        <f>-(Table5258306338370402434466[[#This Row],[time]]-2)*2</f>
        <v>-1.5000600000000004</v>
      </c>
      <c r="X418" s="6">
        <v>2.3548800000000001</v>
      </c>
      <c r="Y418" s="3">
        <v>2.7500300000000002</v>
      </c>
      <c r="Z418">
        <f>-(Table248265313345377409441473[[#This Row],[time]]-2)*2</f>
        <v>-1.5000600000000004</v>
      </c>
      <c r="AA418" s="6">
        <v>2.8826200000000002</v>
      </c>
      <c r="AB418" s="3">
        <v>2.7500300000000002</v>
      </c>
      <c r="AC418">
        <f>-(Table6259307339371403435467[[#This Row],[time]]-2)*2</f>
        <v>-1.5000600000000004</v>
      </c>
      <c r="AD418" s="6">
        <v>8.8798700000000004</v>
      </c>
      <c r="AE418" s="3">
        <v>2.7500300000000002</v>
      </c>
      <c r="AF418">
        <f>-(Table249266314346378410442474[[#This Row],[time]]-2)*2</f>
        <v>-1.5000600000000004</v>
      </c>
      <c r="AG418" s="6">
        <v>4.5103799999999996</v>
      </c>
      <c r="AH418" s="3">
        <v>2.7500300000000002</v>
      </c>
      <c r="AI418">
        <f>-(Table7260308340372404436468[[#This Row],[time]]-2)*2</f>
        <v>-1.5000600000000004</v>
      </c>
      <c r="AJ418" s="6">
        <v>9.2729599999999994</v>
      </c>
      <c r="AK418" s="3">
        <v>2.7500300000000002</v>
      </c>
      <c r="AL418">
        <f>-(Table250267315347379411443475[[#This Row],[time]]-2)*2</f>
        <v>-1.5000600000000004</v>
      </c>
      <c r="AM418" s="6">
        <v>5.1241099999999999</v>
      </c>
      <c r="AN418" s="3">
        <v>2.7500300000000002</v>
      </c>
      <c r="AO418">
        <f>-(Table8261309341373405437469[[#This Row],[time]]-2)*2</f>
        <v>-1.5000600000000004</v>
      </c>
      <c r="AP418" s="6">
        <v>8.0062800000000003</v>
      </c>
      <c r="AQ418" s="3">
        <v>2.7500300000000002</v>
      </c>
      <c r="AR418">
        <f>-(Table252268316348380412444476[[#This Row],[time]]-2)*2</f>
        <v>-1.5000600000000004</v>
      </c>
      <c r="AS418" s="6">
        <v>4.60358</v>
      </c>
      <c r="AT418" s="3">
        <v>2.7500300000000002</v>
      </c>
      <c r="AU418">
        <f>-(Table253269317349381413445477[[#This Row],[time]]-2)*2</f>
        <v>-1.5000600000000004</v>
      </c>
      <c r="AV418" s="6">
        <v>8.1526399999999999</v>
      </c>
    </row>
    <row r="419" spans="1:48">
      <c r="A419" s="3">
        <v>2.8058900000000002</v>
      </c>
      <c r="B419">
        <f>-(Table1254302334366398430462[[#This Row],[time]]-2)*2</f>
        <v>-1.6117800000000004</v>
      </c>
      <c r="C419" s="6">
        <v>7.0075799999999999</v>
      </c>
      <c r="D419" s="3">
        <v>2.8058900000000002</v>
      </c>
      <c r="E419">
        <f>-(Table2255303335367399431463[[#This Row],[time]]-2)*2</f>
        <v>-1.6117800000000004</v>
      </c>
      <c r="F419" s="6">
        <v>1.3511599999999999</v>
      </c>
      <c r="G419" s="3">
        <v>2.8058900000000002</v>
      </c>
      <c r="H419">
        <f>-(Table245262310342374406438470[[#This Row],[time]]-2)*2</f>
        <v>-1.6117800000000004</v>
      </c>
      <c r="I419" s="6">
        <v>6.5614800000000004</v>
      </c>
      <c r="J419" s="3">
        <v>2.8058900000000002</v>
      </c>
      <c r="K419">
        <f>-(Table3256304336368400432464[[#This Row],[time]]-2)*2</f>
        <v>-1.6117800000000004</v>
      </c>
      <c r="L419" s="6">
        <v>1.4369700000000001</v>
      </c>
      <c r="M419" s="3">
        <v>2.8058900000000002</v>
      </c>
      <c r="N419">
        <f>-(Table246263311343375407439471[[#This Row],[time]]-2)*2</f>
        <v>-1.6117800000000004</v>
      </c>
      <c r="O419" s="6">
        <v>1.2908900000000001</v>
      </c>
      <c r="P419" s="3">
        <v>2.8058900000000002</v>
      </c>
      <c r="Q419">
        <f>-(Table4257305337369401433465[[#This Row],[time]]-2)*2</f>
        <v>-1.6117800000000004</v>
      </c>
      <c r="R419" s="6">
        <v>2.6204900000000002</v>
      </c>
      <c r="S419" s="3">
        <v>2.8058900000000002</v>
      </c>
      <c r="T419">
        <f>-(Table247264312344376408440472[[#This Row],[time]]-2)*2</f>
        <v>-1.6117800000000004</v>
      </c>
      <c r="U419" s="6">
        <v>1.9472100000000001</v>
      </c>
      <c r="V419" s="3">
        <v>2.8058900000000002</v>
      </c>
      <c r="W419">
        <f>-(Table5258306338370402434466[[#This Row],[time]]-2)*2</f>
        <v>-1.6117800000000004</v>
      </c>
      <c r="X419" s="6">
        <v>2.3699699999999999</v>
      </c>
      <c r="Y419" s="3">
        <v>2.8058900000000002</v>
      </c>
      <c r="Z419">
        <f>-(Table248265313345377409441473[[#This Row],[time]]-2)*2</f>
        <v>-1.6117800000000004</v>
      </c>
      <c r="AA419" s="6">
        <v>3.4218099999999998</v>
      </c>
      <c r="AB419" s="3">
        <v>2.8058900000000002</v>
      </c>
      <c r="AC419">
        <f>-(Table6259307339371403435467[[#This Row],[time]]-2)*2</f>
        <v>-1.6117800000000004</v>
      </c>
      <c r="AD419" s="6">
        <v>9.3165700000000005</v>
      </c>
      <c r="AE419" s="3">
        <v>2.8058900000000002</v>
      </c>
      <c r="AF419">
        <f>-(Table249266314346378410442474[[#This Row],[time]]-2)*2</f>
        <v>-1.6117800000000004</v>
      </c>
      <c r="AG419" s="6">
        <v>4.9411899999999997</v>
      </c>
      <c r="AH419" s="3">
        <v>2.8058900000000002</v>
      </c>
      <c r="AI419">
        <f>-(Table7260308340372404436468[[#This Row],[time]]-2)*2</f>
        <v>-1.6117800000000004</v>
      </c>
      <c r="AJ419" s="6">
        <v>10.0824</v>
      </c>
      <c r="AK419" s="3">
        <v>2.8058900000000002</v>
      </c>
      <c r="AL419">
        <f>-(Table250267315347379411443475[[#This Row],[time]]-2)*2</f>
        <v>-1.6117800000000004</v>
      </c>
      <c r="AM419" s="6">
        <v>5.4080300000000001</v>
      </c>
      <c r="AN419" s="3">
        <v>2.8058900000000002</v>
      </c>
      <c r="AO419">
        <f>-(Table8261309341373405437469[[#This Row],[time]]-2)*2</f>
        <v>-1.6117800000000004</v>
      </c>
      <c r="AP419" s="6">
        <v>8.5653400000000008</v>
      </c>
      <c r="AQ419" s="3">
        <v>2.8058900000000002</v>
      </c>
      <c r="AR419">
        <f>-(Table252268316348380412444476[[#This Row],[time]]-2)*2</f>
        <v>-1.6117800000000004</v>
      </c>
      <c r="AS419" s="6">
        <v>4.9493900000000002</v>
      </c>
      <c r="AT419" s="3">
        <v>2.8058900000000002</v>
      </c>
      <c r="AU419">
        <f>-(Table253269317349381413445477[[#This Row],[time]]-2)*2</f>
        <v>-1.6117800000000004</v>
      </c>
      <c r="AV419" s="6">
        <v>8.5763400000000001</v>
      </c>
    </row>
    <row r="420" spans="1:48">
      <c r="A420" s="3">
        <v>2.85012</v>
      </c>
      <c r="B420">
        <f>-(Table1254302334366398430462[[#This Row],[time]]-2)*2</f>
        <v>-1.70024</v>
      </c>
      <c r="C420" s="6">
        <v>7.30375</v>
      </c>
      <c r="D420" s="3">
        <v>2.85012</v>
      </c>
      <c r="E420">
        <f>-(Table2255303335367399431463[[#This Row],[time]]-2)*2</f>
        <v>-1.70024</v>
      </c>
      <c r="F420" s="6">
        <v>1.3999900000000001</v>
      </c>
      <c r="G420" s="3">
        <v>2.85012</v>
      </c>
      <c r="H420">
        <f>-(Table245262310342374406438470[[#This Row],[time]]-2)*2</f>
        <v>-1.70024</v>
      </c>
      <c r="I420" s="6">
        <v>6.8700999999999999</v>
      </c>
      <c r="J420" s="3">
        <v>2.85012</v>
      </c>
      <c r="K420">
        <f>-(Table3256304336368400432464[[#This Row],[time]]-2)*2</f>
        <v>-1.70024</v>
      </c>
      <c r="L420" s="6">
        <v>1.4940500000000001</v>
      </c>
      <c r="M420" s="3">
        <v>2.85012</v>
      </c>
      <c r="N420">
        <f>-(Table246263311343375407439471[[#This Row],[time]]-2)*2</f>
        <v>-1.70024</v>
      </c>
      <c r="O420" s="6">
        <v>1.63585</v>
      </c>
      <c r="P420" s="3">
        <v>2.85012</v>
      </c>
      <c r="Q420">
        <f>-(Table4257305337369401433465[[#This Row],[time]]-2)*2</f>
        <v>-1.70024</v>
      </c>
      <c r="R420" s="6">
        <v>2.69686</v>
      </c>
      <c r="S420" s="3">
        <v>2.85012</v>
      </c>
      <c r="T420">
        <f>-(Table247264312344376408440472[[#This Row],[time]]-2)*2</f>
        <v>-1.70024</v>
      </c>
      <c r="U420" s="6">
        <v>2.1460400000000002</v>
      </c>
      <c r="V420" s="3">
        <v>2.85012</v>
      </c>
      <c r="W420">
        <f>-(Table5258306338370402434466[[#This Row],[time]]-2)*2</f>
        <v>-1.70024</v>
      </c>
      <c r="X420" s="6">
        <v>2.3810699999999998</v>
      </c>
      <c r="Y420" s="3">
        <v>2.85012</v>
      </c>
      <c r="Z420">
        <f>-(Table248265313345377409441473[[#This Row],[time]]-2)*2</f>
        <v>-1.70024</v>
      </c>
      <c r="AA420" s="6">
        <v>3.8943400000000001</v>
      </c>
      <c r="AB420" s="3">
        <v>2.85012</v>
      </c>
      <c r="AC420">
        <f>-(Table6259307339371403435467[[#This Row],[time]]-2)*2</f>
        <v>-1.70024</v>
      </c>
      <c r="AD420" s="6">
        <v>9.7643400000000007</v>
      </c>
      <c r="AE420" s="3">
        <v>2.85012</v>
      </c>
      <c r="AF420">
        <f>-(Table249266314346378410442474[[#This Row],[time]]-2)*2</f>
        <v>-1.70024</v>
      </c>
      <c r="AG420" s="6">
        <v>5.2147199999999998</v>
      </c>
      <c r="AH420" s="3">
        <v>2.85012</v>
      </c>
      <c r="AI420">
        <f>-(Table7260308340372404436468[[#This Row],[time]]-2)*2</f>
        <v>-1.70024</v>
      </c>
      <c r="AJ420" s="6">
        <v>10.8035</v>
      </c>
      <c r="AK420" s="3">
        <v>2.85012</v>
      </c>
      <c r="AL420">
        <f>-(Table250267315347379411443475[[#This Row],[time]]-2)*2</f>
        <v>-1.70024</v>
      </c>
      <c r="AM420" s="6">
        <v>5.6506499999999997</v>
      </c>
      <c r="AN420" s="3">
        <v>2.85012</v>
      </c>
      <c r="AO420">
        <f>-(Table8261309341373405437469[[#This Row],[time]]-2)*2</f>
        <v>-1.70024</v>
      </c>
      <c r="AP420" s="6">
        <v>8.9893099999999997</v>
      </c>
      <c r="AQ420" s="3">
        <v>2.85012</v>
      </c>
      <c r="AR420">
        <f>-(Table252268316348380412444476[[#This Row],[time]]-2)*2</f>
        <v>-1.70024</v>
      </c>
      <c r="AS420" s="6">
        <v>5.2407199999999996</v>
      </c>
      <c r="AT420" s="3">
        <v>2.85012</v>
      </c>
      <c r="AU420">
        <f>-(Table253269317349381413445477[[#This Row],[time]]-2)*2</f>
        <v>-1.70024</v>
      </c>
      <c r="AV420" s="6">
        <v>8.9031300000000009</v>
      </c>
    </row>
    <row r="421" spans="1:48">
      <c r="A421" s="3">
        <v>2.9013</v>
      </c>
      <c r="B421">
        <f>-(Table1254302334366398430462[[#This Row],[time]]-2)*2</f>
        <v>-1.8026</v>
      </c>
      <c r="C421" s="6">
        <v>7.6636699999999998</v>
      </c>
      <c r="D421" s="3">
        <v>2.9013</v>
      </c>
      <c r="E421">
        <f>-(Table2255303335367399431463[[#This Row],[time]]-2)*2</f>
        <v>-1.8026</v>
      </c>
      <c r="F421" s="6">
        <v>1.45916</v>
      </c>
      <c r="G421" s="3">
        <v>2.9013</v>
      </c>
      <c r="H421">
        <f>-(Table245262310342374406438470[[#This Row],[time]]-2)*2</f>
        <v>-1.8026</v>
      </c>
      <c r="I421" s="6">
        <v>7.2477600000000004</v>
      </c>
      <c r="J421" s="3">
        <v>2.9013</v>
      </c>
      <c r="K421">
        <f>-(Table3256304336368400432464[[#This Row],[time]]-2)*2</f>
        <v>-1.8026</v>
      </c>
      <c r="L421" s="6">
        <v>1.5660099999999999</v>
      </c>
      <c r="M421" s="3">
        <v>2.9013</v>
      </c>
      <c r="N421">
        <f>-(Table246263311343375407439471[[#This Row],[time]]-2)*2</f>
        <v>-1.8026</v>
      </c>
      <c r="O421" s="6">
        <v>2.1218300000000001</v>
      </c>
      <c r="P421" s="3">
        <v>2.9013</v>
      </c>
      <c r="Q421">
        <f>-(Table4257305337369401433465[[#This Row],[time]]-2)*2</f>
        <v>-1.8026</v>
      </c>
      <c r="R421" s="6">
        <v>2.7757800000000001</v>
      </c>
      <c r="S421" s="3">
        <v>2.9013</v>
      </c>
      <c r="T421">
        <f>-(Table247264312344376408440472[[#This Row],[time]]-2)*2</f>
        <v>-1.8026</v>
      </c>
      <c r="U421" s="6">
        <v>2.4091399999999998</v>
      </c>
      <c r="V421" s="3">
        <v>2.9013</v>
      </c>
      <c r="W421">
        <f>-(Table5258306338370402434466[[#This Row],[time]]-2)*2</f>
        <v>-1.8026</v>
      </c>
      <c r="X421" s="6">
        <v>2.4074300000000002</v>
      </c>
      <c r="Y421" s="3">
        <v>2.9013</v>
      </c>
      <c r="Z421">
        <f>-(Table248265313345377409441473[[#This Row],[time]]-2)*2</f>
        <v>-1.8026</v>
      </c>
      <c r="AA421" s="6">
        <v>4.3990799999999997</v>
      </c>
      <c r="AB421" s="3">
        <v>2.9013</v>
      </c>
      <c r="AC421">
        <f>-(Table6259307339371403435467[[#This Row],[time]]-2)*2</f>
        <v>-1.8026</v>
      </c>
      <c r="AD421" s="6">
        <v>10.357900000000001</v>
      </c>
      <c r="AE421" s="3">
        <v>2.9013</v>
      </c>
      <c r="AF421">
        <f>-(Table249266314346378410442474[[#This Row],[time]]-2)*2</f>
        <v>-1.8026</v>
      </c>
      <c r="AG421" s="6">
        <v>5.4185800000000004</v>
      </c>
      <c r="AH421" s="3">
        <v>2.9013</v>
      </c>
      <c r="AI421">
        <f>-(Table7260308340372404436468[[#This Row],[time]]-2)*2</f>
        <v>-1.8026</v>
      </c>
      <c r="AJ421" s="6">
        <v>11.495100000000001</v>
      </c>
      <c r="AK421" s="3">
        <v>2.9013</v>
      </c>
      <c r="AL421">
        <f>-(Table250267315347379411443475[[#This Row],[time]]-2)*2</f>
        <v>-1.8026</v>
      </c>
      <c r="AM421" s="6">
        <v>5.9387400000000001</v>
      </c>
      <c r="AN421" s="3">
        <v>2.9013</v>
      </c>
      <c r="AO421">
        <f>-(Table8261309341373405437469[[#This Row],[time]]-2)*2</f>
        <v>-1.8026</v>
      </c>
      <c r="AP421" s="6">
        <v>9.4970700000000008</v>
      </c>
      <c r="AQ421" s="3">
        <v>2.9013</v>
      </c>
      <c r="AR421">
        <f>-(Table252268316348380412444476[[#This Row],[time]]-2)*2</f>
        <v>-1.8026</v>
      </c>
      <c r="AS421" s="6">
        <v>5.5277799999999999</v>
      </c>
      <c r="AT421" s="3">
        <v>2.9013</v>
      </c>
      <c r="AU421">
        <f>-(Table253269317349381413445477[[#This Row],[time]]-2)*2</f>
        <v>-1.8026</v>
      </c>
      <c r="AV421" s="6">
        <v>9.2962399999999992</v>
      </c>
    </row>
    <row r="422" spans="1:48">
      <c r="A422" s="3">
        <v>2.95166</v>
      </c>
      <c r="B422">
        <f>-(Table1254302334366398430462[[#This Row],[time]]-2)*2</f>
        <v>-1.9033199999999999</v>
      </c>
      <c r="C422" s="6">
        <v>8.0015199999999993</v>
      </c>
      <c r="D422" s="3">
        <v>2.95166</v>
      </c>
      <c r="E422">
        <f>-(Table2255303335367399431463[[#This Row],[time]]-2)*2</f>
        <v>-1.9033199999999999</v>
      </c>
      <c r="F422" s="6">
        <v>1.52573</v>
      </c>
      <c r="G422" s="3">
        <v>2.95166</v>
      </c>
      <c r="H422">
        <f>-(Table245262310342374406438470[[#This Row],[time]]-2)*2</f>
        <v>-1.9033199999999999</v>
      </c>
      <c r="I422" s="6">
        <v>7.6189999999999998</v>
      </c>
      <c r="J422" s="3">
        <v>2.95166</v>
      </c>
      <c r="K422">
        <f>-(Table3256304336368400432464[[#This Row],[time]]-2)*2</f>
        <v>-1.9033199999999999</v>
      </c>
      <c r="L422" s="6">
        <v>1.6515</v>
      </c>
      <c r="M422" s="3">
        <v>2.95166</v>
      </c>
      <c r="N422">
        <f>-(Table246263311343375407439471[[#This Row],[time]]-2)*2</f>
        <v>-1.9033199999999999</v>
      </c>
      <c r="O422" s="6">
        <v>2.46875</v>
      </c>
      <c r="P422" s="3">
        <v>2.95166</v>
      </c>
      <c r="Q422">
        <f>-(Table4257305337369401433465[[#This Row],[time]]-2)*2</f>
        <v>-1.9033199999999999</v>
      </c>
      <c r="R422" s="6">
        <v>2.84368</v>
      </c>
      <c r="S422" s="3">
        <v>2.95166</v>
      </c>
      <c r="T422">
        <f>-(Table247264312344376408440472[[#This Row],[time]]-2)*2</f>
        <v>-1.9033199999999999</v>
      </c>
      <c r="U422" s="6">
        <v>2.6254599999999999</v>
      </c>
      <c r="V422" s="3">
        <v>2.95166</v>
      </c>
      <c r="W422">
        <f>-(Table5258306338370402434466[[#This Row],[time]]-2)*2</f>
        <v>-1.9033199999999999</v>
      </c>
      <c r="X422" s="6">
        <v>2.4496699999999998</v>
      </c>
      <c r="Y422" s="3">
        <v>2.95166</v>
      </c>
      <c r="Z422">
        <f>-(Table248265313345377409441473[[#This Row],[time]]-2)*2</f>
        <v>-1.9033199999999999</v>
      </c>
      <c r="AA422" s="6">
        <v>4.9040299999999997</v>
      </c>
      <c r="AB422" s="3">
        <v>2.95166</v>
      </c>
      <c r="AC422">
        <f>-(Table6259307339371403435467[[#This Row],[time]]-2)*2</f>
        <v>-1.9033199999999999</v>
      </c>
      <c r="AD422" s="6">
        <v>10.9657</v>
      </c>
      <c r="AE422" s="3">
        <v>2.95166</v>
      </c>
      <c r="AF422">
        <f>-(Table249266314346378410442474[[#This Row],[time]]-2)*2</f>
        <v>-1.9033199999999999</v>
      </c>
      <c r="AG422" s="6">
        <v>5.5902399999999997</v>
      </c>
      <c r="AH422" s="3">
        <v>2.95166</v>
      </c>
      <c r="AI422">
        <f>-(Table7260308340372404436468[[#This Row],[time]]-2)*2</f>
        <v>-1.9033199999999999</v>
      </c>
      <c r="AJ422" s="6">
        <v>12.0021</v>
      </c>
      <c r="AK422" s="3">
        <v>2.95166</v>
      </c>
      <c r="AL422">
        <f>-(Table250267315347379411443475[[#This Row],[time]]-2)*2</f>
        <v>-1.9033199999999999</v>
      </c>
      <c r="AM422" s="6">
        <v>6.25481</v>
      </c>
      <c r="AN422" s="3">
        <v>2.95166</v>
      </c>
      <c r="AO422">
        <f>-(Table8261309341373405437469[[#This Row],[time]]-2)*2</f>
        <v>-1.9033199999999999</v>
      </c>
      <c r="AP422" s="6">
        <v>9.9829399999999993</v>
      </c>
      <c r="AQ422" s="3">
        <v>2.95166</v>
      </c>
      <c r="AR422">
        <f>-(Table252268316348380412444476[[#This Row],[time]]-2)*2</f>
        <v>-1.9033199999999999</v>
      </c>
      <c r="AS422" s="6">
        <v>5.8166900000000004</v>
      </c>
      <c r="AT422" s="3">
        <v>2.95166</v>
      </c>
      <c r="AU422">
        <f>-(Table253269317349381413445477[[#This Row],[time]]-2)*2</f>
        <v>-1.9033199999999999</v>
      </c>
      <c r="AV422" s="6">
        <v>9.6730800000000006</v>
      </c>
    </row>
    <row r="423" spans="1:48">
      <c r="A423" s="4">
        <v>3</v>
      </c>
      <c r="B423">
        <f>-(Table1254302334366398430462[[#This Row],[time]]-2)*2</f>
        <v>-2</v>
      </c>
      <c r="C423" s="7">
        <v>8.3155199999999994</v>
      </c>
      <c r="D423" s="4">
        <v>3</v>
      </c>
      <c r="E423">
        <f>-(Table2255303335367399431463[[#This Row],[time]]-2)*2</f>
        <v>-2</v>
      </c>
      <c r="F423" s="7">
        <v>1.59477</v>
      </c>
      <c r="G423" s="4">
        <v>3</v>
      </c>
      <c r="H423">
        <f>-(Table245262310342374406438470[[#This Row],[time]]-2)*2</f>
        <v>-2</v>
      </c>
      <c r="I423" s="7">
        <v>7.98468</v>
      </c>
      <c r="J423" s="4">
        <v>3</v>
      </c>
      <c r="K423">
        <f>-(Table3256304336368400432464[[#This Row],[time]]-2)*2</f>
        <v>-2</v>
      </c>
      <c r="L423" s="7">
        <v>1.74658</v>
      </c>
      <c r="M423" s="4">
        <v>3</v>
      </c>
      <c r="N423">
        <f>-(Table246263311343375407439471[[#This Row],[time]]-2)*2</f>
        <v>-2</v>
      </c>
      <c r="O423" s="7">
        <v>2.7378100000000001</v>
      </c>
      <c r="P423" s="4">
        <v>3</v>
      </c>
      <c r="Q423">
        <f>-(Table4257305337369401433465[[#This Row],[time]]-2)*2</f>
        <v>-2</v>
      </c>
      <c r="R423" s="7">
        <v>2.8130099999999998</v>
      </c>
      <c r="S423" s="4">
        <v>3</v>
      </c>
      <c r="T423">
        <f>-(Table247264312344376408440472[[#This Row],[time]]-2)*2</f>
        <v>-2</v>
      </c>
      <c r="U423" s="7">
        <v>2.7608299999999999</v>
      </c>
      <c r="V423" s="4">
        <v>3</v>
      </c>
      <c r="W423">
        <f>-(Table5258306338370402434466[[#This Row],[time]]-2)*2</f>
        <v>-2</v>
      </c>
      <c r="X423" s="7">
        <v>2.47322</v>
      </c>
      <c r="Y423" s="4">
        <v>3</v>
      </c>
      <c r="Z423">
        <f>-(Table248265313345377409441473[[#This Row],[time]]-2)*2</f>
        <v>-2</v>
      </c>
      <c r="AA423" s="7">
        <v>5.4575399999999998</v>
      </c>
      <c r="AB423" s="4">
        <v>3</v>
      </c>
      <c r="AC423">
        <f>-(Table6259307339371403435467[[#This Row],[time]]-2)*2</f>
        <v>-2</v>
      </c>
      <c r="AD423" s="7">
        <v>11.378500000000001</v>
      </c>
      <c r="AE423" s="4">
        <v>3</v>
      </c>
      <c r="AF423">
        <f>-(Table249266314346378410442474[[#This Row],[time]]-2)*2</f>
        <v>-2</v>
      </c>
      <c r="AG423" s="7">
        <v>5.8624799999999997</v>
      </c>
      <c r="AH423" s="4">
        <v>3</v>
      </c>
      <c r="AI423">
        <f>-(Table7260308340372404436468[[#This Row],[time]]-2)*2</f>
        <v>-2</v>
      </c>
      <c r="AJ423" s="7">
        <v>12.383900000000001</v>
      </c>
      <c r="AK423" s="4">
        <v>3</v>
      </c>
      <c r="AL423">
        <f>-(Table250267315347379411443475[[#This Row],[time]]-2)*2</f>
        <v>-2</v>
      </c>
      <c r="AM423" s="7">
        <v>6.6074799999999998</v>
      </c>
      <c r="AN423" s="4">
        <v>3</v>
      </c>
      <c r="AO423">
        <f>-(Table8261309341373405437469[[#This Row],[time]]-2)*2</f>
        <v>-2</v>
      </c>
      <c r="AP423" s="7">
        <v>10.3908</v>
      </c>
      <c r="AQ423" s="4">
        <v>3</v>
      </c>
      <c r="AR423">
        <f>-(Table252268316348380412444476[[#This Row],[time]]-2)*2</f>
        <v>-2</v>
      </c>
      <c r="AS423" s="7">
        <v>6.1303900000000002</v>
      </c>
      <c r="AT423" s="4">
        <v>3</v>
      </c>
      <c r="AU423">
        <f>-(Table253269317349381413445477[[#This Row],[time]]-2)*2</f>
        <v>-2</v>
      </c>
      <c r="AV423" s="7">
        <v>10.002800000000001</v>
      </c>
    </row>
    <row r="424" spans="1:48">
      <c r="A424" t="s">
        <v>26</v>
      </c>
      <c r="C424">
        <f>AVERAGE(C403:C423)</f>
        <v>5.3060633333333325</v>
      </c>
      <c r="D424" t="s">
        <v>26</v>
      </c>
      <c r="F424">
        <f t="shared" ref="F424" si="362">AVERAGE(F403:F423)</f>
        <v>1.0215325238095239</v>
      </c>
      <c r="G424" t="s">
        <v>26</v>
      </c>
      <c r="I424">
        <f t="shared" ref="I424" si="363">AVERAGE(I403:I423)</f>
        <v>4.6703557142857139</v>
      </c>
      <c r="J424" t="s">
        <v>26</v>
      </c>
      <c r="L424">
        <f t="shared" ref="L424" si="364">AVERAGE(L403:L423)</f>
        <v>1.1880313809523808</v>
      </c>
      <c r="M424" t="s">
        <v>26</v>
      </c>
      <c r="O424">
        <f t="shared" ref="O424" si="365">AVERAGE(O403:O423)</f>
        <v>0.65480290061904767</v>
      </c>
      <c r="P424" t="s">
        <v>26</v>
      </c>
      <c r="R424">
        <f t="shared" ref="R424" si="366">AVERAGE(R403:R423)</f>
        <v>1.9684684285714282</v>
      </c>
      <c r="S424" t="s">
        <v>26</v>
      </c>
      <c r="U424">
        <f t="shared" ref="U424" si="367">AVERAGE(U403:U423)</f>
        <v>1.3136324285714285</v>
      </c>
      <c r="V424" t="s">
        <v>26</v>
      </c>
      <c r="X424">
        <f t="shared" ref="X424" si="368">AVERAGE(X403:X423)</f>
        <v>2.2425485714285713</v>
      </c>
      <c r="Y424" t="s">
        <v>26</v>
      </c>
      <c r="AA424">
        <f t="shared" ref="AA424" si="369">AVERAGE(AA403:AA423)</f>
        <v>1.8096645238095239</v>
      </c>
      <c r="AB424" t="s">
        <v>26</v>
      </c>
      <c r="AD424">
        <f t="shared" ref="AD424" si="370">AVERAGE(AD403:AD423)</f>
        <v>7.0886852380952394</v>
      </c>
      <c r="AE424" t="s">
        <v>26</v>
      </c>
      <c r="AG424">
        <f t="shared" ref="AG424" si="371">AVERAGE(AG403:AG423)</f>
        <v>2.8868166857142854</v>
      </c>
      <c r="AH424" t="s">
        <v>26</v>
      </c>
      <c r="AJ424">
        <f t="shared" ref="AJ424" si="372">AVERAGE(AJ403:AJ423)</f>
        <v>6.0740968095238088</v>
      </c>
      <c r="AK424" t="s">
        <v>26</v>
      </c>
      <c r="AM424">
        <f t="shared" ref="AM424" si="373">AVERAGE(AM403:AM423)</f>
        <v>3.859638571428571</v>
      </c>
      <c r="AN424" t="s">
        <v>26</v>
      </c>
      <c r="AP424">
        <f t="shared" ref="AP424" si="374">AVERAGE(AP403:AP423)</f>
        <v>5.5935733333333344</v>
      </c>
      <c r="AQ424" t="s">
        <v>26</v>
      </c>
      <c r="AS424">
        <f t="shared" ref="AS424" si="375">AVERAGE(AS403:AS423)</f>
        <v>3.5394609523809528</v>
      </c>
      <c r="AT424" t="s">
        <v>26</v>
      </c>
      <c r="AV424">
        <f t="shared" ref="AV424" si="376">AVERAGE(AV403:AV423)</f>
        <v>6.2884223809523814</v>
      </c>
    </row>
    <row r="425" spans="1:48">
      <c r="A425" t="s">
        <v>27</v>
      </c>
      <c r="C425">
        <f>MAX(C403:C423)</f>
        <v>8.3155199999999994</v>
      </c>
      <c r="D425" t="s">
        <v>27</v>
      </c>
      <c r="F425">
        <f t="shared" ref="F425:AV425" si="377">MAX(F403:F423)</f>
        <v>1.59477</v>
      </c>
      <c r="G425" t="s">
        <v>27</v>
      </c>
      <c r="I425">
        <f t="shared" ref="I425:AV425" si="378">MAX(I403:I423)</f>
        <v>7.98468</v>
      </c>
      <c r="J425" t="s">
        <v>27</v>
      </c>
      <c r="L425">
        <f t="shared" ref="L425:AV425" si="379">MAX(L403:L423)</f>
        <v>1.74658</v>
      </c>
      <c r="M425" t="s">
        <v>27</v>
      </c>
      <c r="O425">
        <f t="shared" ref="O425:AV425" si="380">MAX(O403:O423)</f>
        <v>2.7378100000000001</v>
      </c>
      <c r="P425" t="s">
        <v>27</v>
      </c>
      <c r="R425">
        <f t="shared" ref="R425:AV425" si="381">MAX(R403:R423)</f>
        <v>2.84368</v>
      </c>
      <c r="S425" t="s">
        <v>27</v>
      </c>
      <c r="U425">
        <f t="shared" ref="U425:AV425" si="382">MAX(U403:U423)</f>
        <v>2.7608299999999999</v>
      </c>
      <c r="V425" t="s">
        <v>27</v>
      </c>
      <c r="X425">
        <f t="shared" ref="X425:AV425" si="383">MAX(X403:X423)</f>
        <v>2.47322</v>
      </c>
      <c r="Y425" t="s">
        <v>27</v>
      </c>
      <c r="AA425">
        <f t="shared" ref="AA425:AV425" si="384">MAX(AA403:AA423)</f>
        <v>5.4575399999999998</v>
      </c>
      <c r="AB425" t="s">
        <v>27</v>
      </c>
      <c r="AD425">
        <f t="shared" ref="AD425:AV425" si="385">MAX(AD403:AD423)</f>
        <v>11.378500000000001</v>
      </c>
      <c r="AE425" t="s">
        <v>27</v>
      </c>
      <c r="AG425">
        <f t="shared" ref="AG425:AV425" si="386">MAX(AG403:AG423)</f>
        <v>5.8624799999999997</v>
      </c>
      <c r="AH425" t="s">
        <v>27</v>
      </c>
      <c r="AJ425">
        <f t="shared" ref="AJ425:AV425" si="387">MAX(AJ403:AJ423)</f>
        <v>12.383900000000001</v>
      </c>
      <c r="AK425" t="s">
        <v>27</v>
      </c>
      <c r="AM425">
        <f t="shared" ref="AM425:AV425" si="388">MAX(AM403:AM423)</f>
        <v>6.6074799999999998</v>
      </c>
      <c r="AN425" t="s">
        <v>27</v>
      </c>
      <c r="AP425">
        <f t="shared" ref="AP425:AV425" si="389">MAX(AP403:AP423)</f>
        <v>10.3908</v>
      </c>
      <c r="AQ425" t="s">
        <v>27</v>
      </c>
      <c r="AS425">
        <f t="shared" ref="AS425:AV425" si="390">MAX(AS403:AS423)</f>
        <v>6.1303900000000002</v>
      </c>
      <c r="AT425" t="s">
        <v>27</v>
      </c>
      <c r="AV425">
        <f t="shared" ref="AV425" si="391">MAX(AV403:AV423)</f>
        <v>10.002800000000001</v>
      </c>
    </row>
    <row r="428" spans="1:48">
      <c r="A428" s="1" t="s">
        <v>61</v>
      </c>
    </row>
    <row r="429" spans="1:48">
      <c r="A429" t="s">
        <v>62</v>
      </c>
      <c r="D429" t="s">
        <v>2</v>
      </c>
    </row>
    <row r="430" spans="1:48">
      <c r="A430" t="s">
        <v>63</v>
      </c>
      <c r="D430" t="s">
        <v>4</v>
      </c>
      <c r="E430" t="s">
        <v>5</v>
      </c>
    </row>
    <row r="432" spans="1:48">
      <c r="A432" t="s">
        <v>6</v>
      </c>
      <c r="D432" t="s">
        <v>7</v>
      </c>
      <c r="G432" t="s">
        <v>8</v>
      </c>
      <c r="J432" t="s">
        <v>9</v>
      </c>
      <c r="M432" t="s">
        <v>10</v>
      </c>
      <c r="P432" t="s">
        <v>11</v>
      </c>
      <c r="S432" t="s">
        <v>12</v>
      </c>
      <c r="V432" t="s">
        <v>13</v>
      </c>
      <c r="Y432" t="s">
        <v>14</v>
      </c>
      <c r="AB432" t="s">
        <v>15</v>
      </c>
      <c r="AE432" t="s">
        <v>16</v>
      </c>
      <c r="AH432" t="s">
        <v>17</v>
      </c>
      <c r="AK432" t="s">
        <v>18</v>
      </c>
      <c r="AN432" t="s">
        <v>19</v>
      </c>
      <c r="AQ432" t="s">
        <v>20</v>
      </c>
      <c r="AT432" t="s">
        <v>21</v>
      </c>
    </row>
    <row r="433" spans="1:48">
      <c r="A433" t="s">
        <v>22</v>
      </c>
      <c r="B433" t="s">
        <v>23</v>
      </c>
      <c r="C433" t="s">
        <v>24</v>
      </c>
      <c r="D433" t="s">
        <v>22</v>
      </c>
      <c r="E433" t="s">
        <v>23</v>
      </c>
      <c r="F433" t="s">
        <v>25</v>
      </c>
      <c r="G433" t="s">
        <v>22</v>
      </c>
      <c r="H433" t="s">
        <v>23</v>
      </c>
      <c r="I433" t="s">
        <v>24</v>
      </c>
      <c r="J433" t="s">
        <v>22</v>
      </c>
      <c r="K433" t="s">
        <v>23</v>
      </c>
      <c r="L433" t="s">
        <v>24</v>
      </c>
      <c r="M433" t="s">
        <v>22</v>
      </c>
      <c r="N433" t="s">
        <v>23</v>
      </c>
      <c r="O433" t="s">
        <v>24</v>
      </c>
      <c r="P433" t="s">
        <v>22</v>
      </c>
      <c r="Q433" t="s">
        <v>23</v>
      </c>
      <c r="R433" t="s">
        <v>24</v>
      </c>
      <c r="S433" t="s">
        <v>22</v>
      </c>
      <c r="T433" t="s">
        <v>23</v>
      </c>
      <c r="U433" t="s">
        <v>24</v>
      </c>
      <c r="V433" t="s">
        <v>22</v>
      </c>
      <c r="W433" t="s">
        <v>23</v>
      </c>
      <c r="X433" t="s">
        <v>24</v>
      </c>
      <c r="Y433" t="s">
        <v>22</v>
      </c>
      <c r="Z433" t="s">
        <v>23</v>
      </c>
      <c r="AA433" t="s">
        <v>24</v>
      </c>
      <c r="AB433" t="s">
        <v>22</v>
      </c>
      <c r="AC433" t="s">
        <v>23</v>
      </c>
      <c r="AD433" t="s">
        <v>24</v>
      </c>
      <c r="AE433" t="s">
        <v>22</v>
      </c>
      <c r="AF433" t="s">
        <v>23</v>
      </c>
      <c r="AG433" t="s">
        <v>24</v>
      </c>
      <c r="AH433" t="s">
        <v>22</v>
      </c>
      <c r="AI433" t="s">
        <v>23</v>
      </c>
      <c r="AJ433" t="s">
        <v>24</v>
      </c>
      <c r="AK433" t="s">
        <v>22</v>
      </c>
      <c r="AL433" t="s">
        <v>23</v>
      </c>
      <c r="AM433" t="s">
        <v>24</v>
      </c>
      <c r="AN433" t="s">
        <v>22</v>
      </c>
      <c r="AO433" t="s">
        <v>23</v>
      </c>
      <c r="AP433" t="s">
        <v>24</v>
      </c>
      <c r="AQ433" t="s">
        <v>22</v>
      </c>
      <c r="AR433" t="s">
        <v>23</v>
      </c>
      <c r="AS433" t="s">
        <v>24</v>
      </c>
      <c r="AT433" t="s">
        <v>22</v>
      </c>
      <c r="AU433" t="s">
        <v>23</v>
      </c>
      <c r="AV433" t="s">
        <v>24</v>
      </c>
    </row>
    <row r="434" spans="1:48">
      <c r="A434" s="2">
        <v>2</v>
      </c>
      <c r="B434">
        <f>(Table1286318350382414446478[[#This Row],[time]]-2)*2</f>
        <v>0</v>
      </c>
      <c r="C434" s="5">
        <v>0.12789400000000001</v>
      </c>
      <c r="D434" s="2">
        <v>2</v>
      </c>
      <c r="E434">
        <f>(Table2287319351383415447479[[#This Row],[time]]-2)*2</f>
        <v>0</v>
      </c>
      <c r="F434" s="8">
        <v>5.4299999999999998E-5</v>
      </c>
      <c r="G434" s="2">
        <v>2</v>
      </c>
      <c r="H434">
        <f>(Table245294326358390422454486[[#This Row],[time]]-2)*2</f>
        <v>0</v>
      </c>
      <c r="I434" s="5">
        <v>1.6136900000000001</v>
      </c>
      <c r="J434" s="2">
        <v>2</v>
      </c>
      <c r="K434">
        <f>(Table3288320352384416448480[[#This Row],[time]]-2)*2</f>
        <v>0</v>
      </c>
      <c r="L434" s="8">
        <v>5.6400000000000002E-5</v>
      </c>
      <c r="M434" s="2">
        <v>2</v>
      </c>
      <c r="N434">
        <f>(Table246295327359391423455487[[#This Row],[time]]-2)*2</f>
        <v>0</v>
      </c>
      <c r="O434" s="8">
        <v>5.6100000000000002E-5</v>
      </c>
      <c r="P434" s="2">
        <v>2</v>
      </c>
      <c r="Q434">
        <f>(Table4289321353385417449481[[#This Row],[time]]-2)*2</f>
        <v>0</v>
      </c>
      <c r="R434" s="8">
        <v>6.2899999999999997E-5</v>
      </c>
      <c r="S434" s="2">
        <v>2</v>
      </c>
      <c r="T434">
        <f>(Table247296328360392424456488[[#This Row],[time]]-2)*2</f>
        <v>0</v>
      </c>
      <c r="U434" s="8">
        <v>8.5699999999999996E-5</v>
      </c>
      <c r="V434" s="2">
        <v>2</v>
      </c>
      <c r="W434">
        <f>(Table5290322354386418450482[[#This Row],[time]]-2)*2</f>
        <v>0</v>
      </c>
      <c r="X434" s="8">
        <v>6.4200000000000002E-5</v>
      </c>
      <c r="Y434" s="2">
        <v>2</v>
      </c>
      <c r="Z434">
        <f>(Table248297329361393425457489[[#This Row],[time]]-2)*2</f>
        <v>0</v>
      </c>
      <c r="AA434" s="5">
        <v>0.27714100000000003</v>
      </c>
      <c r="AB434" s="2">
        <v>2</v>
      </c>
      <c r="AC434">
        <f>(Table6291323355387419451483[[#This Row],[time]]-2)*2</f>
        <v>0</v>
      </c>
      <c r="AD434" s="8">
        <v>7.47E-5</v>
      </c>
      <c r="AE434" s="2">
        <v>2</v>
      </c>
      <c r="AF434">
        <f>(Table249298330362394426458490[[#This Row],[time]]-2)*2</f>
        <v>0</v>
      </c>
      <c r="AG434" s="5">
        <v>0.51600199999999996</v>
      </c>
      <c r="AH434" s="2">
        <v>2</v>
      </c>
      <c r="AI434">
        <f>(Table7292324356388420452484[[#This Row],[time]]-2)*2</f>
        <v>0</v>
      </c>
      <c r="AJ434" s="8">
        <v>7.7700000000000005E-5</v>
      </c>
      <c r="AK434" s="2">
        <v>2</v>
      </c>
      <c r="AL434">
        <f>(Table250299331363395427459491[[#This Row],[time]]-2)*2</f>
        <v>0</v>
      </c>
      <c r="AM434" s="8">
        <v>7.08E-5</v>
      </c>
      <c r="AN434" s="2">
        <v>2</v>
      </c>
      <c r="AO434">
        <f>(Table8293325357389421453485[[#This Row],[time]]-2)*2</f>
        <v>0</v>
      </c>
      <c r="AP434" s="5">
        <v>0.33970800000000001</v>
      </c>
      <c r="AQ434" s="2">
        <v>2</v>
      </c>
      <c r="AR434">
        <f>(Table252300332364396428460492[[#This Row],[time]]-2)*2</f>
        <v>0</v>
      </c>
      <c r="AS434" s="5">
        <v>0.18062300000000001</v>
      </c>
      <c r="AT434" s="2">
        <v>2</v>
      </c>
      <c r="AU434">
        <f>(Table253301333365397429461493[[#This Row],[time]]-2)*2</f>
        <v>0</v>
      </c>
      <c r="AV434" s="5">
        <v>2.0196299999999998</v>
      </c>
    </row>
    <row r="435" spans="1:48">
      <c r="A435" s="3">
        <v>2.0565000000000002</v>
      </c>
      <c r="B435">
        <f>(Table1286318350382414446478[[#This Row],[time]]-2)*2</f>
        <v>0.11300000000000043</v>
      </c>
      <c r="C435" s="6">
        <v>0.49157200000000001</v>
      </c>
      <c r="D435" s="3">
        <v>2.0565000000000002</v>
      </c>
      <c r="E435">
        <f>(Table2287319351383415447479[[#This Row],[time]]-2)*2</f>
        <v>0.11300000000000043</v>
      </c>
      <c r="F435" s="9">
        <v>7.6199999999999995E-5</v>
      </c>
      <c r="G435" s="3">
        <v>2.0565000000000002</v>
      </c>
      <c r="H435">
        <f>(Table245294326358390422454486[[#This Row],[time]]-2)*2</f>
        <v>0.11300000000000043</v>
      </c>
      <c r="I435" s="6">
        <v>2.8337500000000002</v>
      </c>
      <c r="J435" s="3">
        <v>2.0565000000000002</v>
      </c>
      <c r="K435">
        <f>(Table3288320352384416448480[[#This Row],[time]]-2)*2</f>
        <v>0.11300000000000043</v>
      </c>
      <c r="L435" s="9">
        <v>8.3900000000000006E-5</v>
      </c>
      <c r="M435" s="3">
        <v>2.0565000000000002</v>
      </c>
      <c r="N435">
        <f>(Table246295327359391423455487[[#This Row],[time]]-2)*2</f>
        <v>0.11300000000000043</v>
      </c>
      <c r="O435" s="9">
        <v>7.4599999999999997E-5</v>
      </c>
      <c r="P435" s="3">
        <v>2.0565000000000002</v>
      </c>
      <c r="Q435">
        <f>(Table4289321353385417449481[[#This Row],[time]]-2)*2</f>
        <v>0.11300000000000043</v>
      </c>
      <c r="R435" s="9">
        <v>8.6000000000000003E-5</v>
      </c>
      <c r="S435" s="3">
        <v>2.0565000000000002</v>
      </c>
      <c r="T435">
        <f>(Table247296328360392424456488[[#This Row],[time]]-2)*2</f>
        <v>0.11300000000000043</v>
      </c>
      <c r="U435" s="6">
        <v>0.33232699999999998</v>
      </c>
      <c r="V435" s="3">
        <v>2.0565000000000002</v>
      </c>
      <c r="W435">
        <f>(Table5290322354386418450482[[#This Row],[time]]-2)*2</f>
        <v>0.11300000000000043</v>
      </c>
      <c r="X435" s="9">
        <v>8.8999999999999995E-5</v>
      </c>
      <c r="Y435" s="3">
        <v>2.0565000000000002</v>
      </c>
      <c r="Z435">
        <f>(Table248297329361393425457489[[#This Row],[time]]-2)*2</f>
        <v>0.11300000000000043</v>
      </c>
      <c r="AA435" s="6">
        <v>0.60398700000000005</v>
      </c>
      <c r="AB435" s="3">
        <v>2.0565000000000002</v>
      </c>
      <c r="AC435">
        <f>(Table6291323355387419451483[[#This Row],[time]]-2)*2</f>
        <v>0.11300000000000043</v>
      </c>
      <c r="AD435" s="9">
        <v>7.5900000000000002E-5</v>
      </c>
      <c r="AE435" s="3">
        <v>2.0565000000000002</v>
      </c>
      <c r="AF435">
        <f>(Table249298330362394426458490[[#This Row],[time]]-2)*2</f>
        <v>0.11300000000000043</v>
      </c>
      <c r="AG435" s="6">
        <v>0.91231700000000004</v>
      </c>
      <c r="AH435" s="3">
        <v>2.0565000000000002</v>
      </c>
      <c r="AI435">
        <f>(Table7292324356388420452484[[#This Row],[time]]-2)*2</f>
        <v>0.11300000000000043</v>
      </c>
      <c r="AJ435" s="9">
        <v>8.2000000000000001E-5</v>
      </c>
      <c r="AK435" s="3">
        <v>2.0565000000000002</v>
      </c>
      <c r="AL435">
        <f>(Table250299331363395427459491[[#This Row],[time]]-2)*2</f>
        <v>0.11300000000000043</v>
      </c>
      <c r="AM435" s="9">
        <v>7.7700000000000005E-5</v>
      </c>
      <c r="AN435" s="3">
        <v>2.0565000000000002</v>
      </c>
      <c r="AO435">
        <f>(Table8293325357389421453485[[#This Row],[time]]-2)*2</f>
        <v>0.11300000000000043</v>
      </c>
      <c r="AP435" s="6">
        <v>0.847387</v>
      </c>
      <c r="AQ435" s="3">
        <v>2.0565000000000002</v>
      </c>
      <c r="AR435">
        <f>(Table252300332364396428460492[[#This Row],[time]]-2)*2</f>
        <v>0.11300000000000043</v>
      </c>
      <c r="AS435" s="6">
        <v>0.68093999999999999</v>
      </c>
      <c r="AT435" s="3">
        <v>2.0565000000000002</v>
      </c>
      <c r="AU435">
        <f>(Table253301333365397429461493[[#This Row],[time]]-2)*2</f>
        <v>0.11300000000000043</v>
      </c>
      <c r="AV435" s="6">
        <v>2.6537799999999998</v>
      </c>
    </row>
    <row r="436" spans="1:48">
      <c r="A436" s="3">
        <v>2.1214499999999998</v>
      </c>
      <c r="B436">
        <f>(Table1286318350382414446478[[#This Row],[time]]-2)*2</f>
        <v>0.24289999999999967</v>
      </c>
      <c r="C436" s="6">
        <v>0.407557</v>
      </c>
      <c r="D436" s="3">
        <v>2.1214499999999998</v>
      </c>
      <c r="E436">
        <f>(Table2287319351383415447479[[#This Row],[time]]-2)*2</f>
        <v>0.24289999999999967</v>
      </c>
      <c r="F436" s="9">
        <v>7.5099999999999996E-5</v>
      </c>
      <c r="G436" s="3">
        <v>2.1214499999999998</v>
      </c>
      <c r="H436">
        <f>(Table245294326358390422454486[[#This Row],[time]]-2)*2</f>
        <v>0.24289999999999967</v>
      </c>
      <c r="I436" s="6">
        <v>2.6707299999999998</v>
      </c>
      <c r="J436" s="3">
        <v>2.1214499999999998</v>
      </c>
      <c r="K436">
        <f>(Table3288320352384416448480[[#This Row],[time]]-2)*2</f>
        <v>0.24289999999999967</v>
      </c>
      <c r="L436" s="9">
        <v>8.42E-5</v>
      </c>
      <c r="M436" s="3">
        <v>2.1214499999999998</v>
      </c>
      <c r="N436">
        <f>(Table246295327359391423455487[[#This Row],[time]]-2)*2</f>
        <v>0.24289999999999967</v>
      </c>
      <c r="O436" s="9">
        <v>7.36E-5</v>
      </c>
      <c r="P436" s="3">
        <v>2.1214499999999998</v>
      </c>
      <c r="Q436">
        <f>(Table4289321353385417449481[[#This Row],[time]]-2)*2</f>
        <v>0.24289999999999967</v>
      </c>
      <c r="R436" s="9">
        <v>8.6600000000000004E-5</v>
      </c>
      <c r="S436" s="3">
        <v>2.1214499999999998</v>
      </c>
      <c r="T436">
        <f>(Table247296328360392424456488[[#This Row],[time]]-2)*2</f>
        <v>0.24289999999999967</v>
      </c>
      <c r="U436" s="6">
        <v>0.148448</v>
      </c>
      <c r="V436" s="3">
        <v>2.1214499999999998</v>
      </c>
      <c r="W436">
        <f>(Table5290322354386418450482[[#This Row],[time]]-2)*2</f>
        <v>0.24289999999999967</v>
      </c>
      <c r="X436" s="9">
        <v>8.9499999999999994E-5</v>
      </c>
      <c r="Y436" s="3">
        <v>2.1214499999999998</v>
      </c>
      <c r="Z436">
        <f>(Table248297329361393425457489[[#This Row],[time]]-2)*2</f>
        <v>0.24289999999999967</v>
      </c>
      <c r="AA436" s="6">
        <v>0.3795</v>
      </c>
      <c r="AB436" s="3">
        <v>2.1214499999999998</v>
      </c>
      <c r="AC436">
        <f>(Table6291323355387419451483[[#This Row],[time]]-2)*2</f>
        <v>0.24289999999999967</v>
      </c>
      <c r="AD436" s="9">
        <v>7.8899999999999993E-5</v>
      </c>
      <c r="AE436" s="3">
        <v>2.1214499999999998</v>
      </c>
      <c r="AF436">
        <f>(Table249298330362394426458490[[#This Row],[time]]-2)*2</f>
        <v>0.24289999999999967</v>
      </c>
      <c r="AG436" s="6">
        <v>0.469837</v>
      </c>
      <c r="AH436" s="3">
        <v>2.1214499999999998</v>
      </c>
      <c r="AI436">
        <f>(Table7292324356388420452484[[#This Row],[time]]-2)*2</f>
        <v>0.24289999999999967</v>
      </c>
      <c r="AJ436" s="9">
        <v>8.25E-5</v>
      </c>
      <c r="AK436" s="3">
        <v>2.1214499999999998</v>
      </c>
      <c r="AL436">
        <f>(Table250299331363395427459491[[#This Row],[time]]-2)*2</f>
        <v>0.24289999999999967</v>
      </c>
      <c r="AM436" s="9">
        <v>8.0400000000000003E-5</v>
      </c>
      <c r="AN436" s="3">
        <v>2.1214499999999998</v>
      </c>
      <c r="AO436">
        <f>(Table8293325357389421453485[[#This Row],[time]]-2)*2</f>
        <v>0.24289999999999967</v>
      </c>
      <c r="AP436" s="6">
        <v>0.98875400000000002</v>
      </c>
      <c r="AQ436" s="3">
        <v>2.1214499999999998</v>
      </c>
      <c r="AR436">
        <f>(Table252300332364396428460492[[#This Row],[time]]-2)*2</f>
        <v>0.24289999999999967</v>
      </c>
      <c r="AS436" s="6">
        <v>0.76289499999999999</v>
      </c>
      <c r="AT436" s="3">
        <v>2.1214499999999998</v>
      </c>
      <c r="AU436">
        <f>(Table253301333365397429461493[[#This Row],[time]]-2)*2</f>
        <v>0.24289999999999967</v>
      </c>
      <c r="AV436" s="6">
        <v>2.6539600000000001</v>
      </c>
    </row>
    <row r="437" spans="1:48">
      <c r="A437" s="3">
        <v>2.1526999999999998</v>
      </c>
      <c r="B437">
        <f>(Table1286318350382414446478[[#This Row],[time]]-2)*2</f>
        <v>0.30539999999999967</v>
      </c>
      <c r="C437" s="6">
        <v>0.33187100000000003</v>
      </c>
      <c r="D437" s="3">
        <v>2.1526999999999998</v>
      </c>
      <c r="E437">
        <f>(Table2287319351383415447479[[#This Row],[time]]-2)*2</f>
        <v>0.30539999999999967</v>
      </c>
      <c r="F437" s="9">
        <v>7.3499999999999998E-5</v>
      </c>
      <c r="G437" s="3">
        <v>2.1526999999999998</v>
      </c>
      <c r="H437">
        <f>(Table245294326358390422454486[[#This Row],[time]]-2)*2</f>
        <v>0.30539999999999967</v>
      </c>
      <c r="I437" s="6">
        <v>2.5213000000000001</v>
      </c>
      <c r="J437" s="3">
        <v>2.1526999999999998</v>
      </c>
      <c r="K437">
        <f>(Table3288320352384416448480[[#This Row],[time]]-2)*2</f>
        <v>0.30539999999999967</v>
      </c>
      <c r="L437" s="9">
        <v>8.3300000000000005E-5</v>
      </c>
      <c r="M437" s="3">
        <v>2.1526999999999998</v>
      </c>
      <c r="N437">
        <f>(Table246295327359391423455487[[#This Row],[time]]-2)*2</f>
        <v>0.30539999999999967</v>
      </c>
      <c r="O437" s="9">
        <v>7.2200000000000007E-5</v>
      </c>
      <c r="P437" s="3">
        <v>2.1526999999999998</v>
      </c>
      <c r="Q437">
        <f>(Table4289321353385417449481[[#This Row],[time]]-2)*2</f>
        <v>0.30539999999999967</v>
      </c>
      <c r="R437" s="9">
        <v>8.5500000000000005E-5</v>
      </c>
      <c r="S437" s="3">
        <v>2.1526999999999998</v>
      </c>
      <c r="T437">
        <f>(Table247296328360392424456488[[#This Row],[time]]-2)*2</f>
        <v>0.30539999999999967</v>
      </c>
      <c r="U437" s="6">
        <v>2.8208900000000002E-4</v>
      </c>
      <c r="V437" s="3">
        <v>2.1526999999999998</v>
      </c>
      <c r="W437">
        <f>(Table5290322354386418450482[[#This Row],[time]]-2)*2</f>
        <v>0.30539999999999967</v>
      </c>
      <c r="X437" s="9">
        <v>8.7899999999999995E-5</v>
      </c>
      <c r="Y437" s="3">
        <v>2.1526999999999998</v>
      </c>
      <c r="Z437">
        <f>(Table248297329361393425457489[[#This Row],[time]]-2)*2</f>
        <v>0.30539999999999967</v>
      </c>
      <c r="AA437" s="6">
        <v>0.26508199999999998</v>
      </c>
      <c r="AB437" s="3">
        <v>2.1526999999999998</v>
      </c>
      <c r="AC437">
        <f>(Table6291323355387419451483[[#This Row],[time]]-2)*2</f>
        <v>0.30539999999999967</v>
      </c>
      <c r="AD437" s="9">
        <v>7.9599999999999997E-5</v>
      </c>
      <c r="AE437" s="3">
        <v>2.1526999999999998</v>
      </c>
      <c r="AF437">
        <f>(Table249298330362394426458490[[#This Row],[time]]-2)*2</f>
        <v>0.30539999999999967</v>
      </c>
      <c r="AG437" s="6">
        <v>0.33759099999999997</v>
      </c>
      <c r="AH437" s="3">
        <v>2.1526999999999998</v>
      </c>
      <c r="AI437">
        <f>(Table7292324356388420452484[[#This Row],[time]]-2)*2</f>
        <v>0.30539999999999967</v>
      </c>
      <c r="AJ437" s="9">
        <v>8.25E-5</v>
      </c>
      <c r="AK437" s="3">
        <v>2.1526999999999998</v>
      </c>
      <c r="AL437">
        <f>(Table250299331363395427459491[[#This Row],[time]]-2)*2</f>
        <v>0.30539999999999967</v>
      </c>
      <c r="AM437" s="9">
        <v>8.2299999999999995E-5</v>
      </c>
      <c r="AN437" s="3">
        <v>2.1526999999999998</v>
      </c>
      <c r="AO437">
        <f>(Table8293325357389421453485[[#This Row],[time]]-2)*2</f>
        <v>0.30539999999999967</v>
      </c>
      <c r="AP437" s="6">
        <v>1.0665199999999999</v>
      </c>
      <c r="AQ437" s="3">
        <v>2.1526999999999998</v>
      </c>
      <c r="AR437">
        <f>(Table252300332364396428460492[[#This Row],[time]]-2)*2</f>
        <v>0.30539999999999967</v>
      </c>
      <c r="AS437" s="6">
        <v>0.81151099999999998</v>
      </c>
      <c r="AT437" s="3">
        <v>2.1526999999999998</v>
      </c>
      <c r="AU437">
        <f>(Table253301333365397429461493[[#This Row],[time]]-2)*2</f>
        <v>0.30539999999999967</v>
      </c>
      <c r="AV437" s="6">
        <v>2.6505899999999998</v>
      </c>
    </row>
    <row r="438" spans="1:48">
      <c r="A438" s="3">
        <v>2.2230099999999999</v>
      </c>
      <c r="B438">
        <f>(Table1286318350382414446478[[#This Row],[time]]-2)*2</f>
        <v>0.44601999999999986</v>
      </c>
      <c r="C438" s="6">
        <v>0.240948</v>
      </c>
      <c r="D438" s="3">
        <v>2.2230099999999999</v>
      </c>
      <c r="E438">
        <f>(Table2287319351383415447479[[#This Row],[time]]-2)*2</f>
        <v>0.44601999999999986</v>
      </c>
      <c r="F438" s="9">
        <v>7.0699999999999997E-5</v>
      </c>
      <c r="G438" s="3">
        <v>2.2230099999999999</v>
      </c>
      <c r="H438">
        <f>(Table245294326358390422454486[[#This Row],[time]]-2)*2</f>
        <v>0.44601999999999986</v>
      </c>
      <c r="I438" s="6">
        <v>2.2079300000000002</v>
      </c>
      <c r="J438" s="3">
        <v>2.2230099999999999</v>
      </c>
      <c r="K438">
        <f>(Table3288320352384416448480[[#This Row],[time]]-2)*2</f>
        <v>0.44601999999999986</v>
      </c>
      <c r="L438" s="9">
        <v>8.1199999999999995E-5</v>
      </c>
      <c r="M438" s="3">
        <v>2.2230099999999999</v>
      </c>
      <c r="N438">
        <f>(Table246295327359391423455487[[#This Row],[time]]-2)*2</f>
        <v>0.44601999999999986</v>
      </c>
      <c r="O438" s="9">
        <v>6.4300000000000004E-5</v>
      </c>
      <c r="P438" s="3">
        <v>2.2230099999999999</v>
      </c>
      <c r="Q438">
        <f>(Table4289321353385417449481[[#This Row],[time]]-2)*2</f>
        <v>0.44601999999999986</v>
      </c>
      <c r="R438" s="9">
        <v>8.1299999999999997E-5</v>
      </c>
      <c r="S438" s="3">
        <v>2.2230099999999999</v>
      </c>
      <c r="T438">
        <f>(Table247296328360392424456488[[#This Row],[time]]-2)*2</f>
        <v>0.44601999999999986</v>
      </c>
      <c r="U438" s="9">
        <v>8.6000000000000003E-5</v>
      </c>
      <c r="V438" s="3">
        <v>2.2230099999999999</v>
      </c>
      <c r="W438">
        <f>(Table5290322354386418450482[[#This Row],[time]]-2)*2</f>
        <v>0.44601999999999986</v>
      </c>
      <c r="X438" s="9">
        <v>8.2399999999999997E-5</v>
      </c>
      <c r="Y438" s="3">
        <v>2.2230099999999999</v>
      </c>
      <c r="Z438">
        <f>(Table248297329361393425457489[[#This Row],[time]]-2)*2</f>
        <v>0.44601999999999986</v>
      </c>
      <c r="AA438" s="6">
        <v>0.107673</v>
      </c>
      <c r="AB438" s="3">
        <v>2.2230099999999999</v>
      </c>
      <c r="AC438">
        <f>(Table6291323355387419451483[[#This Row],[time]]-2)*2</f>
        <v>0.44601999999999986</v>
      </c>
      <c r="AD438" s="9">
        <v>8.0400000000000003E-5</v>
      </c>
      <c r="AE438" s="3">
        <v>2.2230099999999999</v>
      </c>
      <c r="AF438">
        <f>(Table249298330362394426458490[[#This Row],[time]]-2)*2</f>
        <v>0.44601999999999986</v>
      </c>
      <c r="AG438" s="6">
        <v>0.16481899999999999</v>
      </c>
      <c r="AH438" s="3">
        <v>2.2230099999999999</v>
      </c>
      <c r="AI438">
        <f>(Table7292324356388420452484[[#This Row],[time]]-2)*2</f>
        <v>0.44601999999999986</v>
      </c>
      <c r="AJ438" s="9">
        <v>8.1899999999999999E-5</v>
      </c>
      <c r="AK438" s="3">
        <v>2.2230099999999999</v>
      </c>
      <c r="AL438">
        <f>(Table250299331363395427459491[[#This Row],[time]]-2)*2</f>
        <v>0.44601999999999986</v>
      </c>
      <c r="AM438" s="9">
        <v>8.6000000000000003E-5</v>
      </c>
      <c r="AN438" s="3">
        <v>2.2230099999999999</v>
      </c>
      <c r="AO438">
        <f>(Table8293325357389421453485[[#This Row],[time]]-2)*2</f>
        <v>0.44601999999999986</v>
      </c>
      <c r="AP438" s="6">
        <v>1.2384900000000001</v>
      </c>
      <c r="AQ438" s="3">
        <v>2.2230099999999999</v>
      </c>
      <c r="AR438">
        <f>(Table252300332364396428460492[[#This Row],[time]]-2)*2</f>
        <v>0.44601999999999986</v>
      </c>
      <c r="AS438" s="6">
        <v>0.89857900000000002</v>
      </c>
      <c r="AT438" s="3">
        <v>2.2230099999999999</v>
      </c>
      <c r="AU438">
        <f>(Table253301333365397429461493[[#This Row],[time]]-2)*2</f>
        <v>0.44601999999999986</v>
      </c>
      <c r="AV438" s="6">
        <v>2.6068899999999999</v>
      </c>
    </row>
    <row r="439" spans="1:48">
      <c r="A439" s="3">
        <v>2.2730100000000002</v>
      </c>
      <c r="B439">
        <f>(Table1286318350382414446478[[#This Row],[time]]-2)*2</f>
        <v>0.54602000000000039</v>
      </c>
      <c r="C439" s="6">
        <v>0.26383699999999999</v>
      </c>
      <c r="D439" s="3">
        <v>2.2730100000000002</v>
      </c>
      <c r="E439">
        <f>(Table2287319351383415447479[[#This Row],[time]]-2)*2</f>
        <v>0.54602000000000039</v>
      </c>
      <c r="F439" s="9">
        <v>7.08E-5</v>
      </c>
      <c r="G439" s="3">
        <v>2.2730100000000002</v>
      </c>
      <c r="H439">
        <f>(Table245294326358390422454486[[#This Row],[time]]-2)*2</f>
        <v>0.54602000000000039</v>
      </c>
      <c r="I439" s="6">
        <v>1.8864799999999999</v>
      </c>
      <c r="J439" s="3">
        <v>2.2730100000000002</v>
      </c>
      <c r="K439">
        <f>(Table3288320352384416448480[[#This Row],[time]]-2)*2</f>
        <v>0.54602000000000039</v>
      </c>
      <c r="L439" s="9">
        <v>8.0599999999999994E-5</v>
      </c>
      <c r="M439" s="3">
        <v>2.2730100000000002</v>
      </c>
      <c r="N439">
        <f>(Table246295327359391423455487[[#This Row],[time]]-2)*2</f>
        <v>0.54602000000000039</v>
      </c>
      <c r="O439" s="9">
        <v>6.2600000000000004E-5</v>
      </c>
      <c r="P439" s="3">
        <v>2.2730100000000002</v>
      </c>
      <c r="Q439">
        <f>(Table4289321353385417449481[[#This Row],[time]]-2)*2</f>
        <v>0.54602000000000039</v>
      </c>
      <c r="R439" s="9">
        <v>7.8100000000000001E-5</v>
      </c>
      <c r="S439" s="3">
        <v>2.2730100000000002</v>
      </c>
      <c r="T439">
        <f>(Table247296328360392424456488[[#This Row],[time]]-2)*2</f>
        <v>0.54602000000000039</v>
      </c>
      <c r="U439" s="9">
        <v>8.2700000000000004E-5</v>
      </c>
      <c r="V439" s="3">
        <v>2.2730100000000002</v>
      </c>
      <c r="W439">
        <f>(Table5290322354386418450482[[#This Row],[time]]-2)*2</f>
        <v>0.54602000000000039</v>
      </c>
      <c r="X439" s="9">
        <v>7.8899999999999993E-5</v>
      </c>
      <c r="Y439" s="3">
        <v>2.2730100000000002</v>
      </c>
      <c r="Z439">
        <f>(Table248297329361393425457489[[#This Row],[time]]-2)*2</f>
        <v>0.54602000000000039</v>
      </c>
      <c r="AA439" s="6">
        <v>1.3798E-2</v>
      </c>
      <c r="AB439" s="3">
        <v>2.2730100000000002</v>
      </c>
      <c r="AC439">
        <f>(Table6291323355387419451483[[#This Row],[time]]-2)*2</f>
        <v>0.54602000000000039</v>
      </c>
      <c r="AD439" s="9">
        <v>8.1000000000000004E-5</v>
      </c>
      <c r="AE439" s="3">
        <v>2.2730100000000002</v>
      </c>
      <c r="AF439">
        <f>(Table249298330362394426458490[[#This Row],[time]]-2)*2</f>
        <v>0.54602000000000039</v>
      </c>
      <c r="AG439" s="6">
        <v>6.2267599999999999E-2</v>
      </c>
      <c r="AH439" s="3">
        <v>2.2730100000000002</v>
      </c>
      <c r="AI439">
        <f>(Table7292324356388420452484[[#This Row],[time]]-2)*2</f>
        <v>0.54602000000000039</v>
      </c>
      <c r="AJ439" s="9">
        <v>8.1600000000000005E-5</v>
      </c>
      <c r="AK439" s="3">
        <v>2.2730100000000002</v>
      </c>
      <c r="AL439">
        <f>(Table250299331363395427459491[[#This Row],[time]]-2)*2</f>
        <v>0.54602000000000039</v>
      </c>
      <c r="AM439" s="6">
        <v>9.4743200000000001E-4</v>
      </c>
      <c r="AN439" s="3">
        <v>2.2730100000000002</v>
      </c>
      <c r="AO439">
        <f>(Table8293325357389421453485[[#This Row],[time]]-2)*2</f>
        <v>0.54602000000000039</v>
      </c>
      <c r="AP439" s="6">
        <v>1.39137</v>
      </c>
      <c r="AQ439" s="3">
        <v>2.2730100000000002</v>
      </c>
      <c r="AR439">
        <f>(Table252300332364396428460492[[#This Row],[time]]-2)*2</f>
        <v>0.54602000000000039</v>
      </c>
      <c r="AS439" s="6">
        <v>0.93754499999999996</v>
      </c>
      <c r="AT439" s="3">
        <v>2.2730100000000002</v>
      </c>
      <c r="AU439">
        <f>(Table253301333365397429461493[[#This Row],[time]]-2)*2</f>
        <v>0.54602000000000039</v>
      </c>
      <c r="AV439" s="6">
        <v>2.5925799999999999</v>
      </c>
    </row>
    <row r="440" spans="1:48">
      <c r="A440" s="3">
        <v>2.32301</v>
      </c>
      <c r="B440">
        <f>(Table1286318350382414446478[[#This Row],[time]]-2)*2</f>
        <v>0.64602000000000004</v>
      </c>
      <c r="C440" s="6">
        <v>0.24640799999999999</v>
      </c>
      <c r="D440" s="3">
        <v>2.32301</v>
      </c>
      <c r="E440">
        <f>(Table2287319351383415447479[[#This Row],[time]]-2)*2</f>
        <v>0.64602000000000004</v>
      </c>
      <c r="F440" s="9">
        <v>7.0300000000000001E-5</v>
      </c>
      <c r="G440" s="3">
        <v>2.32301</v>
      </c>
      <c r="H440">
        <f>(Table245294326358390422454486[[#This Row],[time]]-2)*2</f>
        <v>0.64602000000000004</v>
      </c>
      <c r="I440" s="6">
        <v>1.46858</v>
      </c>
      <c r="J440" s="3">
        <v>2.32301</v>
      </c>
      <c r="K440">
        <f>(Table3288320352384416448480[[#This Row],[time]]-2)*2</f>
        <v>0.64602000000000004</v>
      </c>
      <c r="L440" s="9">
        <v>7.8899999999999993E-5</v>
      </c>
      <c r="M440" s="3">
        <v>2.32301</v>
      </c>
      <c r="N440">
        <f>(Table246295327359391423455487[[#This Row],[time]]-2)*2</f>
        <v>0.64602000000000004</v>
      </c>
      <c r="O440" s="9">
        <v>6.1699999999999995E-5</v>
      </c>
      <c r="P440" s="3">
        <v>2.32301</v>
      </c>
      <c r="Q440">
        <f>(Table4289321353385417449481[[#This Row],[time]]-2)*2</f>
        <v>0.64602000000000004</v>
      </c>
      <c r="R440" s="9">
        <v>7.6100000000000007E-5</v>
      </c>
      <c r="S440" s="3">
        <v>2.32301</v>
      </c>
      <c r="T440">
        <f>(Table247296328360392424456488[[#This Row],[time]]-2)*2</f>
        <v>0.64602000000000004</v>
      </c>
      <c r="U440" s="9">
        <v>8.0500000000000005E-5</v>
      </c>
      <c r="V440" s="3">
        <v>2.32301</v>
      </c>
      <c r="W440">
        <f>(Table5290322354386418450482[[#This Row],[time]]-2)*2</f>
        <v>0.64602000000000004</v>
      </c>
      <c r="X440" s="9">
        <v>7.6600000000000005E-5</v>
      </c>
      <c r="Y440" s="3">
        <v>2.32301</v>
      </c>
      <c r="Z440">
        <f>(Table248297329361393425457489[[#This Row],[time]]-2)*2</f>
        <v>0.64602000000000004</v>
      </c>
      <c r="AA440" s="6">
        <v>1.51532E-2</v>
      </c>
      <c r="AB440" s="3">
        <v>2.32301</v>
      </c>
      <c r="AC440">
        <f>(Table6291323355387419451483[[#This Row],[time]]-2)*2</f>
        <v>0.64602000000000004</v>
      </c>
      <c r="AD440" s="9">
        <v>8.1100000000000006E-5</v>
      </c>
      <c r="AE440" s="3">
        <v>2.32301</v>
      </c>
      <c r="AF440">
        <f>(Table249298330362394426458490[[#This Row],[time]]-2)*2</f>
        <v>0.64602000000000004</v>
      </c>
      <c r="AG440" s="6">
        <v>5.0259199999999997E-2</v>
      </c>
      <c r="AH440" s="3">
        <v>2.32301</v>
      </c>
      <c r="AI440">
        <f>(Table7292324356388420452484[[#This Row],[time]]-2)*2</f>
        <v>0.64602000000000004</v>
      </c>
      <c r="AJ440" s="9">
        <v>8.1000000000000004E-5</v>
      </c>
      <c r="AK440" s="3">
        <v>2.32301</v>
      </c>
      <c r="AL440">
        <f>(Table250299331363395427459491[[#This Row],[time]]-2)*2</f>
        <v>0.64602000000000004</v>
      </c>
      <c r="AM440" s="6">
        <v>5.3490500000000002E-3</v>
      </c>
      <c r="AN440" s="3">
        <v>2.32301</v>
      </c>
      <c r="AO440">
        <f>(Table8293325357389421453485[[#This Row],[time]]-2)*2</f>
        <v>0.64602000000000004</v>
      </c>
      <c r="AP440" s="6">
        <v>1.52684</v>
      </c>
      <c r="AQ440" s="3">
        <v>2.32301</v>
      </c>
      <c r="AR440">
        <f>(Table252300332364396428460492[[#This Row],[time]]-2)*2</f>
        <v>0.64602000000000004</v>
      </c>
      <c r="AS440" s="6">
        <v>0.960229</v>
      </c>
      <c r="AT440" s="3">
        <v>2.32301</v>
      </c>
      <c r="AU440">
        <f>(Table253301333365397429461493[[#This Row],[time]]-2)*2</f>
        <v>0.64602000000000004</v>
      </c>
      <c r="AV440" s="6">
        <v>2.5683099999999999</v>
      </c>
    </row>
    <row r="441" spans="1:48">
      <c r="A441" s="3">
        <v>2.35426</v>
      </c>
      <c r="B441">
        <f>(Table1286318350382414446478[[#This Row],[time]]-2)*2</f>
        <v>0.70852000000000004</v>
      </c>
      <c r="C441" s="6">
        <v>0.226664</v>
      </c>
      <c r="D441" s="3">
        <v>2.35426</v>
      </c>
      <c r="E441">
        <f>(Table2287319351383415447479[[#This Row],[time]]-2)*2</f>
        <v>0.70852000000000004</v>
      </c>
      <c r="F441" s="9">
        <v>6.8399999999999996E-5</v>
      </c>
      <c r="G441" s="3">
        <v>2.35426</v>
      </c>
      <c r="H441">
        <f>(Table245294326358390422454486[[#This Row],[time]]-2)*2</f>
        <v>0.70852000000000004</v>
      </c>
      <c r="I441" s="6">
        <v>1.2514799999999999</v>
      </c>
      <c r="J441" s="3">
        <v>2.35426</v>
      </c>
      <c r="K441">
        <f>(Table3288320352384416448480[[#This Row],[time]]-2)*2</f>
        <v>0.70852000000000004</v>
      </c>
      <c r="L441" s="9">
        <v>7.6000000000000004E-5</v>
      </c>
      <c r="M441" s="3">
        <v>2.35426</v>
      </c>
      <c r="N441">
        <f>(Table246295327359391423455487[[#This Row],[time]]-2)*2</f>
        <v>0.70852000000000004</v>
      </c>
      <c r="O441" s="9">
        <v>6.0699999999999998E-5</v>
      </c>
      <c r="P441" s="3">
        <v>2.35426</v>
      </c>
      <c r="Q441">
        <f>(Table4289321353385417449481[[#This Row],[time]]-2)*2</f>
        <v>0.70852000000000004</v>
      </c>
      <c r="R441" s="9">
        <v>7.5599999999999994E-5</v>
      </c>
      <c r="S441" s="3">
        <v>2.35426</v>
      </c>
      <c r="T441">
        <f>(Table247296328360392424456488[[#This Row],[time]]-2)*2</f>
        <v>0.70852000000000004</v>
      </c>
      <c r="U441" s="9">
        <v>7.9099999999999998E-5</v>
      </c>
      <c r="V441" s="3">
        <v>2.35426</v>
      </c>
      <c r="W441">
        <f>(Table5290322354386418450482[[#This Row],[time]]-2)*2</f>
        <v>0.70852000000000004</v>
      </c>
      <c r="X441" s="9">
        <v>7.6100000000000007E-5</v>
      </c>
      <c r="Y441" s="3">
        <v>2.35426</v>
      </c>
      <c r="Z441">
        <f>(Table248297329361393425457489[[#This Row],[time]]-2)*2</f>
        <v>0.70852000000000004</v>
      </c>
      <c r="AA441" s="6">
        <v>1.50048E-2</v>
      </c>
      <c r="AB441" s="3">
        <v>2.35426</v>
      </c>
      <c r="AC441">
        <f>(Table6291323355387419451483[[#This Row],[time]]-2)*2</f>
        <v>0.70852000000000004</v>
      </c>
      <c r="AD441" s="9">
        <v>8.1199999999999995E-5</v>
      </c>
      <c r="AE441" s="3">
        <v>2.35426</v>
      </c>
      <c r="AF441">
        <f>(Table249298330362394426458490[[#This Row],[time]]-2)*2</f>
        <v>0.70852000000000004</v>
      </c>
      <c r="AG441" s="6">
        <v>4.1531800000000001E-2</v>
      </c>
      <c r="AH441" s="3">
        <v>2.35426</v>
      </c>
      <c r="AI441">
        <f>(Table7292324356388420452484[[#This Row],[time]]-2)*2</f>
        <v>0.70852000000000004</v>
      </c>
      <c r="AJ441" s="9">
        <v>8.0699999999999996E-5</v>
      </c>
      <c r="AK441" s="3">
        <v>2.35426</v>
      </c>
      <c r="AL441">
        <f>(Table250299331363395427459491[[#This Row],[time]]-2)*2</f>
        <v>0.70852000000000004</v>
      </c>
      <c r="AM441" s="6">
        <v>2.87205E-2</v>
      </c>
      <c r="AN441" s="3">
        <v>2.35426</v>
      </c>
      <c r="AO441">
        <f>(Table8293325357389421453485[[#This Row],[time]]-2)*2</f>
        <v>0.70852000000000004</v>
      </c>
      <c r="AP441" s="6">
        <v>1.6130800000000001</v>
      </c>
      <c r="AQ441" s="3">
        <v>2.35426</v>
      </c>
      <c r="AR441">
        <f>(Table252300332364396428460492[[#This Row],[time]]-2)*2</f>
        <v>0.70852000000000004</v>
      </c>
      <c r="AS441" s="6">
        <v>0.99023399999999995</v>
      </c>
      <c r="AT441" s="3">
        <v>2.35426</v>
      </c>
      <c r="AU441">
        <f>(Table253301333365397429461493[[#This Row],[time]]-2)*2</f>
        <v>0.70852000000000004</v>
      </c>
      <c r="AV441" s="6">
        <v>2.5482900000000002</v>
      </c>
    </row>
    <row r="442" spans="1:48">
      <c r="A442" s="3">
        <v>2.4087499999999999</v>
      </c>
      <c r="B442">
        <f>(Table1286318350382414446478[[#This Row],[time]]-2)*2</f>
        <v>0.81749999999999989</v>
      </c>
      <c r="C442" s="6">
        <v>0.201131</v>
      </c>
      <c r="D442" s="3">
        <v>2.4087499999999999</v>
      </c>
      <c r="E442">
        <f>(Table2287319351383415447479[[#This Row],[time]]-2)*2</f>
        <v>0.81749999999999989</v>
      </c>
      <c r="F442" s="9">
        <v>6.5300000000000002E-5</v>
      </c>
      <c r="G442" s="3">
        <v>2.4087499999999999</v>
      </c>
      <c r="H442">
        <f>(Table245294326358390422454486[[#This Row],[time]]-2)*2</f>
        <v>0.81749999999999989</v>
      </c>
      <c r="I442" s="6">
        <v>1.00064</v>
      </c>
      <c r="J442" s="3">
        <v>2.4087499999999999</v>
      </c>
      <c r="K442">
        <f>(Table3288320352384416448480[[#This Row],[time]]-2)*2</f>
        <v>0.81749999999999989</v>
      </c>
      <c r="L442" s="9">
        <v>7.1500000000000003E-5</v>
      </c>
      <c r="M442" s="3">
        <v>2.4087499999999999</v>
      </c>
      <c r="N442">
        <f>(Table246295327359391423455487[[#This Row],[time]]-2)*2</f>
        <v>0.81749999999999989</v>
      </c>
      <c r="O442" s="9">
        <v>6.0000000000000002E-5</v>
      </c>
      <c r="P442" s="3">
        <v>2.4087499999999999</v>
      </c>
      <c r="Q442">
        <f>(Table4289321353385417449481[[#This Row],[time]]-2)*2</f>
        <v>0.81749999999999989</v>
      </c>
      <c r="R442" s="9">
        <v>7.5799999999999999E-5</v>
      </c>
      <c r="S442" s="3">
        <v>2.4087499999999999</v>
      </c>
      <c r="T442">
        <f>(Table247296328360392424456488[[#This Row],[time]]-2)*2</f>
        <v>0.81749999999999989</v>
      </c>
      <c r="U442" s="9">
        <v>7.7600000000000002E-5</v>
      </c>
      <c r="V442" s="3">
        <v>2.4087499999999999</v>
      </c>
      <c r="W442">
        <f>(Table5290322354386418450482[[#This Row],[time]]-2)*2</f>
        <v>0.81749999999999989</v>
      </c>
      <c r="X442" s="9">
        <v>7.6100000000000007E-5</v>
      </c>
      <c r="Y442" s="3">
        <v>2.4087499999999999</v>
      </c>
      <c r="Z442">
        <f>(Table248297329361393425457489[[#This Row],[time]]-2)*2</f>
        <v>0.81749999999999989</v>
      </c>
      <c r="AA442" s="6">
        <v>1.3418899999999999E-2</v>
      </c>
      <c r="AB442" s="3">
        <v>2.4087499999999999</v>
      </c>
      <c r="AC442">
        <f>(Table6291323355387419451483[[#This Row],[time]]-2)*2</f>
        <v>0.81749999999999989</v>
      </c>
      <c r="AD442" s="9">
        <v>8.1299999999999997E-5</v>
      </c>
      <c r="AE442" s="3">
        <v>2.4087499999999999</v>
      </c>
      <c r="AF442">
        <f>(Table249298330362394426458490[[#This Row],[time]]-2)*2</f>
        <v>0.81749999999999989</v>
      </c>
      <c r="AG442" s="6">
        <v>2.91112E-2</v>
      </c>
      <c r="AH442" s="3">
        <v>2.4087499999999999</v>
      </c>
      <c r="AI442">
        <f>(Table7292324356388420452484[[#This Row],[time]]-2)*2</f>
        <v>0.81749999999999989</v>
      </c>
      <c r="AJ442" s="9">
        <v>8.0099999999999995E-5</v>
      </c>
      <c r="AK442" s="3">
        <v>2.4087499999999999</v>
      </c>
      <c r="AL442">
        <f>(Table250299331363395427459491[[#This Row],[time]]-2)*2</f>
        <v>0.81749999999999989</v>
      </c>
      <c r="AM442" s="6">
        <v>9.7892400000000004E-2</v>
      </c>
      <c r="AN442" s="3">
        <v>2.4087499999999999</v>
      </c>
      <c r="AO442">
        <f>(Table8293325357389421453485[[#This Row],[time]]-2)*2</f>
        <v>0.81749999999999989</v>
      </c>
      <c r="AP442" s="6">
        <v>1.7534099999999999</v>
      </c>
      <c r="AQ442" s="3">
        <v>2.4087499999999999</v>
      </c>
      <c r="AR442">
        <f>(Table252300332364396428460492[[#This Row],[time]]-2)*2</f>
        <v>0.81749999999999989</v>
      </c>
      <c r="AS442" s="6">
        <v>1.0630299999999999</v>
      </c>
      <c r="AT442" s="3">
        <v>2.4087499999999999</v>
      </c>
      <c r="AU442">
        <f>(Table253301333365397429461493[[#This Row],[time]]-2)*2</f>
        <v>0.81749999999999989</v>
      </c>
      <c r="AV442" s="6">
        <v>2.48983</v>
      </c>
    </row>
    <row r="443" spans="1:48">
      <c r="A443" s="3">
        <v>2.4680800000000001</v>
      </c>
      <c r="B443">
        <f>(Table1286318350382414446478[[#This Row],[time]]-2)*2</f>
        <v>0.9361600000000001</v>
      </c>
      <c r="C443" s="6">
        <v>0.23314099999999999</v>
      </c>
      <c r="D443" s="3">
        <v>2.4680800000000001</v>
      </c>
      <c r="E443">
        <f>(Table2287319351383415447479[[#This Row],[time]]-2)*2</f>
        <v>0.9361600000000001</v>
      </c>
      <c r="F443" s="9">
        <v>6.6299999999999999E-5</v>
      </c>
      <c r="G443" s="3">
        <v>2.4680800000000001</v>
      </c>
      <c r="H443">
        <f>(Table245294326358390422454486[[#This Row],[time]]-2)*2</f>
        <v>0.9361600000000001</v>
      </c>
      <c r="I443" s="6">
        <v>0.94939600000000002</v>
      </c>
      <c r="J443" s="3">
        <v>2.4680800000000001</v>
      </c>
      <c r="K443">
        <f>(Table3288320352384416448480[[#This Row],[time]]-2)*2</f>
        <v>0.9361600000000001</v>
      </c>
      <c r="L443" s="9">
        <v>7.1400000000000001E-5</v>
      </c>
      <c r="M443" s="3">
        <v>2.4680800000000001</v>
      </c>
      <c r="N443">
        <f>(Table246295327359391423455487[[#This Row],[time]]-2)*2</f>
        <v>0.9361600000000001</v>
      </c>
      <c r="O443" s="9">
        <v>6.0800000000000001E-5</v>
      </c>
      <c r="P443" s="3">
        <v>2.4680800000000001</v>
      </c>
      <c r="Q443">
        <f>(Table4289321353385417449481[[#This Row],[time]]-2)*2</f>
        <v>0.9361600000000001</v>
      </c>
      <c r="R443" s="9">
        <v>7.6799999999999997E-5</v>
      </c>
      <c r="S443" s="3">
        <v>2.4680800000000001</v>
      </c>
      <c r="T443">
        <f>(Table247296328360392424456488[[#This Row],[time]]-2)*2</f>
        <v>0.9361600000000001</v>
      </c>
      <c r="U443" s="9">
        <v>7.7000000000000001E-5</v>
      </c>
      <c r="V443" s="3">
        <v>2.4680800000000001</v>
      </c>
      <c r="W443">
        <f>(Table5290322354386418450482[[#This Row],[time]]-2)*2</f>
        <v>0.9361600000000001</v>
      </c>
      <c r="X443" s="9">
        <v>7.6799999999999997E-5</v>
      </c>
      <c r="Y443" s="3">
        <v>2.4680800000000001</v>
      </c>
      <c r="Z443">
        <f>(Table248297329361393425457489[[#This Row],[time]]-2)*2</f>
        <v>0.9361600000000001</v>
      </c>
      <c r="AA443" s="6">
        <v>1.2530100000000001E-2</v>
      </c>
      <c r="AB443" s="3">
        <v>2.4680800000000001</v>
      </c>
      <c r="AC443">
        <f>(Table6291323355387419451483[[#This Row],[time]]-2)*2</f>
        <v>0.9361600000000001</v>
      </c>
      <c r="AD443" s="9">
        <v>8.1000000000000004E-5</v>
      </c>
      <c r="AE443" s="3">
        <v>2.4680800000000001</v>
      </c>
      <c r="AF443">
        <f>(Table249298330362394426458490[[#This Row],[time]]-2)*2</f>
        <v>0.9361600000000001</v>
      </c>
      <c r="AG443" s="6">
        <v>2.1259199999999999E-2</v>
      </c>
      <c r="AH443" s="3">
        <v>2.4680800000000001</v>
      </c>
      <c r="AI443">
        <f>(Table7292324356388420452484[[#This Row],[time]]-2)*2</f>
        <v>0.9361600000000001</v>
      </c>
      <c r="AJ443" s="9">
        <v>7.8999999999999996E-5</v>
      </c>
      <c r="AK443" s="3">
        <v>2.4680800000000001</v>
      </c>
      <c r="AL443">
        <f>(Table250299331363395427459491[[#This Row],[time]]-2)*2</f>
        <v>0.9361600000000001</v>
      </c>
      <c r="AM443" s="6">
        <v>0.27406399999999997</v>
      </c>
      <c r="AN443" s="3">
        <v>2.4680800000000001</v>
      </c>
      <c r="AO443">
        <f>(Table8293325357389421453485[[#This Row],[time]]-2)*2</f>
        <v>0.9361600000000001</v>
      </c>
      <c r="AP443" s="6">
        <v>1.9089</v>
      </c>
      <c r="AQ443" s="3">
        <v>2.4680800000000001</v>
      </c>
      <c r="AR443">
        <f>(Table252300332364396428460492[[#This Row],[time]]-2)*2</f>
        <v>0.9361600000000001</v>
      </c>
      <c r="AS443" s="6">
        <v>1.2479199999999999</v>
      </c>
      <c r="AT443" s="3">
        <v>2.4680800000000001</v>
      </c>
      <c r="AU443">
        <f>(Table253301333365397429461493[[#This Row],[time]]-2)*2</f>
        <v>0.9361600000000001</v>
      </c>
      <c r="AV443" s="6">
        <v>2.4283000000000001</v>
      </c>
    </row>
    <row r="444" spans="1:48">
      <c r="A444" s="3">
        <v>2.52746</v>
      </c>
      <c r="B444">
        <f>(Table1286318350382414446478[[#This Row],[time]]-2)*2</f>
        <v>1.0549200000000001</v>
      </c>
      <c r="C444" s="6">
        <v>0.26749699999999998</v>
      </c>
      <c r="D444" s="3">
        <v>2.52746</v>
      </c>
      <c r="E444">
        <f>(Table2287319351383415447479[[#This Row],[time]]-2)*2</f>
        <v>1.0549200000000001</v>
      </c>
      <c r="F444" s="9">
        <v>6.8999999999999997E-5</v>
      </c>
      <c r="G444" s="3">
        <v>2.52746</v>
      </c>
      <c r="H444">
        <f>(Table245294326358390422454486[[#This Row],[time]]-2)*2</f>
        <v>1.0549200000000001</v>
      </c>
      <c r="I444" s="6">
        <v>0.93234300000000003</v>
      </c>
      <c r="J444" s="3">
        <v>2.52746</v>
      </c>
      <c r="K444">
        <f>(Table3288320352384416448480[[#This Row],[time]]-2)*2</f>
        <v>1.0549200000000001</v>
      </c>
      <c r="L444" s="9">
        <v>7.2999999999999999E-5</v>
      </c>
      <c r="M444" s="3">
        <v>2.52746</v>
      </c>
      <c r="N444">
        <f>(Table246295327359391423455487[[#This Row],[time]]-2)*2</f>
        <v>1.0549200000000001</v>
      </c>
      <c r="O444" s="9">
        <v>6.1299999999999999E-5</v>
      </c>
      <c r="P444" s="3">
        <v>2.52746</v>
      </c>
      <c r="Q444">
        <f>(Table4289321353385417449481[[#This Row],[time]]-2)*2</f>
        <v>1.0549200000000001</v>
      </c>
      <c r="R444" s="9">
        <v>7.7399999999999998E-5</v>
      </c>
      <c r="S444" s="3">
        <v>2.52746</v>
      </c>
      <c r="T444">
        <f>(Table247296328360392424456488[[#This Row],[time]]-2)*2</f>
        <v>1.0549200000000001</v>
      </c>
      <c r="U444" s="9">
        <v>7.64E-5</v>
      </c>
      <c r="V444" s="3">
        <v>2.52746</v>
      </c>
      <c r="W444">
        <f>(Table5290322354386418450482[[#This Row],[time]]-2)*2</f>
        <v>1.0549200000000001</v>
      </c>
      <c r="X444" s="9">
        <v>7.75E-5</v>
      </c>
      <c r="Y444" s="3">
        <v>2.52746</v>
      </c>
      <c r="Z444">
        <f>(Table248297329361393425457489[[#This Row],[time]]-2)*2</f>
        <v>1.0549200000000001</v>
      </c>
      <c r="AA444" s="6">
        <v>7.9592199999999995E-3</v>
      </c>
      <c r="AB444" s="3">
        <v>2.52746</v>
      </c>
      <c r="AC444">
        <f>(Table6291323355387419451483[[#This Row],[time]]-2)*2</f>
        <v>1.0549200000000001</v>
      </c>
      <c r="AD444" s="9">
        <v>8.0400000000000003E-5</v>
      </c>
      <c r="AE444" s="3">
        <v>2.52746</v>
      </c>
      <c r="AF444">
        <f>(Table249298330362394426458490[[#This Row],[time]]-2)*2</f>
        <v>1.0549200000000001</v>
      </c>
      <c r="AG444" s="6">
        <v>1.0881399999999999E-2</v>
      </c>
      <c r="AH444" s="3">
        <v>2.52746</v>
      </c>
      <c r="AI444">
        <f>(Table7292324356388420452484[[#This Row],[time]]-2)*2</f>
        <v>1.0549200000000001</v>
      </c>
      <c r="AJ444" s="9">
        <v>7.7999999999999999E-5</v>
      </c>
      <c r="AK444" s="3">
        <v>2.52746</v>
      </c>
      <c r="AL444">
        <f>(Table250299331363395427459491[[#This Row],[time]]-2)*2</f>
        <v>1.0549200000000001</v>
      </c>
      <c r="AM444" s="6">
        <v>0.47948299999999999</v>
      </c>
      <c r="AN444" s="3">
        <v>2.52746</v>
      </c>
      <c r="AO444">
        <f>(Table8293325357389421453485[[#This Row],[time]]-2)*2</f>
        <v>1.0549200000000001</v>
      </c>
      <c r="AP444" s="6">
        <v>2.05749</v>
      </c>
      <c r="AQ444" s="3">
        <v>2.52746</v>
      </c>
      <c r="AR444">
        <f>(Table252300332364396428460492[[#This Row],[time]]-2)*2</f>
        <v>1.0549200000000001</v>
      </c>
      <c r="AS444" s="6">
        <v>1.46357</v>
      </c>
      <c r="AT444" s="3">
        <v>2.52746</v>
      </c>
      <c r="AU444">
        <f>(Table253301333365397429461493[[#This Row],[time]]-2)*2</f>
        <v>1.0549200000000001</v>
      </c>
      <c r="AV444" s="6">
        <v>2.3656999999999999</v>
      </c>
    </row>
    <row r="445" spans="1:48">
      <c r="A445" s="3">
        <v>2.55382</v>
      </c>
      <c r="B445">
        <f>(Table1286318350382414446478[[#This Row],[time]]-2)*2</f>
        <v>1.10764</v>
      </c>
      <c r="C445" s="6">
        <v>0.27876099999999998</v>
      </c>
      <c r="D445" s="3">
        <v>2.55382</v>
      </c>
      <c r="E445">
        <f>(Table2287319351383415447479[[#This Row],[time]]-2)*2</f>
        <v>1.10764</v>
      </c>
      <c r="F445" s="9">
        <v>7.0300000000000001E-5</v>
      </c>
      <c r="G445" s="3">
        <v>2.55382</v>
      </c>
      <c r="H445">
        <f>(Table245294326358390422454486[[#This Row],[time]]-2)*2</f>
        <v>1.10764</v>
      </c>
      <c r="I445" s="6">
        <v>0.92906599999999995</v>
      </c>
      <c r="J445" s="3">
        <v>2.55382</v>
      </c>
      <c r="K445">
        <f>(Table3288320352384416448480[[#This Row],[time]]-2)*2</f>
        <v>1.10764</v>
      </c>
      <c r="L445" s="9">
        <v>7.3999999999999996E-5</v>
      </c>
      <c r="M445" s="3">
        <v>2.55382</v>
      </c>
      <c r="N445">
        <f>(Table246295327359391423455487[[#This Row],[time]]-2)*2</f>
        <v>1.10764</v>
      </c>
      <c r="O445" s="9">
        <v>6.1500000000000004E-5</v>
      </c>
      <c r="P445" s="3">
        <v>2.55382</v>
      </c>
      <c r="Q445">
        <f>(Table4289321353385417449481[[#This Row],[time]]-2)*2</f>
        <v>1.10764</v>
      </c>
      <c r="R445" s="9">
        <v>7.7700000000000005E-5</v>
      </c>
      <c r="S445" s="3">
        <v>2.55382</v>
      </c>
      <c r="T445">
        <f>(Table247296328360392424456488[[#This Row],[time]]-2)*2</f>
        <v>1.10764</v>
      </c>
      <c r="U445" s="9">
        <v>7.6100000000000007E-5</v>
      </c>
      <c r="V445" s="3">
        <v>2.55382</v>
      </c>
      <c r="W445">
        <f>(Table5290322354386418450482[[#This Row],[time]]-2)*2</f>
        <v>1.10764</v>
      </c>
      <c r="X445" s="9">
        <v>7.7700000000000005E-5</v>
      </c>
      <c r="Y445" s="3">
        <v>2.55382</v>
      </c>
      <c r="Z445">
        <f>(Table248297329361393425457489[[#This Row],[time]]-2)*2</f>
        <v>1.10764</v>
      </c>
      <c r="AA445" s="6">
        <v>4.2767100000000004E-3</v>
      </c>
      <c r="AB445" s="3">
        <v>2.55382</v>
      </c>
      <c r="AC445">
        <f>(Table6291323355387419451483[[#This Row],[time]]-2)*2</f>
        <v>1.10764</v>
      </c>
      <c r="AD445" s="9">
        <v>8.0199999999999998E-5</v>
      </c>
      <c r="AE445" s="3">
        <v>2.55382</v>
      </c>
      <c r="AF445">
        <f>(Table249298330362394426458490[[#This Row],[time]]-2)*2</f>
        <v>1.10764</v>
      </c>
      <c r="AG445" s="6">
        <v>5.4184000000000003E-3</v>
      </c>
      <c r="AH445" s="3">
        <v>2.55382</v>
      </c>
      <c r="AI445">
        <f>(Table7292324356388420452484[[#This Row],[time]]-2)*2</f>
        <v>1.10764</v>
      </c>
      <c r="AJ445" s="9">
        <v>7.7600000000000002E-5</v>
      </c>
      <c r="AK445" s="3">
        <v>2.55382</v>
      </c>
      <c r="AL445">
        <f>(Table250299331363395427459491[[#This Row],[time]]-2)*2</f>
        <v>1.10764</v>
      </c>
      <c r="AM445" s="6">
        <v>0.57927700000000004</v>
      </c>
      <c r="AN445" s="3">
        <v>2.55382</v>
      </c>
      <c r="AO445">
        <f>(Table8293325357389421453485[[#This Row],[time]]-2)*2</f>
        <v>1.10764</v>
      </c>
      <c r="AP445" s="6">
        <v>2.1118899999999998</v>
      </c>
      <c r="AQ445" s="3">
        <v>2.55382</v>
      </c>
      <c r="AR445">
        <f>(Table252300332364396428460492[[#This Row],[time]]-2)*2</f>
        <v>1.10764</v>
      </c>
      <c r="AS445" s="6">
        <v>1.56189</v>
      </c>
      <c r="AT445" s="3">
        <v>2.55382</v>
      </c>
      <c r="AU445">
        <f>(Table253301333365397429461493[[#This Row],[time]]-2)*2</f>
        <v>1.10764</v>
      </c>
      <c r="AV445" s="6">
        <v>2.3317899999999998</v>
      </c>
    </row>
    <row r="446" spans="1:48">
      <c r="A446" s="3">
        <v>2.6063299999999998</v>
      </c>
      <c r="B446">
        <f>(Table1286318350382414446478[[#This Row],[time]]-2)*2</f>
        <v>1.2126599999999996</v>
      </c>
      <c r="C446" s="6">
        <v>0.29193200000000002</v>
      </c>
      <c r="D446" s="3">
        <v>2.6063299999999998</v>
      </c>
      <c r="E446">
        <f>(Table2287319351383415447479[[#This Row],[time]]-2)*2</f>
        <v>1.2126599999999996</v>
      </c>
      <c r="F446" s="9">
        <v>7.3100000000000001E-5</v>
      </c>
      <c r="G446" s="3">
        <v>2.6063299999999998</v>
      </c>
      <c r="H446">
        <f>(Table245294326358390422454486[[#This Row],[time]]-2)*2</f>
        <v>1.2126599999999996</v>
      </c>
      <c r="I446" s="6">
        <v>0.93529499999999999</v>
      </c>
      <c r="J446" s="3">
        <v>2.6063299999999998</v>
      </c>
      <c r="K446">
        <f>(Table3288320352384416448480[[#This Row],[time]]-2)*2</f>
        <v>1.2126599999999996</v>
      </c>
      <c r="L446" s="9">
        <v>7.6000000000000004E-5</v>
      </c>
      <c r="M446" s="3">
        <v>2.6063299999999998</v>
      </c>
      <c r="N446">
        <f>(Table246295327359391423455487[[#This Row],[time]]-2)*2</f>
        <v>1.2126599999999996</v>
      </c>
      <c r="O446" s="9">
        <v>6.1699999999999995E-5</v>
      </c>
      <c r="P446" s="3">
        <v>2.6063299999999998</v>
      </c>
      <c r="Q446">
        <f>(Table4289321353385417449481[[#This Row],[time]]-2)*2</f>
        <v>1.2126599999999996</v>
      </c>
      <c r="R446" s="9">
        <v>7.7999999999999999E-5</v>
      </c>
      <c r="S446" s="3">
        <v>2.6063299999999998</v>
      </c>
      <c r="T446">
        <f>(Table247296328360392424456488[[#This Row],[time]]-2)*2</f>
        <v>1.2126599999999996</v>
      </c>
      <c r="U446" s="9">
        <v>7.5799999999999999E-5</v>
      </c>
      <c r="V446" s="3">
        <v>2.6063299999999998</v>
      </c>
      <c r="W446">
        <f>(Table5290322354386418450482[[#This Row],[time]]-2)*2</f>
        <v>1.2126599999999996</v>
      </c>
      <c r="X446" s="9">
        <v>7.8300000000000006E-5</v>
      </c>
      <c r="Y446" s="3">
        <v>2.6063299999999998</v>
      </c>
      <c r="Z446">
        <f>(Table248297329361393425457489[[#This Row],[time]]-2)*2</f>
        <v>1.2126599999999996</v>
      </c>
      <c r="AA446" s="6">
        <v>1.5764199999999999E-4</v>
      </c>
      <c r="AB446" s="3">
        <v>2.6063299999999998</v>
      </c>
      <c r="AC446">
        <f>(Table6291323355387419451483[[#This Row],[time]]-2)*2</f>
        <v>1.2126599999999996</v>
      </c>
      <c r="AD446" s="9">
        <v>7.9400000000000006E-5</v>
      </c>
      <c r="AE446" s="3">
        <v>2.6063299999999998</v>
      </c>
      <c r="AF446">
        <f>(Table249298330362394426458490[[#This Row],[time]]-2)*2</f>
        <v>1.2126599999999996</v>
      </c>
      <c r="AG446" s="6">
        <v>1.6877600000000001E-4</v>
      </c>
      <c r="AH446" s="3">
        <v>2.6063299999999998</v>
      </c>
      <c r="AI446">
        <f>(Table7292324356388420452484[[#This Row],[time]]-2)*2</f>
        <v>1.2126599999999996</v>
      </c>
      <c r="AJ446" s="9">
        <v>7.6699999999999994E-5</v>
      </c>
      <c r="AK446" s="3">
        <v>2.6063299999999998</v>
      </c>
      <c r="AL446">
        <f>(Table250299331363395427459491[[#This Row],[time]]-2)*2</f>
        <v>1.2126599999999996</v>
      </c>
      <c r="AM446" s="6">
        <v>0.79237299999999999</v>
      </c>
      <c r="AN446" s="3">
        <v>2.6063299999999998</v>
      </c>
      <c r="AO446">
        <f>(Table8293325357389421453485[[#This Row],[time]]-2)*2</f>
        <v>1.2126599999999996</v>
      </c>
      <c r="AP446" s="6">
        <v>2.2071999999999998</v>
      </c>
      <c r="AQ446" s="3">
        <v>2.6063299999999998</v>
      </c>
      <c r="AR446">
        <f>(Table252300332364396428460492[[#This Row],[time]]-2)*2</f>
        <v>1.2126599999999996</v>
      </c>
      <c r="AS446" s="6">
        <v>1.7632300000000001</v>
      </c>
      <c r="AT446" s="3">
        <v>2.6063299999999998</v>
      </c>
      <c r="AU446">
        <f>(Table253301333365397429461493[[#This Row],[time]]-2)*2</f>
        <v>1.2126599999999996</v>
      </c>
      <c r="AV446" s="6">
        <v>2.2533699999999999</v>
      </c>
    </row>
    <row r="447" spans="1:48">
      <c r="A447" s="3">
        <v>2.6554700000000002</v>
      </c>
      <c r="B447">
        <f>(Table1286318350382414446478[[#This Row],[time]]-2)*2</f>
        <v>1.3109400000000004</v>
      </c>
      <c r="C447" s="6">
        <v>0.28918100000000002</v>
      </c>
      <c r="D447" s="3">
        <v>2.6554700000000002</v>
      </c>
      <c r="E447">
        <f>(Table2287319351383415447479[[#This Row],[time]]-2)*2</f>
        <v>1.3109400000000004</v>
      </c>
      <c r="F447" s="9">
        <v>7.5699999999999997E-5</v>
      </c>
      <c r="G447" s="3">
        <v>2.6554700000000002</v>
      </c>
      <c r="H447">
        <f>(Table245294326358390422454486[[#This Row],[time]]-2)*2</f>
        <v>1.3109400000000004</v>
      </c>
      <c r="I447" s="6">
        <v>0.95284000000000002</v>
      </c>
      <c r="J447" s="3">
        <v>2.6554700000000002</v>
      </c>
      <c r="K447">
        <f>(Table3288320352384416448480[[#This Row],[time]]-2)*2</f>
        <v>1.3109400000000004</v>
      </c>
      <c r="L447" s="9">
        <v>7.7899999999999996E-5</v>
      </c>
      <c r="M447" s="3">
        <v>2.6554700000000002</v>
      </c>
      <c r="N447">
        <f>(Table246295327359391423455487[[#This Row],[time]]-2)*2</f>
        <v>1.3109400000000004</v>
      </c>
      <c r="O447" s="9">
        <v>6.1799999999999998E-5</v>
      </c>
      <c r="P447" s="3">
        <v>2.6554700000000002</v>
      </c>
      <c r="Q447">
        <f>(Table4289321353385417449481[[#This Row],[time]]-2)*2</f>
        <v>1.3109400000000004</v>
      </c>
      <c r="R447" s="9">
        <v>7.8100000000000001E-5</v>
      </c>
      <c r="S447" s="3">
        <v>2.6554700000000002</v>
      </c>
      <c r="T447">
        <f>(Table247296328360392424456488[[#This Row],[time]]-2)*2</f>
        <v>1.3109400000000004</v>
      </c>
      <c r="U447" s="9">
        <v>7.4800000000000002E-5</v>
      </c>
      <c r="V447" s="3">
        <v>2.6554700000000002</v>
      </c>
      <c r="W447">
        <f>(Table5290322354386418450482[[#This Row],[time]]-2)*2</f>
        <v>1.3109400000000004</v>
      </c>
      <c r="X447" s="9">
        <v>7.8700000000000002E-5</v>
      </c>
      <c r="Y447" s="3">
        <v>2.6554700000000002</v>
      </c>
      <c r="Z447">
        <f>(Table248297329361393425457489[[#This Row],[time]]-2)*2</f>
        <v>1.3109400000000004</v>
      </c>
      <c r="AA447" s="6">
        <v>1.14157E-4</v>
      </c>
      <c r="AB447" s="3">
        <v>2.6554700000000002</v>
      </c>
      <c r="AC447">
        <f>(Table6291323355387419451483[[#This Row],[time]]-2)*2</f>
        <v>1.3109400000000004</v>
      </c>
      <c r="AD447" s="9">
        <v>7.8700000000000002E-5</v>
      </c>
      <c r="AE447" s="3">
        <v>2.6554700000000002</v>
      </c>
      <c r="AF447">
        <f>(Table249298330362394426458490[[#This Row],[time]]-2)*2</f>
        <v>1.3109400000000004</v>
      </c>
      <c r="AG447" s="6">
        <v>1.1800500000000001E-4</v>
      </c>
      <c r="AH447" s="3">
        <v>2.6554700000000002</v>
      </c>
      <c r="AI447">
        <f>(Table7292324356388420452484[[#This Row],[time]]-2)*2</f>
        <v>1.3109400000000004</v>
      </c>
      <c r="AJ447" s="9">
        <v>7.6000000000000004E-5</v>
      </c>
      <c r="AK447" s="3">
        <v>2.6554700000000002</v>
      </c>
      <c r="AL447">
        <f>(Table250299331363395427459491[[#This Row],[time]]-2)*2</f>
        <v>1.3109400000000004</v>
      </c>
      <c r="AM447" s="6">
        <v>1.0089699999999999</v>
      </c>
      <c r="AN447" s="3">
        <v>2.6554700000000002</v>
      </c>
      <c r="AO447">
        <f>(Table8293325357389421453485[[#This Row],[time]]-2)*2</f>
        <v>1.3109400000000004</v>
      </c>
      <c r="AP447" s="6">
        <v>2.2766500000000001</v>
      </c>
      <c r="AQ447" s="3">
        <v>2.6554700000000002</v>
      </c>
      <c r="AR447">
        <f>(Table252300332364396428460492[[#This Row],[time]]-2)*2</f>
        <v>1.3109400000000004</v>
      </c>
      <c r="AS447" s="6">
        <v>1.9478500000000001</v>
      </c>
      <c r="AT447" s="3">
        <v>2.6554700000000002</v>
      </c>
      <c r="AU447">
        <f>(Table253301333365397429461493[[#This Row],[time]]-2)*2</f>
        <v>1.3109400000000004</v>
      </c>
      <c r="AV447" s="6">
        <v>2.1672799999999999</v>
      </c>
    </row>
    <row r="448" spans="1:48">
      <c r="A448" s="3">
        <v>2.7056499999999999</v>
      </c>
      <c r="B448">
        <f>(Table1286318350382414446478[[#This Row],[time]]-2)*2</f>
        <v>1.4112999999999998</v>
      </c>
      <c r="C448" s="6">
        <v>0.34617300000000001</v>
      </c>
      <c r="D448" s="3">
        <v>2.7056499999999999</v>
      </c>
      <c r="E448">
        <f>(Table2287319351383415447479[[#This Row],[time]]-2)*2</f>
        <v>1.4112999999999998</v>
      </c>
      <c r="F448" s="9">
        <v>7.8200000000000003E-5</v>
      </c>
      <c r="G448" s="3">
        <v>2.7056499999999999</v>
      </c>
      <c r="H448">
        <f>(Table245294326358390422454486[[#This Row],[time]]-2)*2</f>
        <v>1.4112999999999998</v>
      </c>
      <c r="I448" s="6">
        <v>0.980437</v>
      </c>
      <c r="J448" s="3">
        <v>2.7056499999999999</v>
      </c>
      <c r="K448">
        <f>(Table3288320352384416448480[[#This Row],[time]]-2)*2</f>
        <v>1.4112999999999998</v>
      </c>
      <c r="L448" s="9">
        <v>7.9800000000000002E-5</v>
      </c>
      <c r="M448" s="3">
        <v>2.7056499999999999</v>
      </c>
      <c r="N448">
        <f>(Table246295327359391423455487[[#This Row],[time]]-2)*2</f>
        <v>1.4112999999999998</v>
      </c>
      <c r="O448" s="9">
        <v>6.1699999999999995E-5</v>
      </c>
      <c r="P448" s="3">
        <v>2.7056499999999999</v>
      </c>
      <c r="Q448">
        <f>(Table4289321353385417449481[[#This Row],[time]]-2)*2</f>
        <v>1.4112999999999998</v>
      </c>
      <c r="R448" s="9">
        <v>7.7999999999999999E-5</v>
      </c>
      <c r="S448" s="3">
        <v>2.7056499999999999</v>
      </c>
      <c r="T448">
        <f>(Table247296328360392424456488[[#This Row],[time]]-2)*2</f>
        <v>1.4112999999999998</v>
      </c>
      <c r="U448" s="9">
        <v>7.36E-5</v>
      </c>
      <c r="V448" s="3">
        <v>2.7056499999999999</v>
      </c>
      <c r="W448">
        <f>(Table5290322354386418450482[[#This Row],[time]]-2)*2</f>
        <v>1.4112999999999998</v>
      </c>
      <c r="X448" s="9">
        <v>7.8800000000000004E-5</v>
      </c>
      <c r="Y448" s="3">
        <v>2.7056499999999999</v>
      </c>
      <c r="Z448">
        <f>(Table248297329361393425457489[[#This Row],[time]]-2)*2</f>
        <v>1.4112999999999998</v>
      </c>
      <c r="AA448" s="9">
        <v>8.4599999999999996E-5</v>
      </c>
      <c r="AB448" s="3">
        <v>2.7056499999999999</v>
      </c>
      <c r="AC448">
        <f>(Table6291323355387419451483[[#This Row],[time]]-2)*2</f>
        <v>1.4112999999999998</v>
      </c>
      <c r="AD448" s="9">
        <v>7.7899999999999996E-5</v>
      </c>
      <c r="AE448" s="3">
        <v>2.7056499999999999</v>
      </c>
      <c r="AF448">
        <f>(Table249298330362394426458490[[#This Row],[time]]-2)*2</f>
        <v>1.4112999999999998</v>
      </c>
      <c r="AG448" s="9">
        <v>8.7800000000000006E-5</v>
      </c>
      <c r="AH448" s="3">
        <v>2.7056499999999999</v>
      </c>
      <c r="AI448">
        <f>(Table7292324356388420452484[[#This Row],[time]]-2)*2</f>
        <v>1.4112999999999998</v>
      </c>
      <c r="AJ448" s="9">
        <v>7.5300000000000001E-5</v>
      </c>
      <c r="AK448" s="3">
        <v>2.7056499999999999</v>
      </c>
      <c r="AL448">
        <f>(Table250299331363395427459491[[#This Row],[time]]-2)*2</f>
        <v>1.4112999999999998</v>
      </c>
      <c r="AM448" s="6">
        <v>1.2409699999999999</v>
      </c>
      <c r="AN448" s="3">
        <v>2.7056499999999999</v>
      </c>
      <c r="AO448">
        <f>(Table8293325357389421453485[[#This Row],[time]]-2)*2</f>
        <v>1.4112999999999998</v>
      </c>
      <c r="AP448" s="6">
        <v>2.28478</v>
      </c>
      <c r="AQ448" s="3">
        <v>2.7056499999999999</v>
      </c>
      <c r="AR448">
        <f>(Table252300332364396428460492[[#This Row],[time]]-2)*2</f>
        <v>1.4112999999999998</v>
      </c>
      <c r="AS448" s="6">
        <v>2.1115900000000001</v>
      </c>
      <c r="AT448" s="3">
        <v>2.7056499999999999</v>
      </c>
      <c r="AU448">
        <f>(Table253301333365397429461493[[#This Row],[time]]-2)*2</f>
        <v>1.4112999999999998</v>
      </c>
      <c r="AV448" s="6">
        <v>2.0446300000000002</v>
      </c>
    </row>
    <row r="449" spans="1:48">
      <c r="A449" s="3">
        <v>2.7536499999999999</v>
      </c>
      <c r="B449">
        <f>(Table1286318350382414446478[[#This Row],[time]]-2)*2</f>
        <v>1.5072999999999999</v>
      </c>
      <c r="C449" s="6">
        <v>0.43098999999999998</v>
      </c>
      <c r="D449" s="3">
        <v>2.7536499999999999</v>
      </c>
      <c r="E449">
        <f>(Table2287319351383415447479[[#This Row],[time]]-2)*2</f>
        <v>1.5072999999999999</v>
      </c>
      <c r="F449" s="9">
        <v>8.0500000000000005E-5</v>
      </c>
      <c r="G449" s="3">
        <v>2.7536499999999999</v>
      </c>
      <c r="H449">
        <f>(Table245294326358390422454486[[#This Row],[time]]-2)*2</f>
        <v>1.5072999999999999</v>
      </c>
      <c r="I449" s="6">
        <v>1.00837</v>
      </c>
      <c r="J449" s="3">
        <v>2.7536499999999999</v>
      </c>
      <c r="K449">
        <f>(Table3288320352384416448480[[#This Row],[time]]-2)*2</f>
        <v>1.5072999999999999</v>
      </c>
      <c r="L449" s="9">
        <v>8.1500000000000002E-5</v>
      </c>
      <c r="M449" s="3">
        <v>2.7536499999999999</v>
      </c>
      <c r="N449">
        <f>(Table246295327359391423455487[[#This Row],[time]]-2)*2</f>
        <v>1.5072999999999999</v>
      </c>
      <c r="O449" s="9">
        <v>6.1500000000000004E-5</v>
      </c>
      <c r="P449" s="3">
        <v>2.7536499999999999</v>
      </c>
      <c r="Q449">
        <f>(Table4289321353385417449481[[#This Row],[time]]-2)*2</f>
        <v>1.5072999999999999</v>
      </c>
      <c r="R449" s="9">
        <v>7.7799999999999994E-5</v>
      </c>
      <c r="S449" s="3">
        <v>2.7536499999999999</v>
      </c>
      <c r="T449">
        <f>(Table247296328360392424456488[[#This Row],[time]]-2)*2</f>
        <v>1.5072999999999999</v>
      </c>
      <c r="U449" s="9">
        <v>7.2299999999999996E-5</v>
      </c>
      <c r="V449" s="3">
        <v>2.7536499999999999</v>
      </c>
      <c r="W449">
        <f>(Table5290322354386418450482[[#This Row],[time]]-2)*2</f>
        <v>1.5072999999999999</v>
      </c>
      <c r="X449" s="9">
        <v>7.8800000000000004E-5</v>
      </c>
      <c r="Y449" s="3">
        <v>2.7536499999999999</v>
      </c>
      <c r="Z449">
        <f>(Table248297329361393425457489[[#This Row],[time]]-2)*2</f>
        <v>1.5072999999999999</v>
      </c>
      <c r="AA449" s="9">
        <v>8.42E-5</v>
      </c>
      <c r="AB449" s="3">
        <v>2.7536499999999999</v>
      </c>
      <c r="AC449">
        <f>(Table6291323355387419451483[[#This Row],[time]]-2)*2</f>
        <v>1.5072999999999999</v>
      </c>
      <c r="AD449" s="9">
        <v>7.7200000000000006E-5</v>
      </c>
      <c r="AE449" s="3">
        <v>2.7536499999999999</v>
      </c>
      <c r="AF449">
        <f>(Table249298330362394426458490[[#This Row],[time]]-2)*2</f>
        <v>1.5072999999999999</v>
      </c>
      <c r="AG449" s="9">
        <v>8.6700000000000007E-5</v>
      </c>
      <c r="AH449" s="3">
        <v>2.7536499999999999</v>
      </c>
      <c r="AI449">
        <f>(Table7292324356388420452484[[#This Row],[time]]-2)*2</f>
        <v>1.5072999999999999</v>
      </c>
      <c r="AJ449" s="9">
        <v>7.47E-5</v>
      </c>
      <c r="AK449" s="3">
        <v>2.7536499999999999</v>
      </c>
      <c r="AL449">
        <f>(Table250299331363395427459491[[#This Row],[time]]-2)*2</f>
        <v>1.5072999999999999</v>
      </c>
      <c r="AM449" s="6">
        <v>1.46488</v>
      </c>
      <c r="AN449" s="3">
        <v>2.7536499999999999</v>
      </c>
      <c r="AO449">
        <f>(Table8293325357389421453485[[#This Row],[time]]-2)*2</f>
        <v>1.5072999999999999</v>
      </c>
      <c r="AP449" s="6">
        <v>2.26789</v>
      </c>
      <c r="AQ449" s="3">
        <v>2.7536499999999999</v>
      </c>
      <c r="AR449">
        <f>(Table252300332364396428460492[[#This Row],[time]]-2)*2</f>
        <v>1.5072999999999999</v>
      </c>
      <c r="AS449" s="6">
        <v>2.2501099999999998</v>
      </c>
      <c r="AT449" s="3">
        <v>2.7536499999999999</v>
      </c>
      <c r="AU449">
        <f>(Table253301333365397429461493[[#This Row],[time]]-2)*2</f>
        <v>1.5072999999999999</v>
      </c>
      <c r="AV449" s="6">
        <v>1.92696</v>
      </c>
    </row>
    <row r="450" spans="1:48">
      <c r="A450" s="3">
        <v>2.8070400000000002</v>
      </c>
      <c r="B450">
        <f>(Table1286318350382414446478[[#This Row],[time]]-2)*2</f>
        <v>1.6140800000000004</v>
      </c>
      <c r="C450" s="6">
        <v>0.53278800000000004</v>
      </c>
      <c r="D450" s="3">
        <v>2.8070400000000002</v>
      </c>
      <c r="E450">
        <f>(Table2287319351383415447479[[#This Row],[time]]-2)*2</f>
        <v>1.6140800000000004</v>
      </c>
      <c r="F450" s="9">
        <v>8.2700000000000004E-5</v>
      </c>
      <c r="G450" s="3">
        <v>2.8070400000000002</v>
      </c>
      <c r="H450">
        <f>(Table245294326358390422454486[[#This Row],[time]]-2)*2</f>
        <v>1.6140800000000004</v>
      </c>
      <c r="I450" s="6">
        <v>1.0423</v>
      </c>
      <c r="J450" s="3">
        <v>2.8070400000000002</v>
      </c>
      <c r="K450">
        <f>(Table3288320352384416448480[[#This Row],[time]]-2)*2</f>
        <v>1.6140800000000004</v>
      </c>
      <c r="L450" s="9">
        <v>8.3200000000000003E-5</v>
      </c>
      <c r="M450" s="3">
        <v>2.8070400000000002</v>
      </c>
      <c r="N450">
        <f>(Table246295327359391423455487[[#This Row],[time]]-2)*2</f>
        <v>1.6140800000000004</v>
      </c>
      <c r="O450" s="9">
        <v>6.1099999999999994E-5</v>
      </c>
      <c r="P450" s="3">
        <v>2.8070400000000002</v>
      </c>
      <c r="Q450">
        <f>(Table4289321353385417449481[[#This Row],[time]]-2)*2</f>
        <v>1.6140800000000004</v>
      </c>
      <c r="R450" s="9">
        <v>7.7700000000000005E-5</v>
      </c>
      <c r="S450" s="3">
        <v>2.8070400000000002</v>
      </c>
      <c r="T450">
        <f>(Table247296328360392424456488[[#This Row],[time]]-2)*2</f>
        <v>1.6140800000000004</v>
      </c>
      <c r="U450" s="9">
        <v>7.0400000000000004E-5</v>
      </c>
      <c r="V450" s="3">
        <v>2.8070400000000002</v>
      </c>
      <c r="W450">
        <f>(Table5290322354386418450482[[#This Row],[time]]-2)*2</f>
        <v>1.6140800000000004</v>
      </c>
      <c r="X450" s="9">
        <v>7.8700000000000002E-5</v>
      </c>
      <c r="Y450" s="3">
        <v>2.8070400000000002</v>
      </c>
      <c r="Z450">
        <f>(Table248297329361393425457489[[#This Row],[time]]-2)*2</f>
        <v>1.6140800000000004</v>
      </c>
      <c r="AA450" s="9">
        <v>8.3800000000000004E-5</v>
      </c>
      <c r="AB450" s="3">
        <v>2.8070400000000002</v>
      </c>
      <c r="AC450">
        <f>(Table6291323355387419451483[[#This Row],[time]]-2)*2</f>
        <v>1.6140800000000004</v>
      </c>
      <c r="AD450" s="9">
        <v>7.6199999999999995E-5</v>
      </c>
      <c r="AE450" s="3">
        <v>2.8070400000000002</v>
      </c>
      <c r="AF450">
        <f>(Table249298330362394426458490[[#This Row],[time]]-2)*2</f>
        <v>1.6140800000000004</v>
      </c>
      <c r="AG450" s="9">
        <v>8.5400000000000002E-5</v>
      </c>
      <c r="AH450" s="3">
        <v>2.8070400000000002</v>
      </c>
      <c r="AI450">
        <f>(Table7292324356388420452484[[#This Row],[time]]-2)*2</f>
        <v>1.6140800000000004</v>
      </c>
      <c r="AJ450" s="9">
        <v>7.4099999999999999E-5</v>
      </c>
      <c r="AK450" s="3">
        <v>2.8070400000000002</v>
      </c>
      <c r="AL450">
        <f>(Table250299331363395427459491[[#This Row],[time]]-2)*2</f>
        <v>1.6140800000000004</v>
      </c>
      <c r="AM450" s="6">
        <v>1.6632100000000001</v>
      </c>
      <c r="AN450" s="3">
        <v>2.8070400000000002</v>
      </c>
      <c r="AO450">
        <f>(Table8293325357389421453485[[#This Row],[time]]-2)*2</f>
        <v>1.6140800000000004</v>
      </c>
      <c r="AP450" s="6">
        <v>2.2135199999999999</v>
      </c>
      <c r="AQ450" s="3">
        <v>2.8070400000000002</v>
      </c>
      <c r="AR450">
        <f>(Table252300332364396428460492[[#This Row],[time]]-2)*2</f>
        <v>1.6140800000000004</v>
      </c>
      <c r="AS450" s="6">
        <v>2.36246</v>
      </c>
      <c r="AT450" s="3">
        <v>2.8070400000000002</v>
      </c>
      <c r="AU450">
        <f>(Table253301333365397429461493[[#This Row],[time]]-2)*2</f>
        <v>1.6140800000000004</v>
      </c>
      <c r="AV450" s="6">
        <v>1.79192</v>
      </c>
    </row>
    <row r="451" spans="1:48">
      <c r="A451" s="3">
        <v>2.8569399999999998</v>
      </c>
      <c r="B451">
        <f>(Table1286318350382414446478[[#This Row],[time]]-2)*2</f>
        <v>1.7138799999999996</v>
      </c>
      <c r="C451" s="6">
        <v>0.62522599999999995</v>
      </c>
      <c r="D451" s="3">
        <v>2.8569399999999998</v>
      </c>
      <c r="E451">
        <f>(Table2287319351383415447479[[#This Row],[time]]-2)*2</f>
        <v>1.7138799999999996</v>
      </c>
      <c r="F451" s="9">
        <v>8.4599999999999996E-5</v>
      </c>
      <c r="G451" s="3">
        <v>2.8569399999999998</v>
      </c>
      <c r="H451">
        <f>(Table245294326358390422454486[[#This Row],[time]]-2)*2</f>
        <v>1.7138799999999996</v>
      </c>
      <c r="I451" s="6">
        <v>1.05914</v>
      </c>
      <c r="J451" s="3">
        <v>2.8569399999999998</v>
      </c>
      <c r="K451">
        <f>(Table3288320352384416448480[[#This Row],[time]]-2)*2</f>
        <v>1.7138799999999996</v>
      </c>
      <c r="L451" s="9">
        <v>8.4900000000000004E-5</v>
      </c>
      <c r="M451" s="3">
        <v>2.8569399999999998</v>
      </c>
      <c r="N451">
        <f>(Table246295327359391423455487[[#This Row],[time]]-2)*2</f>
        <v>1.7138799999999996</v>
      </c>
      <c r="O451" s="9">
        <v>6.05E-5</v>
      </c>
      <c r="P451" s="3">
        <v>2.8569399999999998</v>
      </c>
      <c r="Q451">
        <f>(Table4289321353385417449481[[#This Row],[time]]-2)*2</f>
        <v>1.7138799999999996</v>
      </c>
      <c r="R451" s="9">
        <v>7.7600000000000002E-5</v>
      </c>
      <c r="S451" s="3">
        <v>2.8569399999999998</v>
      </c>
      <c r="T451">
        <f>(Table247296328360392424456488[[#This Row],[time]]-2)*2</f>
        <v>1.7138799999999996</v>
      </c>
      <c r="U451" s="9">
        <v>6.7299999999999996E-5</v>
      </c>
      <c r="V451" s="3">
        <v>2.8569399999999998</v>
      </c>
      <c r="W451">
        <f>(Table5290322354386418450482[[#This Row],[time]]-2)*2</f>
        <v>1.7138799999999996</v>
      </c>
      <c r="X451" s="9">
        <v>7.8700000000000002E-5</v>
      </c>
      <c r="Y451" s="3">
        <v>2.8569399999999998</v>
      </c>
      <c r="Z451">
        <f>(Table248297329361393425457489[[#This Row],[time]]-2)*2</f>
        <v>1.7138799999999996</v>
      </c>
      <c r="AA451" s="9">
        <v>8.1799999999999996E-5</v>
      </c>
      <c r="AB451" s="3">
        <v>2.8569399999999998</v>
      </c>
      <c r="AC451">
        <f>(Table6291323355387419451483[[#This Row],[time]]-2)*2</f>
        <v>1.7138799999999996</v>
      </c>
      <c r="AD451" s="9">
        <v>7.5400000000000003E-5</v>
      </c>
      <c r="AE451" s="3">
        <v>2.8569399999999998</v>
      </c>
      <c r="AF451">
        <f>(Table249298330362394426458490[[#This Row],[time]]-2)*2</f>
        <v>1.7138799999999996</v>
      </c>
      <c r="AG451" s="9">
        <v>8.2200000000000006E-5</v>
      </c>
      <c r="AH451" s="3">
        <v>2.8569399999999998</v>
      </c>
      <c r="AI451">
        <f>(Table7292324356388420452484[[#This Row],[time]]-2)*2</f>
        <v>1.7138799999999996</v>
      </c>
      <c r="AJ451" s="9">
        <v>7.3399999999999995E-5</v>
      </c>
      <c r="AK451" s="3">
        <v>2.8569399999999998</v>
      </c>
      <c r="AL451">
        <f>(Table250299331363395427459491[[#This Row],[time]]-2)*2</f>
        <v>1.7138799999999996</v>
      </c>
      <c r="AM451" s="6">
        <v>1.84612</v>
      </c>
      <c r="AN451" s="3">
        <v>2.8569399999999998</v>
      </c>
      <c r="AO451">
        <f>(Table8293325357389421453485[[#This Row],[time]]-2)*2</f>
        <v>1.7138799999999996</v>
      </c>
      <c r="AP451" s="6">
        <v>2.13245</v>
      </c>
      <c r="AQ451" s="3">
        <v>2.8569399999999998</v>
      </c>
      <c r="AR451">
        <f>(Table252300332364396428460492[[#This Row],[time]]-2)*2</f>
        <v>1.7138799999999996</v>
      </c>
      <c r="AS451" s="6">
        <v>2.44306</v>
      </c>
      <c r="AT451" s="3">
        <v>2.8569399999999998</v>
      </c>
      <c r="AU451">
        <f>(Table253301333365397429461493[[#This Row],[time]]-2)*2</f>
        <v>1.7138799999999996</v>
      </c>
      <c r="AV451" s="6">
        <v>1.6590400000000001</v>
      </c>
    </row>
    <row r="452" spans="1:48">
      <c r="A452" s="3">
        <v>2.9017900000000001</v>
      </c>
      <c r="B452">
        <f>(Table1286318350382414446478[[#This Row],[time]]-2)*2</f>
        <v>1.8035800000000002</v>
      </c>
      <c r="C452" s="6">
        <v>0.68301100000000003</v>
      </c>
      <c r="D452" s="3">
        <v>2.9017900000000001</v>
      </c>
      <c r="E452">
        <f>(Table2287319351383415447479[[#This Row],[time]]-2)*2</f>
        <v>1.8035800000000002</v>
      </c>
      <c r="F452" s="9">
        <v>8.6199999999999995E-5</v>
      </c>
      <c r="G452" s="3">
        <v>2.9017900000000001</v>
      </c>
      <c r="H452">
        <f>(Table245294326358390422454486[[#This Row],[time]]-2)*2</f>
        <v>1.8035800000000002</v>
      </c>
      <c r="I452" s="6">
        <v>1.0470900000000001</v>
      </c>
      <c r="J452" s="3">
        <v>2.9017900000000001</v>
      </c>
      <c r="K452">
        <f>(Table3288320352384416448480[[#This Row],[time]]-2)*2</f>
        <v>1.8035800000000002</v>
      </c>
      <c r="L452" s="9">
        <v>8.6299999999999997E-5</v>
      </c>
      <c r="M452" s="3">
        <v>2.9017900000000001</v>
      </c>
      <c r="N452">
        <f>(Table246295327359391423455487[[#This Row],[time]]-2)*2</f>
        <v>1.8035800000000002</v>
      </c>
      <c r="O452" s="9">
        <v>5.9799999999999997E-5</v>
      </c>
      <c r="P452" s="3">
        <v>2.9017900000000001</v>
      </c>
      <c r="Q452">
        <f>(Table4289321353385417449481[[#This Row],[time]]-2)*2</f>
        <v>1.8035800000000002</v>
      </c>
      <c r="R452" s="9">
        <v>7.7399999999999998E-5</v>
      </c>
      <c r="S452" s="3">
        <v>2.9017900000000001</v>
      </c>
      <c r="T452">
        <f>(Table247296328360392424456488[[#This Row],[time]]-2)*2</f>
        <v>1.8035800000000002</v>
      </c>
      <c r="U452" s="9">
        <v>6.4499999999999996E-5</v>
      </c>
      <c r="V452" s="3">
        <v>2.9017900000000001</v>
      </c>
      <c r="W452">
        <f>(Table5290322354386418450482[[#This Row],[time]]-2)*2</f>
        <v>1.8035800000000002</v>
      </c>
      <c r="X452" s="9">
        <v>7.8499999999999997E-5</v>
      </c>
      <c r="Y452" s="3">
        <v>2.9017900000000001</v>
      </c>
      <c r="Z452">
        <f>(Table248297329361393425457489[[#This Row],[time]]-2)*2</f>
        <v>1.8035800000000002</v>
      </c>
      <c r="AA452" s="9">
        <v>8.14E-5</v>
      </c>
      <c r="AB452" s="3">
        <v>2.9017900000000001</v>
      </c>
      <c r="AC452">
        <f>(Table6291323355387419451483[[#This Row],[time]]-2)*2</f>
        <v>1.8035800000000002</v>
      </c>
      <c r="AD452" s="9">
        <v>7.4499999999999995E-5</v>
      </c>
      <c r="AE452" s="3">
        <v>2.9017900000000001</v>
      </c>
      <c r="AF452">
        <f>(Table249298330362394426458490[[#This Row],[time]]-2)*2</f>
        <v>1.8035800000000002</v>
      </c>
      <c r="AG452" s="9">
        <v>8.1000000000000004E-5</v>
      </c>
      <c r="AH452" s="3">
        <v>2.9017900000000001</v>
      </c>
      <c r="AI452">
        <f>(Table7292324356388420452484[[#This Row],[time]]-2)*2</f>
        <v>1.8035800000000002</v>
      </c>
      <c r="AJ452" s="9">
        <v>7.2799999999999994E-5</v>
      </c>
      <c r="AK452" s="3">
        <v>2.9017900000000001</v>
      </c>
      <c r="AL452">
        <f>(Table250299331363395427459491[[#This Row],[time]]-2)*2</f>
        <v>1.8035800000000002</v>
      </c>
      <c r="AM452" s="6">
        <v>2.0482499999999999</v>
      </c>
      <c r="AN452" s="3">
        <v>2.9017900000000001</v>
      </c>
      <c r="AO452">
        <f>(Table8293325357389421453485[[#This Row],[time]]-2)*2</f>
        <v>1.8035800000000002</v>
      </c>
      <c r="AP452" s="6">
        <v>2.0556199999999998</v>
      </c>
      <c r="AQ452" s="3">
        <v>2.9017900000000001</v>
      </c>
      <c r="AR452">
        <f>(Table252300332364396428460492[[#This Row],[time]]-2)*2</f>
        <v>1.8035800000000002</v>
      </c>
      <c r="AS452" s="6">
        <v>2.50867</v>
      </c>
      <c r="AT452" s="3">
        <v>2.9017900000000001</v>
      </c>
      <c r="AU452">
        <f>(Table253301333365397429461493[[#This Row],[time]]-2)*2</f>
        <v>1.8035800000000002</v>
      </c>
      <c r="AV452" s="6">
        <v>1.54426</v>
      </c>
    </row>
    <row r="453" spans="1:48">
      <c r="A453" s="3">
        <v>2.9500600000000001</v>
      </c>
      <c r="B453">
        <f>(Table1286318350382414446478[[#This Row],[time]]-2)*2</f>
        <v>1.9001200000000003</v>
      </c>
      <c r="C453" s="6">
        <v>0.725634</v>
      </c>
      <c r="D453" s="3">
        <v>2.9500600000000001</v>
      </c>
      <c r="E453">
        <f>(Table2287319351383415447479[[#This Row],[time]]-2)*2</f>
        <v>1.9001200000000003</v>
      </c>
      <c r="F453" s="9">
        <v>8.7800000000000006E-5</v>
      </c>
      <c r="G453" s="3">
        <v>2.9500600000000001</v>
      </c>
      <c r="H453">
        <f>(Table245294326358390422454486[[#This Row],[time]]-2)*2</f>
        <v>1.9001200000000003</v>
      </c>
      <c r="I453" s="6">
        <v>1.0173700000000001</v>
      </c>
      <c r="J453" s="3">
        <v>2.9500600000000001</v>
      </c>
      <c r="K453">
        <f>(Table3288320352384416448480[[#This Row],[time]]-2)*2</f>
        <v>1.9001200000000003</v>
      </c>
      <c r="L453" s="9">
        <v>8.7899999999999995E-5</v>
      </c>
      <c r="M453" s="3">
        <v>2.9500600000000001</v>
      </c>
      <c r="N453">
        <f>(Table246295327359391423455487[[#This Row],[time]]-2)*2</f>
        <v>1.9001200000000003</v>
      </c>
      <c r="O453" s="9">
        <v>5.8900000000000002E-5</v>
      </c>
      <c r="P453" s="3">
        <v>2.9500600000000001</v>
      </c>
      <c r="Q453">
        <f>(Table4289321353385417449481[[#This Row],[time]]-2)*2</f>
        <v>1.9001200000000003</v>
      </c>
      <c r="R453" s="9">
        <v>7.7000000000000001E-5</v>
      </c>
      <c r="S453" s="3">
        <v>2.9500600000000001</v>
      </c>
      <c r="T453">
        <f>(Table247296328360392424456488[[#This Row],[time]]-2)*2</f>
        <v>1.9001200000000003</v>
      </c>
      <c r="U453" s="9">
        <v>6.1600000000000007E-5</v>
      </c>
      <c r="V453" s="3">
        <v>2.9500600000000001</v>
      </c>
      <c r="W453">
        <f>(Table5290322354386418450482[[#This Row],[time]]-2)*2</f>
        <v>1.9001200000000003</v>
      </c>
      <c r="X453" s="9">
        <v>7.8200000000000003E-5</v>
      </c>
      <c r="Y453" s="3">
        <v>2.9500600000000001</v>
      </c>
      <c r="Z453">
        <f>(Table248297329361393425457489[[#This Row],[time]]-2)*2</f>
        <v>1.9001200000000003</v>
      </c>
      <c r="AA453" s="9">
        <v>8.0799999999999999E-5</v>
      </c>
      <c r="AB453" s="3">
        <v>2.9500600000000001</v>
      </c>
      <c r="AC453">
        <f>(Table6291323355387419451483[[#This Row],[time]]-2)*2</f>
        <v>1.9001200000000003</v>
      </c>
      <c r="AD453" s="9">
        <v>7.36E-5</v>
      </c>
      <c r="AE453" s="3">
        <v>2.9500600000000001</v>
      </c>
      <c r="AF453">
        <f>(Table249298330362394426458490[[#This Row],[time]]-2)*2</f>
        <v>1.9001200000000003</v>
      </c>
      <c r="AG453" s="9">
        <v>8.0000000000000007E-5</v>
      </c>
      <c r="AH453" s="3">
        <v>2.9500600000000001</v>
      </c>
      <c r="AI453">
        <f>(Table7292324356388420452484[[#This Row],[time]]-2)*2</f>
        <v>1.9001200000000003</v>
      </c>
      <c r="AJ453" s="9">
        <v>7.2100000000000004E-5</v>
      </c>
      <c r="AK453" s="3">
        <v>2.9500600000000001</v>
      </c>
      <c r="AL453">
        <f>(Table250299331363395427459491[[#This Row],[time]]-2)*2</f>
        <v>1.9001200000000003</v>
      </c>
      <c r="AM453" s="6">
        <v>2.3008000000000002</v>
      </c>
      <c r="AN453" s="3">
        <v>2.9500600000000001</v>
      </c>
      <c r="AO453">
        <f>(Table8293325357389421453485[[#This Row],[time]]-2)*2</f>
        <v>1.9001200000000003</v>
      </c>
      <c r="AP453" s="6">
        <v>1.9539899999999999</v>
      </c>
      <c r="AQ453" s="3">
        <v>2.9500600000000001</v>
      </c>
      <c r="AR453">
        <f>(Table252300332364396428460492[[#This Row],[time]]-2)*2</f>
        <v>1.9001200000000003</v>
      </c>
      <c r="AS453" s="6">
        <v>2.58629</v>
      </c>
      <c r="AT453" s="3">
        <v>2.9500600000000001</v>
      </c>
      <c r="AU453">
        <f>(Table253301333365397429461493[[#This Row],[time]]-2)*2</f>
        <v>1.9001200000000003</v>
      </c>
      <c r="AV453" s="6">
        <v>1.4166099999999999</v>
      </c>
    </row>
    <row r="454" spans="1:48">
      <c r="A454" s="4">
        <v>3</v>
      </c>
      <c r="B454">
        <f>(Table1286318350382414446478[[#This Row],[time]]-2)*2</f>
        <v>2</v>
      </c>
      <c r="C454" s="7">
        <v>0.74905600000000006</v>
      </c>
      <c r="D454" s="4">
        <v>3</v>
      </c>
      <c r="E454">
        <f>(Table2287319351383415447479[[#This Row],[time]]-2)*2</f>
        <v>2</v>
      </c>
      <c r="F454" s="10">
        <v>8.9300000000000002E-5</v>
      </c>
      <c r="G454" s="4">
        <v>3</v>
      </c>
      <c r="H454">
        <f>(Table245294326358390422454486[[#This Row],[time]]-2)*2</f>
        <v>2</v>
      </c>
      <c r="I454" s="7">
        <v>0.97476200000000002</v>
      </c>
      <c r="J454" s="4">
        <v>3</v>
      </c>
      <c r="K454">
        <f>(Table3288320352384416448480[[#This Row],[time]]-2)*2</f>
        <v>2</v>
      </c>
      <c r="L454" s="10">
        <v>8.92E-5</v>
      </c>
      <c r="M454" s="4">
        <v>3</v>
      </c>
      <c r="N454">
        <f>(Table246295327359391423455487[[#This Row],[time]]-2)*2</f>
        <v>2</v>
      </c>
      <c r="O454" s="10">
        <v>5.7899999999999998E-5</v>
      </c>
      <c r="P454" s="4">
        <v>3</v>
      </c>
      <c r="Q454">
        <f>(Table4289321353385417449481[[#This Row],[time]]-2)*2</f>
        <v>2</v>
      </c>
      <c r="R454" s="10">
        <v>7.6600000000000005E-5</v>
      </c>
      <c r="S454" s="4">
        <v>3</v>
      </c>
      <c r="T454">
        <f>(Table247296328360392424456488[[#This Row],[time]]-2)*2</f>
        <v>2</v>
      </c>
      <c r="U454" s="10">
        <v>6.1099999999999994E-5</v>
      </c>
      <c r="V454" s="4">
        <v>3</v>
      </c>
      <c r="W454">
        <f>(Table5290322354386418450482[[#This Row],[time]]-2)*2</f>
        <v>2</v>
      </c>
      <c r="X454" s="10">
        <v>7.7799999999999994E-5</v>
      </c>
      <c r="Y454" s="4">
        <v>3</v>
      </c>
      <c r="Z454">
        <f>(Table248297329361393425457489[[#This Row],[time]]-2)*2</f>
        <v>2</v>
      </c>
      <c r="AA454" s="10">
        <v>8.0099999999999995E-5</v>
      </c>
      <c r="AB454" s="4">
        <v>3</v>
      </c>
      <c r="AC454">
        <f>(Table6291323355387419451483[[#This Row],[time]]-2)*2</f>
        <v>2</v>
      </c>
      <c r="AD454" s="10">
        <v>7.2700000000000005E-5</v>
      </c>
      <c r="AE454" s="4">
        <v>3</v>
      </c>
      <c r="AF454">
        <f>(Table249298330362394426458490[[#This Row],[time]]-2)*2</f>
        <v>2</v>
      </c>
      <c r="AG454" s="10">
        <v>7.9099999999999998E-5</v>
      </c>
      <c r="AH454" s="4">
        <v>3</v>
      </c>
      <c r="AI454">
        <f>(Table7292324356388420452484[[#This Row],[time]]-2)*2</f>
        <v>2</v>
      </c>
      <c r="AJ454" s="10">
        <v>7.1299999999999998E-5</v>
      </c>
      <c r="AK454" s="4">
        <v>3</v>
      </c>
      <c r="AL454">
        <f>(Table250299331363395427459491[[#This Row],[time]]-2)*2</f>
        <v>2</v>
      </c>
      <c r="AM454" s="7">
        <v>2.5184700000000002</v>
      </c>
      <c r="AN454" s="4">
        <v>3</v>
      </c>
      <c r="AO454">
        <f>(Table8293325357389421453485[[#This Row],[time]]-2)*2</f>
        <v>2</v>
      </c>
      <c r="AP454" s="7">
        <v>1.8223499999999999</v>
      </c>
      <c r="AQ454" s="4">
        <v>3</v>
      </c>
      <c r="AR454">
        <f>(Table252300332364396428460492[[#This Row],[time]]-2)*2</f>
        <v>2</v>
      </c>
      <c r="AS454" s="7">
        <v>2.6207400000000001</v>
      </c>
      <c r="AT454" s="4">
        <v>3</v>
      </c>
      <c r="AU454">
        <f>(Table253301333365397429461493[[#This Row],[time]]-2)*2</f>
        <v>2</v>
      </c>
      <c r="AV454" s="7">
        <v>1.28054</v>
      </c>
    </row>
    <row r="455" spans="1:48">
      <c r="A455" t="s">
        <v>26</v>
      </c>
      <c r="C455">
        <f>AVERAGE(C434:C454)</f>
        <v>0.38053676190476193</v>
      </c>
      <c r="D455" t="s">
        <v>26</v>
      </c>
      <c r="F455">
        <f t="shared" ref="F455" si="392">AVERAGE(F434:F454)</f>
        <v>7.4680952380952391E-5</v>
      </c>
      <c r="G455" t="s">
        <v>26</v>
      </c>
      <c r="I455">
        <f t="shared" ref="I455" si="393">AVERAGE(I434:I454)</f>
        <v>1.3944280476190474</v>
      </c>
      <c r="J455" t="s">
        <v>26</v>
      </c>
      <c r="L455">
        <f t="shared" ref="L455" si="394">AVERAGE(L434:L454)</f>
        <v>7.9099999999999998E-5</v>
      </c>
      <c r="M455" t="s">
        <v>26</v>
      </c>
      <c r="O455">
        <f t="shared" ref="O455" si="395">AVERAGE(O434:O454)</f>
        <v>6.2585714285714287E-5</v>
      </c>
      <c r="P455" t="s">
        <v>26</v>
      </c>
      <c r="R455">
        <f t="shared" ref="R455" si="396">AVERAGE(R434:R454)</f>
        <v>7.7999999999999999E-5</v>
      </c>
      <c r="S455" t="s">
        <v>26</v>
      </c>
      <c r="U455">
        <f t="shared" ref="U455" si="397">AVERAGE(U434:U454)</f>
        <v>2.2971409000000002E-2</v>
      </c>
      <c r="V455" t="s">
        <v>26</v>
      </c>
      <c r="X455">
        <f t="shared" ref="X455" si="398">AVERAGE(X434:X454)</f>
        <v>7.9009523809523793E-5</v>
      </c>
      <c r="Y455" t="s">
        <v>26</v>
      </c>
      <c r="AA455">
        <f t="shared" ref="AA455" si="399">AVERAGE(AA434:AA454)</f>
        <v>8.1732020428571459E-2</v>
      </c>
      <c r="AB455" t="s">
        <v>26</v>
      </c>
      <c r="AD455">
        <f t="shared" ref="AD455" si="400">AVERAGE(AD434:AD454)</f>
        <v>7.8157142857142854E-5</v>
      </c>
      <c r="AE455" t="s">
        <v>26</v>
      </c>
      <c r="AG455">
        <f t="shared" ref="AG455" si="401">AVERAGE(AG434:AG454)</f>
        <v>0.12486494195238103</v>
      </c>
      <c r="AH455" t="s">
        <v>26</v>
      </c>
      <c r="AJ455">
        <f t="shared" ref="AJ455" si="402">AVERAGE(AJ434:AJ454)</f>
        <v>7.7666666666666666E-5</v>
      </c>
      <c r="AK455" t="s">
        <v>26</v>
      </c>
      <c r="AM455">
        <f t="shared" ref="AM455" si="403">AVERAGE(AM434:AM454)</f>
        <v>0.77857969438095243</v>
      </c>
      <c r="AN455" t="s">
        <v>26</v>
      </c>
      <c r="AP455">
        <f t="shared" ref="AP455" si="404">AVERAGE(AP434:AP454)</f>
        <v>1.7170613809523811</v>
      </c>
      <c r="AQ455" t="s">
        <v>26</v>
      </c>
      <c r="AS455">
        <f t="shared" ref="AS455" si="405">AVERAGE(AS434:AS454)</f>
        <v>1.531093619047619</v>
      </c>
      <c r="AT455" t="s">
        <v>26</v>
      </c>
      <c r="AV455">
        <f t="shared" ref="AV455" si="406">AVERAGE(AV434:AV454)</f>
        <v>2.1902028571428565</v>
      </c>
    </row>
    <row r="456" spans="1:48">
      <c r="A456" t="s">
        <v>27</v>
      </c>
      <c r="C456">
        <f>MAX(C434:C454)</f>
        <v>0.74905600000000006</v>
      </c>
      <c r="D456" t="s">
        <v>27</v>
      </c>
      <c r="F456">
        <f t="shared" ref="F456:AV456" si="407">MAX(F434:F454)</f>
        <v>8.9300000000000002E-5</v>
      </c>
      <c r="G456" t="s">
        <v>27</v>
      </c>
      <c r="I456">
        <f t="shared" ref="I456:AV456" si="408">MAX(I434:I454)</f>
        <v>2.8337500000000002</v>
      </c>
      <c r="J456" t="s">
        <v>27</v>
      </c>
      <c r="L456">
        <f t="shared" ref="L456:AV456" si="409">MAX(L434:L454)</f>
        <v>8.92E-5</v>
      </c>
      <c r="M456" t="s">
        <v>27</v>
      </c>
      <c r="O456">
        <f t="shared" ref="O456:AV456" si="410">MAX(O434:O454)</f>
        <v>7.4599999999999997E-5</v>
      </c>
      <c r="P456" t="s">
        <v>27</v>
      </c>
      <c r="R456">
        <f t="shared" ref="R456:AV456" si="411">MAX(R434:R454)</f>
        <v>8.6600000000000004E-5</v>
      </c>
      <c r="S456" t="s">
        <v>27</v>
      </c>
      <c r="U456">
        <f t="shared" ref="U456:AV456" si="412">MAX(U434:U454)</f>
        <v>0.33232699999999998</v>
      </c>
      <c r="V456" t="s">
        <v>27</v>
      </c>
      <c r="X456">
        <f t="shared" ref="X456:AV456" si="413">MAX(X434:X454)</f>
        <v>8.9499999999999994E-5</v>
      </c>
      <c r="Y456" t="s">
        <v>27</v>
      </c>
      <c r="AA456">
        <f t="shared" ref="AA456:AV456" si="414">MAX(AA434:AA454)</f>
        <v>0.60398700000000005</v>
      </c>
      <c r="AB456" t="s">
        <v>27</v>
      </c>
      <c r="AD456">
        <f t="shared" ref="AD456:AV456" si="415">MAX(AD434:AD454)</f>
        <v>8.1299999999999997E-5</v>
      </c>
      <c r="AE456" t="s">
        <v>27</v>
      </c>
      <c r="AG456">
        <f t="shared" ref="AG456:AV456" si="416">MAX(AG434:AG454)</f>
        <v>0.91231700000000004</v>
      </c>
      <c r="AH456" t="s">
        <v>27</v>
      </c>
      <c r="AJ456">
        <f t="shared" ref="AJ456:AV456" si="417">MAX(AJ434:AJ454)</f>
        <v>8.25E-5</v>
      </c>
      <c r="AK456" t="s">
        <v>27</v>
      </c>
      <c r="AM456">
        <f t="shared" ref="AM456:AV456" si="418">MAX(AM434:AM454)</f>
        <v>2.5184700000000002</v>
      </c>
      <c r="AN456" t="s">
        <v>27</v>
      </c>
      <c r="AP456">
        <f t="shared" ref="AP456:AV456" si="419">MAX(AP434:AP454)</f>
        <v>2.28478</v>
      </c>
      <c r="AQ456" t="s">
        <v>27</v>
      </c>
      <c r="AS456">
        <f t="shared" ref="AS456:AV456" si="420">MAX(AS434:AS454)</f>
        <v>2.6207400000000001</v>
      </c>
      <c r="AT456" t="s">
        <v>27</v>
      </c>
      <c r="AV456">
        <f t="shared" ref="AV456" si="421">MAX(AV434:AV454)</f>
        <v>2.6539600000000001</v>
      </c>
    </row>
    <row r="458" spans="1:48">
      <c r="A458" t="s">
        <v>64</v>
      </c>
      <c r="D458" t="s">
        <v>2</v>
      </c>
    </row>
    <row r="459" spans="1:48">
      <c r="A459" t="s">
        <v>65</v>
      </c>
      <c r="D459" t="s">
        <v>4</v>
      </c>
      <c r="E459" t="s">
        <v>5</v>
      </c>
    </row>
    <row r="460" spans="1:48">
      <c r="D460" t="s">
        <v>30</v>
      </c>
    </row>
    <row r="462" spans="1:48">
      <c r="A462" t="s">
        <v>6</v>
      </c>
      <c r="D462" t="s">
        <v>7</v>
      </c>
      <c r="G462" t="s">
        <v>8</v>
      </c>
      <c r="J462" t="s">
        <v>9</v>
      </c>
      <c r="M462" t="s">
        <v>10</v>
      </c>
      <c r="P462" t="s">
        <v>11</v>
      </c>
      <c r="S462" t="s">
        <v>12</v>
      </c>
      <c r="V462" t="s">
        <v>13</v>
      </c>
      <c r="Y462" t="s">
        <v>14</v>
      </c>
      <c r="AB462" t="s">
        <v>15</v>
      </c>
      <c r="AE462" t="s">
        <v>16</v>
      </c>
      <c r="AH462" t="s">
        <v>17</v>
      </c>
      <c r="AK462" t="s">
        <v>18</v>
      </c>
      <c r="AN462" t="s">
        <v>19</v>
      </c>
      <c r="AQ462" t="s">
        <v>20</v>
      </c>
      <c r="AT462" t="s">
        <v>21</v>
      </c>
    </row>
    <row r="463" spans="1:48">
      <c r="A463" t="s">
        <v>22</v>
      </c>
      <c r="B463" t="s">
        <v>23</v>
      </c>
      <c r="C463" t="s">
        <v>24</v>
      </c>
      <c r="D463" t="s">
        <v>22</v>
      </c>
      <c r="E463" t="s">
        <v>23</v>
      </c>
      <c r="F463" t="s">
        <v>25</v>
      </c>
      <c r="G463" t="s">
        <v>22</v>
      </c>
      <c r="H463" t="s">
        <v>23</v>
      </c>
      <c r="I463" t="s">
        <v>24</v>
      </c>
      <c r="J463" t="s">
        <v>22</v>
      </c>
      <c r="K463" t="s">
        <v>23</v>
      </c>
      <c r="L463" t="s">
        <v>24</v>
      </c>
      <c r="M463" t="s">
        <v>22</v>
      </c>
      <c r="N463" t="s">
        <v>23</v>
      </c>
      <c r="O463" t="s">
        <v>24</v>
      </c>
      <c r="P463" t="s">
        <v>22</v>
      </c>
      <c r="Q463" t="s">
        <v>23</v>
      </c>
      <c r="R463" t="s">
        <v>24</v>
      </c>
      <c r="S463" t="s">
        <v>22</v>
      </c>
      <c r="T463" t="s">
        <v>23</v>
      </c>
      <c r="U463" t="s">
        <v>24</v>
      </c>
      <c r="V463" t="s">
        <v>22</v>
      </c>
      <c r="W463" t="s">
        <v>23</v>
      </c>
      <c r="X463" t="s">
        <v>24</v>
      </c>
      <c r="Y463" t="s">
        <v>22</v>
      </c>
      <c r="Z463" t="s">
        <v>23</v>
      </c>
      <c r="AA463" t="s">
        <v>24</v>
      </c>
      <c r="AB463" t="s">
        <v>22</v>
      </c>
      <c r="AC463" t="s">
        <v>23</v>
      </c>
      <c r="AD463" t="s">
        <v>24</v>
      </c>
      <c r="AE463" t="s">
        <v>22</v>
      </c>
      <c r="AF463" t="s">
        <v>23</v>
      </c>
      <c r="AG463" t="s">
        <v>24</v>
      </c>
      <c r="AH463" t="s">
        <v>22</v>
      </c>
      <c r="AI463" t="s">
        <v>23</v>
      </c>
      <c r="AJ463" t="s">
        <v>24</v>
      </c>
      <c r="AK463" t="s">
        <v>22</v>
      </c>
      <c r="AL463" t="s">
        <v>23</v>
      </c>
      <c r="AM463" t="s">
        <v>24</v>
      </c>
      <c r="AN463" t="s">
        <v>22</v>
      </c>
      <c r="AO463" t="s">
        <v>23</v>
      </c>
      <c r="AP463" t="s">
        <v>24</v>
      </c>
      <c r="AQ463" t="s">
        <v>22</v>
      </c>
      <c r="AR463" t="s">
        <v>23</v>
      </c>
      <c r="AS463" t="s">
        <v>24</v>
      </c>
      <c r="AT463" t="s">
        <v>22</v>
      </c>
      <c r="AU463" t="s">
        <v>23</v>
      </c>
      <c r="AV463" t="s">
        <v>24</v>
      </c>
    </row>
    <row r="464" spans="1:48">
      <c r="A464" s="2">
        <v>2</v>
      </c>
      <c r="B464">
        <f>-(Table1254302334366398430462494[[#This Row],[time]]-2)*2</f>
        <v>0</v>
      </c>
      <c r="C464" s="5">
        <v>1.0658799999999999</v>
      </c>
      <c r="D464" s="2">
        <v>2</v>
      </c>
      <c r="E464">
        <f>-(Table2255303335367399431463495[[#This Row],[time]]-2)*2</f>
        <v>0</v>
      </c>
      <c r="F464" s="8">
        <v>8.1600000000000005E-5</v>
      </c>
      <c r="G464" s="2">
        <v>2</v>
      </c>
      <c r="H464">
        <f>-(Table245262310342374406438470502[[#This Row],[time]]-2)*2</f>
        <v>0</v>
      </c>
      <c r="I464" s="5">
        <v>0.80639400000000006</v>
      </c>
      <c r="J464" s="2">
        <v>2</v>
      </c>
      <c r="K464">
        <f>-(Table3256304336368400432464496[[#This Row],[time]]-2)*2</f>
        <v>0</v>
      </c>
      <c r="L464" s="8">
        <v>8.4900000000000004E-5</v>
      </c>
      <c r="M464" s="2">
        <v>2</v>
      </c>
      <c r="N464">
        <f>-(Table246263311343375407439471503[[#This Row],[time]]-2)*2</f>
        <v>0</v>
      </c>
      <c r="O464" s="8">
        <v>6.05E-5</v>
      </c>
      <c r="P464" s="2">
        <v>2</v>
      </c>
      <c r="Q464">
        <f>-(Table4257305337369401433465497[[#This Row],[time]]-2)*2</f>
        <v>0</v>
      </c>
      <c r="R464" s="8">
        <v>4.1900000000000002E-5</v>
      </c>
      <c r="S464" s="2">
        <v>2</v>
      </c>
      <c r="T464">
        <f>-(Table247264312344376408440472504[[#This Row],[time]]-2)*2</f>
        <v>0</v>
      </c>
      <c r="U464" s="8">
        <v>7.1699999999999995E-5</v>
      </c>
      <c r="V464" s="2">
        <v>2</v>
      </c>
      <c r="W464">
        <f>-(Table5258306338370402434466498[[#This Row],[time]]-2)*2</f>
        <v>0</v>
      </c>
      <c r="X464" s="8">
        <v>9.0600000000000007E-5</v>
      </c>
      <c r="Y464" s="2">
        <v>2</v>
      </c>
      <c r="Z464">
        <f>-(Table248265313345377409441473505[[#This Row],[time]]-2)*2</f>
        <v>0</v>
      </c>
      <c r="AA464" s="8">
        <v>6.8300000000000007E-5</v>
      </c>
      <c r="AB464" s="2">
        <v>2</v>
      </c>
      <c r="AC464">
        <f>-(Table6259307339371403435467499[[#This Row],[time]]-2)*2</f>
        <v>0</v>
      </c>
      <c r="AD464" s="8">
        <v>4.3600000000000003E-5</v>
      </c>
      <c r="AE464" s="2">
        <v>2</v>
      </c>
      <c r="AF464">
        <f>-(Table249266314346378410442474506[[#This Row],[time]]-2)*2</f>
        <v>0</v>
      </c>
      <c r="AG464" s="5">
        <v>2.9087999999999999E-2</v>
      </c>
      <c r="AH464" s="2">
        <v>2</v>
      </c>
      <c r="AI464">
        <f>-(Table7260308340372404436468500[[#This Row],[time]]-2)*2</f>
        <v>0</v>
      </c>
      <c r="AJ464" s="8">
        <v>8.4499999999999994E-5</v>
      </c>
      <c r="AK464" s="2">
        <v>2</v>
      </c>
      <c r="AL464">
        <f>-(Table250267315347379411443475507[[#This Row],[time]]-2)*2</f>
        <v>0</v>
      </c>
      <c r="AM464" s="5">
        <v>1.20488</v>
      </c>
      <c r="AN464" s="2">
        <v>2</v>
      </c>
      <c r="AO464">
        <f>-(Table8261309341373405437469501[[#This Row],[time]]-2)*2</f>
        <v>0</v>
      </c>
      <c r="AP464" s="5">
        <v>1.2546999999999999</v>
      </c>
      <c r="AQ464" s="2">
        <v>2</v>
      </c>
      <c r="AR464">
        <f>-(Table252268316348380412444476508[[#This Row],[time]]-2)*2</f>
        <v>0</v>
      </c>
      <c r="AS464" s="5">
        <v>0.87194899999999997</v>
      </c>
      <c r="AT464" s="2">
        <v>2</v>
      </c>
      <c r="AU464">
        <f>-(Table253269317349381413445477509[[#This Row],[time]]-2)*2</f>
        <v>0</v>
      </c>
      <c r="AV464" s="5">
        <v>2.4945200000000001</v>
      </c>
    </row>
    <row r="465" spans="1:48">
      <c r="A465" s="3">
        <v>2.0546700000000002</v>
      </c>
      <c r="B465">
        <f>-(Table1254302334366398430462494[[#This Row],[time]]-2)*2</f>
        <v>-0.10934000000000044</v>
      </c>
      <c r="C465" s="6">
        <v>2.1160800000000002</v>
      </c>
      <c r="D465" s="3">
        <v>2.0546700000000002</v>
      </c>
      <c r="E465">
        <f>-(Table2255303335367399431463495[[#This Row],[time]]-2)*2</f>
        <v>-0.10934000000000044</v>
      </c>
      <c r="F465" s="6">
        <v>0.598383</v>
      </c>
      <c r="G465" s="3">
        <v>2.0546700000000002</v>
      </c>
      <c r="H465">
        <f>-(Table245262310342374406438470502[[#This Row],[time]]-2)*2</f>
        <v>-0.10934000000000044</v>
      </c>
      <c r="I465" s="6">
        <v>2.8363999999999998</v>
      </c>
      <c r="J465" s="3">
        <v>2.0546700000000002</v>
      </c>
      <c r="K465">
        <f>-(Table3256304336368400432464496[[#This Row],[time]]-2)*2</f>
        <v>-0.10934000000000044</v>
      </c>
      <c r="L465" s="6">
        <v>0.76900100000000005</v>
      </c>
      <c r="M465" s="3">
        <v>2.0546700000000002</v>
      </c>
      <c r="N465">
        <f>-(Table246263311343375407439471503[[#This Row],[time]]-2)*2</f>
        <v>-0.10934000000000044</v>
      </c>
      <c r="O465" s="9">
        <v>8.0099999999999995E-5</v>
      </c>
      <c r="P465" s="3">
        <v>2.0546700000000002</v>
      </c>
      <c r="Q465">
        <f>-(Table4257305337369401433465497[[#This Row],[time]]-2)*2</f>
        <v>-0.10934000000000044</v>
      </c>
      <c r="R465" s="9">
        <v>6.8999999999999997E-5</v>
      </c>
      <c r="S465" s="3">
        <v>2.0546700000000002</v>
      </c>
      <c r="T465">
        <f>-(Table247264312344376408440472504[[#This Row],[time]]-2)*2</f>
        <v>-0.10934000000000044</v>
      </c>
      <c r="U465" s="6">
        <v>6.6251000000000004E-2</v>
      </c>
      <c r="V465" s="3">
        <v>2.0546700000000002</v>
      </c>
      <c r="W465">
        <f>-(Table5258306338370402434466498[[#This Row],[time]]-2)*2</f>
        <v>-0.10934000000000044</v>
      </c>
      <c r="X465" s="6">
        <v>0.95005200000000001</v>
      </c>
      <c r="Y465" s="3">
        <v>2.0546700000000002</v>
      </c>
      <c r="Z465">
        <f>-(Table248265313345377409441473505[[#This Row],[time]]-2)*2</f>
        <v>-0.10934000000000044</v>
      </c>
      <c r="AA465" s="9">
        <v>5.7399999999999999E-5</v>
      </c>
      <c r="AB465" s="3">
        <v>2.0546700000000002</v>
      </c>
      <c r="AC465">
        <f>-(Table6259307339371403435467499[[#This Row],[time]]-2)*2</f>
        <v>-0.10934000000000044</v>
      </c>
      <c r="AD465" s="9">
        <v>5.8900000000000002E-5</v>
      </c>
      <c r="AE465" s="3">
        <v>2.0546700000000002</v>
      </c>
      <c r="AF465">
        <f>-(Table249266314346378410442474506[[#This Row],[time]]-2)*2</f>
        <v>-0.10934000000000044</v>
      </c>
      <c r="AG465" s="6">
        <v>0.12620300000000001</v>
      </c>
      <c r="AH465" s="3">
        <v>2.0546700000000002</v>
      </c>
      <c r="AI465">
        <f>-(Table7260308340372404436468500[[#This Row],[time]]-2)*2</f>
        <v>-0.10934000000000044</v>
      </c>
      <c r="AJ465" s="6">
        <v>7.7404700000000007E-2</v>
      </c>
      <c r="AK465" s="3">
        <v>2.0546700000000002</v>
      </c>
      <c r="AL465">
        <f>-(Table250267315347379411443475507[[#This Row],[time]]-2)*2</f>
        <v>-0.10934000000000044</v>
      </c>
      <c r="AM465" s="6">
        <v>1.71888</v>
      </c>
      <c r="AN465" s="3">
        <v>2.0546700000000002</v>
      </c>
      <c r="AO465">
        <f>-(Table8261309341373405437469501[[#This Row],[time]]-2)*2</f>
        <v>-0.10934000000000044</v>
      </c>
      <c r="AP465" s="6">
        <v>1.5603499999999999</v>
      </c>
      <c r="AQ465" s="3">
        <v>2.0546700000000002</v>
      </c>
      <c r="AR465">
        <f>-(Table252268316348380412444476508[[#This Row],[time]]-2)*2</f>
        <v>-0.10934000000000044</v>
      </c>
      <c r="AS465" s="6">
        <v>1.7307900000000001</v>
      </c>
      <c r="AT465" s="3">
        <v>2.0546700000000002</v>
      </c>
      <c r="AU465">
        <f>-(Table253269317349381413445477509[[#This Row],[time]]-2)*2</f>
        <v>-0.10934000000000044</v>
      </c>
      <c r="AV465" s="6">
        <v>3.0041000000000002</v>
      </c>
    </row>
    <row r="466" spans="1:48">
      <c r="A466" s="3">
        <v>2.1076999999999999</v>
      </c>
      <c r="B466">
        <f>-(Table1254302334366398430462494[[#This Row],[time]]-2)*2</f>
        <v>-0.21539999999999981</v>
      </c>
      <c r="C466" s="6">
        <v>2.1591399999999998</v>
      </c>
      <c r="D466" s="3">
        <v>2.1076999999999999</v>
      </c>
      <c r="E466">
        <f>-(Table2255303335367399431463495[[#This Row],[time]]-2)*2</f>
        <v>-0.21539999999999981</v>
      </c>
      <c r="F466" s="6">
        <v>0.64431300000000002</v>
      </c>
      <c r="G466" s="3">
        <v>2.1076999999999999</v>
      </c>
      <c r="H466">
        <f>-(Table245262310342374406438470502[[#This Row],[time]]-2)*2</f>
        <v>-0.21539999999999981</v>
      </c>
      <c r="I466" s="6">
        <v>3.2111100000000001</v>
      </c>
      <c r="J466" s="3">
        <v>2.1076999999999999</v>
      </c>
      <c r="K466">
        <f>-(Table3256304336368400432464496[[#This Row],[time]]-2)*2</f>
        <v>-0.21539999999999981</v>
      </c>
      <c r="L466" s="6">
        <v>0.88311700000000004</v>
      </c>
      <c r="M466" s="3">
        <v>2.1076999999999999</v>
      </c>
      <c r="N466">
        <f>-(Table246263311343375407439471503[[#This Row],[time]]-2)*2</f>
        <v>-0.21539999999999981</v>
      </c>
      <c r="O466" s="9">
        <v>8.3300000000000005E-5</v>
      </c>
      <c r="P466" s="3">
        <v>2.1076999999999999</v>
      </c>
      <c r="Q466">
        <f>-(Table4257305337369401433465497[[#This Row],[time]]-2)*2</f>
        <v>-0.21539999999999981</v>
      </c>
      <c r="R466" s="9">
        <v>7.4900000000000005E-5</v>
      </c>
      <c r="S466" s="3">
        <v>2.1076999999999999</v>
      </c>
      <c r="T466">
        <f>-(Table247264312344376408440472504[[#This Row],[time]]-2)*2</f>
        <v>-0.21539999999999981</v>
      </c>
      <c r="U466" s="6">
        <v>0.121796</v>
      </c>
      <c r="V466" s="3">
        <v>2.1076999999999999</v>
      </c>
      <c r="W466">
        <f>-(Table5258306338370402434466498[[#This Row],[time]]-2)*2</f>
        <v>-0.21539999999999981</v>
      </c>
      <c r="X466" s="6">
        <v>1.1339600000000001</v>
      </c>
      <c r="Y466" s="3">
        <v>2.1076999999999999</v>
      </c>
      <c r="Z466">
        <f>-(Table248265313345377409441473505[[#This Row],[time]]-2)*2</f>
        <v>-0.21539999999999981</v>
      </c>
      <c r="AA466" s="6">
        <v>8.3191700000000005E-4</v>
      </c>
      <c r="AB466" s="3">
        <v>2.1076999999999999</v>
      </c>
      <c r="AC466">
        <f>-(Table6259307339371403435467499[[#This Row],[time]]-2)*2</f>
        <v>-0.21539999999999981</v>
      </c>
      <c r="AD466" s="9">
        <v>7.3200000000000004E-5</v>
      </c>
      <c r="AE466" s="3">
        <v>2.1076999999999999</v>
      </c>
      <c r="AF466">
        <f>-(Table249266314346378410442474506[[#This Row],[time]]-2)*2</f>
        <v>-0.21539999999999981</v>
      </c>
      <c r="AG466" s="6">
        <v>0.40399299999999999</v>
      </c>
      <c r="AH466" s="3">
        <v>2.1076999999999999</v>
      </c>
      <c r="AI466">
        <f>-(Table7260308340372404436468500[[#This Row],[time]]-2)*2</f>
        <v>-0.21539999999999981</v>
      </c>
      <c r="AJ466" s="6">
        <v>0.54710999999999999</v>
      </c>
      <c r="AK466" s="3">
        <v>2.1076999999999999</v>
      </c>
      <c r="AL466">
        <f>-(Table250267315347379411443475507[[#This Row],[time]]-2)*2</f>
        <v>-0.21539999999999981</v>
      </c>
      <c r="AM466" s="6">
        <v>1.8816600000000001</v>
      </c>
      <c r="AN466" s="3">
        <v>2.1076999999999999</v>
      </c>
      <c r="AO466">
        <f>-(Table8261309341373405437469501[[#This Row],[time]]-2)*2</f>
        <v>-0.21539999999999981</v>
      </c>
      <c r="AP466" s="6">
        <v>1.9167099999999999</v>
      </c>
      <c r="AQ466" s="3">
        <v>2.1076999999999999</v>
      </c>
      <c r="AR466">
        <f>-(Table252268316348380412444476508[[#This Row],[time]]-2)*2</f>
        <v>-0.21539999999999981</v>
      </c>
      <c r="AS466" s="6">
        <v>1.8502400000000001</v>
      </c>
      <c r="AT466" s="3">
        <v>2.1076999999999999</v>
      </c>
      <c r="AU466">
        <f>-(Table253269317349381413445477509[[#This Row],[time]]-2)*2</f>
        <v>-0.21539999999999981</v>
      </c>
      <c r="AV466" s="6">
        <v>3.3201800000000001</v>
      </c>
    </row>
    <row r="467" spans="1:48">
      <c r="A467" s="3">
        <v>2.1524399999999999</v>
      </c>
      <c r="B467">
        <f>-(Table1254302334366398430462494[[#This Row],[time]]-2)*2</f>
        <v>-0.30487999999999982</v>
      </c>
      <c r="C467" s="6">
        <v>2.2669899999999998</v>
      </c>
      <c r="D467" s="3">
        <v>2.1524399999999999</v>
      </c>
      <c r="E467">
        <f>-(Table2255303335367399431463495[[#This Row],[time]]-2)*2</f>
        <v>-0.30487999999999982</v>
      </c>
      <c r="F467" s="6">
        <v>0.63872799999999996</v>
      </c>
      <c r="G467" s="3">
        <v>2.1524399999999999</v>
      </c>
      <c r="H467">
        <f>-(Table245262310342374406438470502[[#This Row],[time]]-2)*2</f>
        <v>-0.30487999999999982</v>
      </c>
      <c r="I467" s="6">
        <v>3.4171800000000001</v>
      </c>
      <c r="J467" s="3">
        <v>2.1524399999999999</v>
      </c>
      <c r="K467">
        <f>-(Table3256304336368400432464496[[#This Row],[time]]-2)*2</f>
        <v>-0.30487999999999982</v>
      </c>
      <c r="L467" s="6">
        <v>0.92533799999999999</v>
      </c>
      <c r="M467" s="3">
        <v>2.1524399999999999</v>
      </c>
      <c r="N467">
        <f>-(Table246263311343375407439471503[[#This Row],[time]]-2)*2</f>
        <v>-0.30487999999999982</v>
      </c>
      <c r="O467" s="9">
        <v>8.5599999999999994E-5</v>
      </c>
      <c r="P467" s="3">
        <v>2.1524399999999999</v>
      </c>
      <c r="Q467">
        <f>-(Table4257305337369401433465497[[#This Row],[time]]-2)*2</f>
        <v>-0.30487999999999982</v>
      </c>
      <c r="R467" s="9">
        <v>7.86E-5</v>
      </c>
      <c r="S467" s="3">
        <v>2.1524399999999999</v>
      </c>
      <c r="T467">
        <f>-(Table247264312344376408440472504[[#This Row],[time]]-2)*2</f>
        <v>-0.30487999999999982</v>
      </c>
      <c r="U467" s="6">
        <v>0.20599000000000001</v>
      </c>
      <c r="V467" s="3">
        <v>2.1524399999999999</v>
      </c>
      <c r="W467">
        <f>-(Table5258306338370402434466498[[#This Row],[time]]-2)*2</f>
        <v>-0.30487999999999982</v>
      </c>
      <c r="X467" s="6">
        <v>1.2151000000000001</v>
      </c>
      <c r="Y467" s="3">
        <v>2.1524399999999999</v>
      </c>
      <c r="Z467">
        <f>-(Table248265313345377409441473505[[#This Row],[time]]-2)*2</f>
        <v>-0.30487999999999982</v>
      </c>
      <c r="AA467" s="6">
        <v>2.67096E-3</v>
      </c>
      <c r="AB467" s="3">
        <v>2.1524399999999999</v>
      </c>
      <c r="AC467">
        <f>-(Table6259307339371403435467499[[#This Row],[time]]-2)*2</f>
        <v>-0.30487999999999982</v>
      </c>
      <c r="AD467" s="9">
        <v>7.7100000000000004E-5</v>
      </c>
      <c r="AE467" s="3">
        <v>2.1524399999999999</v>
      </c>
      <c r="AF467">
        <f>-(Table249266314346378410442474506[[#This Row],[time]]-2)*2</f>
        <v>-0.30487999999999982</v>
      </c>
      <c r="AG467" s="6">
        <v>0.83410700000000004</v>
      </c>
      <c r="AH467" s="3">
        <v>2.1524399999999999</v>
      </c>
      <c r="AI467">
        <f>-(Table7260308340372404436468500[[#This Row],[time]]-2)*2</f>
        <v>-0.30487999999999982</v>
      </c>
      <c r="AJ467" s="6">
        <v>0.917327</v>
      </c>
      <c r="AK467" s="3">
        <v>2.1524399999999999</v>
      </c>
      <c r="AL467">
        <f>-(Table250267315347379411443475507[[#This Row],[time]]-2)*2</f>
        <v>-0.30487999999999982</v>
      </c>
      <c r="AM467" s="6">
        <v>2.0641799999999999</v>
      </c>
      <c r="AN467" s="3">
        <v>2.1524399999999999</v>
      </c>
      <c r="AO467">
        <f>-(Table8261309341373405437469501[[#This Row],[time]]-2)*2</f>
        <v>-0.30487999999999982</v>
      </c>
      <c r="AP467" s="6">
        <v>2.3262100000000001</v>
      </c>
      <c r="AQ467" s="3">
        <v>2.1524399999999999</v>
      </c>
      <c r="AR467">
        <f>-(Table252268316348380412444476508[[#This Row],[time]]-2)*2</f>
        <v>-0.30487999999999982</v>
      </c>
      <c r="AS467" s="6">
        <v>2.0122399999999998</v>
      </c>
      <c r="AT467" s="3">
        <v>2.1524399999999999</v>
      </c>
      <c r="AU467">
        <f>-(Table253269317349381413445477509[[#This Row],[time]]-2)*2</f>
        <v>-0.30487999999999982</v>
      </c>
      <c r="AV467" s="6">
        <v>3.6967099999999999</v>
      </c>
    </row>
    <row r="468" spans="1:48">
      <c r="A468" s="3">
        <v>2.2089699999999999</v>
      </c>
      <c r="B468">
        <f>-(Table1254302334366398430462494[[#This Row],[time]]-2)*2</f>
        <v>-0.41793999999999976</v>
      </c>
      <c r="C468" s="6">
        <v>2.5674399999999999</v>
      </c>
      <c r="D468" s="3">
        <v>2.2089699999999999</v>
      </c>
      <c r="E468">
        <f>-(Table2255303335367399431463495[[#This Row],[time]]-2)*2</f>
        <v>-0.41793999999999976</v>
      </c>
      <c r="F468" s="6">
        <v>0.66493100000000005</v>
      </c>
      <c r="G468" s="3">
        <v>2.2089699999999999</v>
      </c>
      <c r="H468">
        <f>-(Table245262310342374406438470502[[#This Row],[time]]-2)*2</f>
        <v>-0.41793999999999976</v>
      </c>
      <c r="I468" s="6">
        <v>3.67957</v>
      </c>
      <c r="J468" s="3">
        <v>2.2089699999999999</v>
      </c>
      <c r="K468">
        <f>-(Table3256304336368400432464496[[#This Row],[time]]-2)*2</f>
        <v>-0.41793999999999976</v>
      </c>
      <c r="L468" s="6">
        <v>0.99894400000000005</v>
      </c>
      <c r="M468" s="3">
        <v>2.2089699999999999</v>
      </c>
      <c r="N468">
        <f>-(Table246263311343375407439471503[[#This Row],[time]]-2)*2</f>
        <v>-0.41793999999999976</v>
      </c>
      <c r="O468" s="6">
        <v>2.6108699999999999E-3</v>
      </c>
      <c r="P468" s="3">
        <v>2.2089699999999999</v>
      </c>
      <c r="Q468">
        <f>-(Table4257305337369401433465497[[#This Row],[time]]-2)*2</f>
        <v>-0.41793999999999976</v>
      </c>
      <c r="R468" s="6">
        <v>1.7573999999999999E-4</v>
      </c>
      <c r="S468" s="3">
        <v>2.2089699999999999</v>
      </c>
      <c r="T468">
        <f>-(Table247264312344376408440472504[[#This Row],[time]]-2)*2</f>
        <v>-0.41793999999999976</v>
      </c>
      <c r="U468" s="6">
        <v>0.34962199999999999</v>
      </c>
      <c r="V468" s="3">
        <v>2.2089699999999999</v>
      </c>
      <c r="W468">
        <f>-(Table5258306338370402434466498[[#This Row],[time]]-2)*2</f>
        <v>-0.41793999999999976</v>
      </c>
      <c r="X468" s="6">
        <v>1.31752</v>
      </c>
      <c r="Y468" s="3">
        <v>2.2089699999999999</v>
      </c>
      <c r="Z468">
        <f>-(Table248265313345377409441473505[[#This Row],[time]]-2)*2</f>
        <v>-0.41793999999999976</v>
      </c>
      <c r="AA468" s="6">
        <v>2.9891000000000002E-3</v>
      </c>
      <c r="AB468" s="3">
        <v>2.2089699999999999</v>
      </c>
      <c r="AC468">
        <f>-(Table6259307339371403435467499[[#This Row],[time]]-2)*2</f>
        <v>-0.41793999999999976</v>
      </c>
      <c r="AD468" s="6">
        <v>6.9389200000000003E-3</v>
      </c>
      <c r="AE468" s="3">
        <v>2.2089699999999999</v>
      </c>
      <c r="AF468">
        <f>-(Table249266314346378410442474506[[#This Row],[time]]-2)*2</f>
        <v>-0.41793999999999976</v>
      </c>
      <c r="AG468" s="6">
        <v>1.3604099999999999</v>
      </c>
      <c r="AH468" s="3">
        <v>2.2089699999999999</v>
      </c>
      <c r="AI468">
        <f>-(Table7260308340372404436468500[[#This Row],[time]]-2)*2</f>
        <v>-0.41793999999999976</v>
      </c>
      <c r="AJ468" s="6">
        <v>1.3423099999999999</v>
      </c>
      <c r="AK468" s="3">
        <v>2.2089699999999999</v>
      </c>
      <c r="AL468">
        <f>-(Table250267315347379411443475507[[#This Row],[time]]-2)*2</f>
        <v>-0.41793999999999976</v>
      </c>
      <c r="AM468" s="6">
        <v>2.3486500000000001</v>
      </c>
      <c r="AN468" s="3">
        <v>2.2089699999999999</v>
      </c>
      <c r="AO468">
        <f>-(Table8261309341373405437469501[[#This Row],[time]]-2)*2</f>
        <v>-0.41793999999999976</v>
      </c>
      <c r="AP468" s="6">
        <v>2.9023500000000002</v>
      </c>
      <c r="AQ468" s="3">
        <v>2.2089699999999999</v>
      </c>
      <c r="AR468">
        <f>-(Table252268316348380412444476508[[#This Row],[time]]-2)*2</f>
        <v>-0.41793999999999976</v>
      </c>
      <c r="AS468" s="6">
        <v>2.2501099999999998</v>
      </c>
      <c r="AT468" s="3">
        <v>2.2089699999999999</v>
      </c>
      <c r="AU468">
        <f>-(Table253269317349381413445477509[[#This Row],[time]]-2)*2</f>
        <v>-0.41793999999999976</v>
      </c>
      <c r="AV468" s="6">
        <v>4.2190799999999999</v>
      </c>
    </row>
    <row r="469" spans="1:48">
      <c r="A469" s="3">
        <v>2.2525400000000002</v>
      </c>
      <c r="B469">
        <f>-(Table1254302334366398430462494[[#This Row],[time]]-2)*2</f>
        <v>-0.50508000000000042</v>
      </c>
      <c r="C469" s="6">
        <v>2.8491200000000001</v>
      </c>
      <c r="D469" s="3">
        <v>2.2525400000000002</v>
      </c>
      <c r="E469">
        <f>-(Table2255303335367399431463495[[#This Row],[time]]-2)*2</f>
        <v>-0.50508000000000042</v>
      </c>
      <c r="F469" s="6">
        <v>0.72123199999999998</v>
      </c>
      <c r="G469" s="3">
        <v>2.2525400000000002</v>
      </c>
      <c r="H469">
        <f>-(Table245262310342374406438470502[[#This Row],[time]]-2)*2</f>
        <v>-0.50508000000000042</v>
      </c>
      <c r="I469" s="6">
        <v>3.9187799999999999</v>
      </c>
      <c r="J469" s="3">
        <v>2.2525400000000002</v>
      </c>
      <c r="K469">
        <f>-(Table3256304336368400432464496[[#This Row],[time]]-2)*2</f>
        <v>-0.50508000000000042</v>
      </c>
      <c r="L469" s="6">
        <v>1.0701700000000001</v>
      </c>
      <c r="M469" s="3">
        <v>2.2525400000000002</v>
      </c>
      <c r="N469">
        <f>-(Table246263311343375407439471503[[#This Row],[time]]-2)*2</f>
        <v>-0.50508000000000042</v>
      </c>
      <c r="O469" s="6">
        <v>1.10873E-2</v>
      </c>
      <c r="P469" s="3">
        <v>2.2525400000000002</v>
      </c>
      <c r="Q469">
        <f>-(Table4257305337369401433465497[[#This Row],[time]]-2)*2</f>
        <v>-0.50508000000000042</v>
      </c>
      <c r="R469" s="6">
        <v>3.3780799999999999E-4</v>
      </c>
      <c r="S469" s="3">
        <v>2.2525400000000002</v>
      </c>
      <c r="T469">
        <f>-(Table247264312344376408440472504[[#This Row],[time]]-2)*2</f>
        <v>-0.50508000000000042</v>
      </c>
      <c r="U469" s="6">
        <v>0.47400700000000001</v>
      </c>
      <c r="V469" s="3">
        <v>2.2525400000000002</v>
      </c>
      <c r="W469">
        <f>-(Table5258306338370402434466498[[#This Row],[time]]-2)*2</f>
        <v>-0.50508000000000042</v>
      </c>
      <c r="X469" s="6">
        <v>1.36764</v>
      </c>
      <c r="Y469" s="3">
        <v>2.2525400000000002</v>
      </c>
      <c r="Z469">
        <f>-(Table248265313345377409441473505[[#This Row],[time]]-2)*2</f>
        <v>-0.50508000000000042</v>
      </c>
      <c r="AA469" s="6">
        <v>1.28987E-4</v>
      </c>
      <c r="AB469" s="3">
        <v>2.2525400000000002</v>
      </c>
      <c r="AC469">
        <f>-(Table6259307339371403435467499[[#This Row],[time]]-2)*2</f>
        <v>-0.50508000000000042</v>
      </c>
      <c r="AD469" s="6">
        <v>2.29964E-2</v>
      </c>
      <c r="AE469" s="3">
        <v>2.2525400000000002</v>
      </c>
      <c r="AF469">
        <f>-(Table249266314346378410442474506[[#This Row],[time]]-2)*2</f>
        <v>-0.50508000000000042</v>
      </c>
      <c r="AG469" s="6">
        <v>1.71926</v>
      </c>
      <c r="AH469" s="3">
        <v>2.2525400000000002</v>
      </c>
      <c r="AI469">
        <f>-(Table7260308340372404436468500[[#This Row],[time]]-2)*2</f>
        <v>-0.50508000000000042</v>
      </c>
      <c r="AJ469" s="6">
        <v>1.6534800000000001</v>
      </c>
      <c r="AK469" s="3">
        <v>2.2525400000000002</v>
      </c>
      <c r="AL469">
        <f>-(Table250267315347379411443475507[[#This Row],[time]]-2)*2</f>
        <v>-0.50508000000000042</v>
      </c>
      <c r="AM469" s="6">
        <v>2.6016599999999999</v>
      </c>
      <c r="AN469" s="3">
        <v>2.2525400000000002</v>
      </c>
      <c r="AO469">
        <f>-(Table8261309341373405437469501[[#This Row],[time]]-2)*2</f>
        <v>-0.50508000000000042</v>
      </c>
      <c r="AP469" s="6">
        <v>3.32308</v>
      </c>
      <c r="AQ469" s="3">
        <v>2.2525400000000002</v>
      </c>
      <c r="AR469">
        <f>-(Table252268316348380412444476508[[#This Row],[time]]-2)*2</f>
        <v>-0.50508000000000042</v>
      </c>
      <c r="AS469" s="6">
        <v>2.4263300000000001</v>
      </c>
      <c r="AT469" s="3">
        <v>2.2525400000000002</v>
      </c>
      <c r="AU469">
        <f>-(Table253269317349381413445477509[[#This Row],[time]]-2)*2</f>
        <v>-0.50508000000000042</v>
      </c>
      <c r="AV469" s="6">
        <v>4.5733199999999998</v>
      </c>
    </row>
    <row r="470" spans="1:48">
      <c r="A470" s="3">
        <v>2.3036500000000002</v>
      </c>
      <c r="B470">
        <f>-(Table1254302334366398430462494[[#This Row],[time]]-2)*2</f>
        <v>-0.6073000000000004</v>
      </c>
      <c r="C470" s="6">
        <v>3.21306</v>
      </c>
      <c r="D470" s="3">
        <v>2.3036500000000002</v>
      </c>
      <c r="E470">
        <f>-(Table2255303335367399431463495[[#This Row],[time]]-2)*2</f>
        <v>-0.6073000000000004</v>
      </c>
      <c r="F470" s="6">
        <v>0.79500899999999997</v>
      </c>
      <c r="G470" s="3">
        <v>2.3036500000000002</v>
      </c>
      <c r="H470">
        <f>-(Table245262310342374406438470502[[#This Row],[time]]-2)*2</f>
        <v>-0.6073000000000004</v>
      </c>
      <c r="I470" s="6">
        <v>4.2311899999999998</v>
      </c>
      <c r="J470" s="3">
        <v>2.3036500000000002</v>
      </c>
      <c r="K470">
        <f>-(Table3256304336368400432464496[[#This Row],[time]]-2)*2</f>
        <v>-0.6073000000000004</v>
      </c>
      <c r="L470" s="6">
        <v>1.1504000000000001</v>
      </c>
      <c r="M470" s="3">
        <v>2.3036500000000002</v>
      </c>
      <c r="N470">
        <f>-(Table246263311343375407439471503[[#This Row],[time]]-2)*2</f>
        <v>-0.6073000000000004</v>
      </c>
      <c r="O470" s="6">
        <v>4.4420099999999997E-2</v>
      </c>
      <c r="P470" s="3">
        <v>2.3036500000000002</v>
      </c>
      <c r="Q470">
        <f>-(Table4257305337369401433465497[[#This Row],[time]]-2)*2</f>
        <v>-0.6073000000000004</v>
      </c>
      <c r="R470" s="6">
        <v>2.0338800000000001E-2</v>
      </c>
      <c r="S470" s="3">
        <v>2.3036500000000002</v>
      </c>
      <c r="T470">
        <f>-(Table247264312344376408440472504[[#This Row],[time]]-2)*2</f>
        <v>-0.6073000000000004</v>
      </c>
      <c r="U470" s="6">
        <v>0.65672399999999997</v>
      </c>
      <c r="V470" s="3">
        <v>2.3036500000000002</v>
      </c>
      <c r="W470">
        <f>-(Table5258306338370402434466498[[#This Row],[time]]-2)*2</f>
        <v>-0.6073000000000004</v>
      </c>
      <c r="X470" s="6">
        <v>1.39889</v>
      </c>
      <c r="Y470" s="3">
        <v>2.3036500000000002</v>
      </c>
      <c r="Z470">
        <f>-(Table248265313345377409441473505[[#This Row],[time]]-2)*2</f>
        <v>-0.6073000000000004</v>
      </c>
      <c r="AA470" s="6">
        <v>1.5395700000000001E-3</v>
      </c>
      <c r="AB470" s="3">
        <v>2.3036500000000002</v>
      </c>
      <c r="AC470">
        <f>-(Table6259307339371403435467499[[#This Row],[time]]-2)*2</f>
        <v>-0.6073000000000004</v>
      </c>
      <c r="AD470" s="6">
        <v>2.84389E-2</v>
      </c>
      <c r="AE470" s="3">
        <v>2.3036500000000002</v>
      </c>
      <c r="AF470">
        <f>-(Table249266314346378410442474506[[#This Row],[time]]-2)*2</f>
        <v>-0.6073000000000004</v>
      </c>
      <c r="AG470" s="6">
        <v>2.1077900000000001</v>
      </c>
      <c r="AH470" s="3">
        <v>2.3036500000000002</v>
      </c>
      <c r="AI470">
        <f>-(Table7260308340372404436468500[[#This Row],[time]]-2)*2</f>
        <v>-0.6073000000000004</v>
      </c>
      <c r="AJ470" s="6">
        <v>2.0111500000000002</v>
      </c>
      <c r="AK470" s="3">
        <v>2.3036500000000002</v>
      </c>
      <c r="AL470">
        <f>-(Table250267315347379411443475507[[#This Row],[time]]-2)*2</f>
        <v>-0.6073000000000004</v>
      </c>
      <c r="AM470" s="6">
        <v>2.89717</v>
      </c>
      <c r="AN470" s="3">
        <v>2.3036500000000002</v>
      </c>
      <c r="AO470">
        <f>-(Table8261309341373405437469501[[#This Row],[time]]-2)*2</f>
        <v>-0.6073000000000004</v>
      </c>
      <c r="AP470" s="6">
        <v>3.8161200000000002</v>
      </c>
      <c r="AQ470" s="3">
        <v>2.3036500000000002</v>
      </c>
      <c r="AR470">
        <f>-(Table252268316348380412444476508[[#This Row],[time]]-2)*2</f>
        <v>-0.6073000000000004</v>
      </c>
      <c r="AS470" s="6">
        <v>2.6431800000000001</v>
      </c>
      <c r="AT470" s="3">
        <v>2.3036500000000002</v>
      </c>
      <c r="AU470">
        <f>-(Table253269317349381413445477509[[#This Row],[time]]-2)*2</f>
        <v>-0.6073000000000004</v>
      </c>
      <c r="AV470" s="6">
        <v>4.9619499999999999</v>
      </c>
    </row>
    <row r="471" spans="1:48">
      <c r="A471" s="3">
        <v>2.3529499999999999</v>
      </c>
      <c r="B471">
        <f>-(Table1254302334366398430462494[[#This Row],[time]]-2)*2</f>
        <v>-0.70589999999999975</v>
      </c>
      <c r="C471" s="6">
        <v>3.5598800000000002</v>
      </c>
      <c r="D471" s="3">
        <v>2.3529499999999999</v>
      </c>
      <c r="E471">
        <f>-(Table2255303335367399431463495[[#This Row],[time]]-2)*2</f>
        <v>-0.70589999999999975</v>
      </c>
      <c r="F471" s="6">
        <v>0.89295999999999998</v>
      </c>
      <c r="G471" s="3">
        <v>2.3529499999999999</v>
      </c>
      <c r="H471">
        <f>-(Table245262310342374406438470502[[#This Row],[time]]-2)*2</f>
        <v>-0.70589999999999975</v>
      </c>
      <c r="I471" s="6">
        <v>4.5319099999999999</v>
      </c>
      <c r="J471" s="3">
        <v>2.3529499999999999</v>
      </c>
      <c r="K471">
        <f>-(Table3256304336368400432464496[[#This Row],[time]]-2)*2</f>
        <v>-0.70589999999999975</v>
      </c>
      <c r="L471" s="6">
        <v>1.24349</v>
      </c>
      <c r="M471" s="3">
        <v>2.3529499999999999</v>
      </c>
      <c r="N471">
        <f>-(Table246263311343375407439471503[[#This Row],[time]]-2)*2</f>
        <v>-0.70589999999999975</v>
      </c>
      <c r="O471" s="6">
        <v>0.16123299999999999</v>
      </c>
      <c r="P471" s="3">
        <v>2.3529499999999999</v>
      </c>
      <c r="Q471">
        <f>-(Table4257305337369401433465497[[#This Row],[time]]-2)*2</f>
        <v>-0.70589999999999975</v>
      </c>
      <c r="R471" s="6">
        <v>0.143985</v>
      </c>
      <c r="S471" s="3">
        <v>2.3529499999999999</v>
      </c>
      <c r="T471">
        <f>-(Table247264312344376408440472504[[#This Row],[time]]-2)*2</f>
        <v>-0.70589999999999975</v>
      </c>
      <c r="U471" s="6">
        <v>0.85403200000000001</v>
      </c>
      <c r="V471" s="3">
        <v>2.3529499999999999</v>
      </c>
      <c r="W471">
        <f>-(Table5258306338370402434466498[[#This Row],[time]]-2)*2</f>
        <v>-0.70589999999999975</v>
      </c>
      <c r="X471" s="6">
        <v>1.41303</v>
      </c>
      <c r="Y471" s="3">
        <v>2.3529499999999999</v>
      </c>
      <c r="Z471">
        <f>-(Table248265313345377409441473505[[#This Row],[time]]-2)*2</f>
        <v>-0.70589999999999975</v>
      </c>
      <c r="AA471" s="6">
        <v>7.2813500000000003E-2</v>
      </c>
      <c r="AB471" s="3">
        <v>2.3529499999999999</v>
      </c>
      <c r="AC471">
        <f>-(Table6259307339371403435467499[[#This Row],[time]]-2)*2</f>
        <v>-0.70589999999999975</v>
      </c>
      <c r="AD471" s="6">
        <v>8.5801600000000006E-2</v>
      </c>
      <c r="AE471" s="3">
        <v>2.3529499999999999</v>
      </c>
      <c r="AF471">
        <f>-(Table249266314346378410442474506[[#This Row],[time]]-2)*2</f>
        <v>-0.70589999999999975</v>
      </c>
      <c r="AG471" s="6">
        <v>2.5289999999999999</v>
      </c>
      <c r="AH471" s="3">
        <v>2.3529499999999999</v>
      </c>
      <c r="AI471">
        <f>-(Table7260308340372404436468500[[#This Row],[time]]-2)*2</f>
        <v>-0.70589999999999975</v>
      </c>
      <c r="AJ471" s="6">
        <v>2.3654899999999999</v>
      </c>
      <c r="AK471" s="3">
        <v>2.3529499999999999</v>
      </c>
      <c r="AL471">
        <f>-(Table250267315347379411443475507[[#This Row],[time]]-2)*2</f>
        <v>-0.70589999999999975</v>
      </c>
      <c r="AM471" s="6">
        <v>3.16961</v>
      </c>
      <c r="AN471" s="3">
        <v>2.3529499999999999</v>
      </c>
      <c r="AO471">
        <f>-(Table8261309341373405437469501[[#This Row],[time]]-2)*2</f>
        <v>-0.70589999999999975</v>
      </c>
      <c r="AP471" s="6">
        <v>4.2793700000000001</v>
      </c>
      <c r="AQ471" s="3">
        <v>2.3529499999999999</v>
      </c>
      <c r="AR471">
        <f>-(Table252268316348380412444476508[[#This Row],[time]]-2)*2</f>
        <v>-0.70589999999999975</v>
      </c>
      <c r="AS471" s="6">
        <v>2.8602099999999999</v>
      </c>
      <c r="AT471" s="3">
        <v>2.3529499999999999</v>
      </c>
      <c r="AU471">
        <f>-(Table253269317349381413445477509[[#This Row],[time]]-2)*2</f>
        <v>-0.70589999999999975</v>
      </c>
      <c r="AV471" s="6">
        <v>5.32219</v>
      </c>
    </row>
    <row r="472" spans="1:48">
      <c r="A472" s="3">
        <v>2.4050699999999998</v>
      </c>
      <c r="B472">
        <f>-(Table1254302334366398430462494[[#This Row],[time]]-2)*2</f>
        <v>-0.81013999999999964</v>
      </c>
      <c r="C472" s="6">
        <v>3.9085200000000002</v>
      </c>
      <c r="D472" s="3">
        <v>2.4050699999999998</v>
      </c>
      <c r="E472">
        <f>-(Table2255303335367399431463495[[#This Row],[time]]-2)*2</f>
        <v>-0.81013999999999964</v>
      </c>
      <c r="F472" s="6">
        <v>1.0342499999999999</v>
      </c>
      <c r="G472" s="3">
        <v>2.4050699999999998</v>
      </c>
      <c r="H472">
        <f>-(Table245262310342374406438470502[[#This Row],[time]]-2)*2</f>
        <v>-0.81013999999999964</v>
      </c>
      <c r="I472" s="6">
        <v>4.8582999999999998</v>
      </c>
      <c r="J472" s="3">
        <v>2.4050699999999998</v>
      </c>
      <c r="K472">
        <f>-(Table3256304336368400432464496[[#This Row],[time]]-2)*2</f>
        <v>-0.81013999999999964</v>
      </c>
      <c r="L472" s="6">
        <v>1.3476300000000001</v>
      </c>
      <c r="M472" s="3">
        <v>2.4050699999999998</v>
      </c>
      <c r="N472">
        <f>-(Table246263311343375407439471503[[#This Row],[time]]-2)*2</f>
        <v>-0.81013999999999964</v>
      </c>
      <c r="O472" s="6">
        <v>0.34118999999999999</v>
      </c>
      <c r="P472" s="3">
        <v>2.4050699999999998</v>
      </c>
      <c r="Q472">
        <f>-(Table4257305337369401433465497[[#This Row],[time]]-2)*2</f>
        <v>-0.81013999999999964</v>
      </c>
      <c r="R472" s="6">
        <v>0.333287</v>
      </c>
      <c r="S472" s="3">
        <v>2.4050699999999998</v>
      </c>
      <c r="T472">
        <f>-(Table247264312344376408440472504[[#This Row],[time]]-2)*2</f>
        <v>-0.81013999999999964</v>
      </c>
      <c r="U472" s="6">
        <v>1.06393</v>
      </c>
      <c r="V472" s="3">
        <v>2.4050699999999998</v>
      </c>
      <c r="W472">
        <f>-(Table5258306338370402434466498[[#This Row],[time]]-2)*2</f>
        <v>-0.81013999999999964</v>
      </c>
      <c r="X472" s="6">
        <v>1.4302999999999999</v>
      </c>
      <c r="Y472" s="3">
        <v>2.4050699999999998</v>
      </c>
      <c r="Z472">
        <f>-(Table248265313345377409441473505[[#This Row],[time]]-2)*2</f>
        <v>-0.81013999999999964</v>
      </c>
      <c r="AA472" s="6">
        <v>0.26196700000000001</v>
      </c>
      <c r="AB472" s="3">
        <v>2.4050699999999998</v>
      </c>
      <c r="AC472">
        <f>-(Table6259307339371403435467499[[#This Row],[time]]-2)*2</f>
        <v>-0.81013999999999964</v>
      </c>
      <c r="AD472" s="6">
        <v>0.23055600000000001</v>
      </c>
      <c r="AE472" s="3">
        <v>2.4050699999999998</v>
      </c>
      <c r="AF472">
        <f>-(Table249266314346378410442474506[[#This Row],[time]]-2)*2</f>
        <v>-0.81013999999999964</v>
      </c>
      <c r="AG472" s="6">
        <v>2.9665300000000001</v>
      </c>
      <c r="AH472" s="3">
        <v>2.4050699999999998</v>
      </c>
      <c r="AI472">
        <f>-(Table7260308340372404436468500[[#This Row],[time]]-2)*2</f>
        <v>-0.81013999999999964</v>
      </c>
      <c r="AJ472" s="6">
        <v>2.68763</v>
      </c>
      <c r="AK472" s="3">
        <v>2.4050699999999998</v>
      </c>
      <c r="AL472">
        <f>-(Table250267315347379411443475507[[#This Row],[time]]-2)*2</f>
        <v>-0.81013999999999964</v>
      </c>
      <c r="AM472" s="6">
        <v>3.4409399999999999</v>
      </c>
      <c r="AN472" s="3">
        <v>2.4050699999999998</v>
      </c>
      <c r="AO472">
        <f>-(Table8261309341373405437469501[[#This Row],[time]]-2)*2</f>
        <v>-0.81013999999999964</v>
      </c>
      <c r="AP472" s="6">
        <v>4.7853199999999996</v>
      </c>
      <c r="AQ472" s="3">
        <v>2.4050699999999998</v>
      </c>
      <c r="AR472">
        <f>-(Table252268316348380412444476508[[#This Row],[time]]-2)*2</f>
        <v>-0.81013999999999964</v>
      </c>
      <c r="AS472" s="6">
        <v>3.0924999999999998</v>
      </c>
      <c r="AT472" s="3">
        <v>2.4050699999999998</v>
      </c>
      <c r="AU472">
        <f>-(Table253269317349381413445477509[[#This Row],[time]]-2)*2</f>
        <v>-0.81013999999999964</v>
      </c>
      <c r="AV472" s="6">
        <v>5.7116800000000003</v>
      </c>
    </row>
    <row r="473" spans="1:48">
      <c r="A473" s="3">
        <v>2.4529100000000001</v>
      </c>
      <c r="B473">
        <f>-(Table1254302334366398430462494[[#This Row],[time]]-2)*2</f>
        <v>-0.90582000000000029</v>
      </c>
      <c r="C473" s="6">
        <v>4.2145099999999998</v>
      </c>
      <c r="D473" s="3">
        <v>2.4529100000000001</v>
      </c>
      <c r="E473">
        <f>-(Table2255303335367399431463495[[#This Row],[time]]-2)*2</f>
        <v>-0.90582000000000029</v>
      </c>
      <c r="F473" s="6">
        <v>1.18685</v>
      </c>
      <c r="G473" s="3">
        <v>2.4529100000000001</v>
      </c>
      <c r="H473">
        <f>-(Table245262310342374406438470502[[#This Row],[time]]-2)*2</f>
        <v>-0.90582000000000029</v>
      </c>
      <c r="I473" s="6">
        <v>5.1503500000000004</v>
      </c>
      <c r="J473" s="3">
        <v>2.4529100000000001</v>
      </c>
      <c r="K473">
        <f>-(Table3256304336368400432464496[[#This Row],[time]]-2)*2</f>
        <v>-0.90582000000000029</v>
      </c>
      <c r="L473" s="6">
        <v>1.45123</v>
      </c>
      <c r="M473" s="3">
        <v>2.4529100000000001</v>
      </c>
      <c r="N473">
        <f>-(Table246263311343375407439471503[[#This Row],[time]]-2)*2</f>
        <v>-0.90582000000000029</v>
      </c>
      <c r="O473" s="6">
        <v>0.50065199999999999</v>
      </c>
      <c r="P473" s="3">
        <v>2.4529100000000001</v>
      </c>
      <c r="Q473">
        <f>-(Table4257305337369401433465497[[#This Row],[time]]-2)*2</f>
        <v>-0.90582000000000029</v>
      </c>
      <c r="R473" s="6">
        <v>0.54536499999999999</v>
      </c>
      <c r="S473" s="3">
        <v>2.4529100000000001</v>
      </c>
      <c r="T473">
        <f>-(Table247264312344376408440472504[[#This Row],[time]]-2)*2</f>
        <v>-0.90582000000000029</v>
      </c>
      <c r="U473" s="6">
        <v>1.2662</v>
      </c>
      <c r="V473" s="3">
        <v>2.4529100000000001</v>
      </c>
      <c r="W473">
        <f>-(Table5258306338370402434466498[[#This Row],[time]]-2)*2</f>
        <v>-0.90582000000000029</v>
      </c>
      <c r="X473" s="6">
        <v>1.4897899999999999</v>
      </c>
      <c r="Y473" s="3">
        <v>2.4529100000000001</v>
      </c>
      <c r="Z473">
        <f>-(Table248265313345377409441473505[[#This Row],[time]]-2)*2</f>
        <v>-0.90582000000000029</v>
      </c>
      <c r="AA473" s="6">
        <v>0.48374600000000001</v>
      </c>
      <c r="AB473" s="3">
        <v>2.4529100000000001</v>
      </c>
      <c r="AC473">
        <f>-(Table6259307339371403435467499[[#This Row],[time]]-2)*2</f>
        <v>-0.90582000000000029</v>
      </c>
      <c r="AD473" s="6">
        <v>0.41652699999999998</v>
      </c>
      <c r="AE473" s="3">
        <v>2.4529100000000001</v>
      </c>
      <c r="AF473">
        <f>-(Table249266314346378410442474506[[#This Row],[time]]-2)*2</f>
        <v>-0.90582000000000029</v>
      </c>
      <c r="AG473" s="6">
        <v>3.2618999999999998</v>
      </c>
      <c r="AH473" s="3">
        <v>2.4529100000000001</v>
      </c>
      <c r="AI473">
        <f>-(Table7260308340372404436468500[[#This Row],[time]]-2)*2</f>
        <v>-0.90582000000000029</v>
      </c>
      <c r="AJ473" s="6">
        <v>2.9588800000000002</v>
      </c>
      <c r="AK473" s="3">
        <v>2.4529100000000001</v>
      </c>
      <c r="AL473">
        <f>-(Table250267315347379411443475507[[#This Row],[time]]-2)*2</f>
        <v>-0.90582000000000029</v>
      </c>
      <c r="AM473" s="6">
        <v>3.6866400000000001</v>
      </c>
      <c r="AN473" s="3">
        <v>2.4529100000000001</v>
      </c>
      <c r="AO473">
        <f>-(Table8261309341373405437469501[[#This Row],[time]]-2)*2</f>
        <v>-0.90582000000000029</v>
      </c>
      <c r="AP473" s="6">
        <v>5.2876099999999999</v>
      </c>
      <c r="AQ473" s="3">
        <v>2.4529100000000001</v>
      </c>
      <c r="AR473">
        <f>-(Table252268316348380412444476508[[#This Row],[time]]-2)*2</f>
        <v>-0.90582000000000029</v>
      </c>
      <c r="AS473" s="6">
        <v>3.3126799999999998</v>
      </c>
      <c r="AT473" s="3">
        <v>2.4529100000000001</v>
      </c>
      <c r="AU473">
        <f>-(Table253269317349381413445477509[[#This Row],[time]]-2)*2</f>
        <v>-0.90582000000000029</v>
      </c>
      <c r="AV473" s="6">
        <v>6.0877499999999998</v>
      </c>
    </row>
    <row r="474" spans="1:48">
      <c r="A474" s="3">
        <v>2.5034000000000001</v>
      </c>
      <c r="B474">
        <f>-(Table1254302334366398430462494[[#This Row],[time]]-2)*2</f>
        <v>-1.0068000000000001</v>
      </c>
      <c r="C474" s="6">
        <v>4.5273099999999999</v>
      </c>
      <c r="D474" s="3">
        <v>2.5034000000000001</v>
      </c>
      <c r="E474">
        <f>-(Table2255303335367399431463495[[#This Row],[time]]-2)*2</f>
        <v>-1.0068000000000001</v>
      </c>
      <c r="F474" s="6">
        <v>1.36188</v>
      </c>
      <c r="G474" s="3">
        <v>2.5034000000000001</v>
      </c>
      <c r="H474">
        <f>-(Table245262310342374406438470502[[#This Row],[time]]-2)*2</f>
        <v>-1.0068000000000001</v>
      </c>
      <c r="I474" s="6">
        <v>5.4363799999999998</v>
      </c>
      <c r="J474" s="3">
        <v>2.5034000000000001</v>
      </c>
      <c r="K474">
        <f>-(Table3256304336368400432464496[[#This Row],[time]]-2)*2</f>
        <v>-1.0068000000000001</v>
      </c>
      <c r="L474" s="6">
        <v>1.5855699999999999</v>
      </c>
      <c r="M474" s="3">
        <v>2.5034000000000001</v>
      </c>
      <c r="N474">
        <f>-(Table246263311343375407439471503[[#This Row],[time]]-2)*2</f>
        <v>-1.0068000000000001</v>
      </c>
      <c r="O474" s="6">
        <v>0.81879999999999997</v>
      </c>
      <c r="P474" s="3">
        <v>2.5034000000000001</v>
      </c>
      <c r="Q474">
        <f>-(Table4257305337369401433465497[[#This Row],[time]]-2)*2</f>
        <v>-1.0068000000000001</v>
      </c>
      <c r="R474" s="6">
        <v>0.77912099999999995</v>
      </c>
      <c r="S474" s="3">
        <v>2.5034000000000001</v>
      </c>
      <c r="T474">
        <f>-(Table247264312344376408440472504[[#This Row],[time]]-2)*2</f>
        <v>-1.0068000000000001</v>
      </c>
      <c r="U474" s="6">
        <v>1.4617500000000001</v>
      </c>
      <c r="V474" s="3">
        <v>2.5034000000000001</v>
      </c>
      <c r="W474">
        <f>-(Table5258306338370402434466498[[#This Row],[time]]-2)*2</f>
        <v>-1.0068000000000001</v>
      </c>
      <c r="X474" s="6">
        <v>1.55999</v>
      </c>
      <c r="Y474" s="3">
        <v>2.5034000000000001</v>
      </c>
      <c r="Z474">
        <f>-(Table248265313345377409441473505[[#This Row],[time]]-2)*2</f>
        <v>-1.0068000000000001</v>
      </c>
      <c r="AA474" s="6">
        <v>0.78489900000000001</v>
      </c>
      <c r="AB474" s="3">
        <v>2.5034000000000001</v>
      </c>
      <c r="AC474">
        <f>-(Table6259307339371403435467499[[#This Row],[time]]-2)*2</f>
        <v>-1.0068000000000001</v>
      </c>
      <c r="AD474" s="6">
        <v>0.687496</v>
      </c>
      <c r="AE474" s="3">
        <v>2.5034000000000001</v>
      </c>
      <c r="AF474">
        <f>-(Table249266314346378410442474506[[#This Row],[time]]-2)*2</f>
        <v>-1.0068000000000001</v>
      </c>
      <c r="AG474" s="6">
        <v>3.62473</v>
      </c>
      <c r="AH474" s="3">
        <v>2.5034000000000001</v>
      </c>
      <c r="AI474">
        <f>-(Table7260308340372404436468500[[#This Row],[time]]-2)*2</f>
        <v>-1.0068000000000001</v>
      </c>
      <c r="AJ474" s="6">
        <v>3.4594999999999998</v>
      </c>
      <c r="AK474" s="3">
        <v>2.5034000000000001</v>
      </c>
      <c r="AL474">
        <f>-(Table250267315347379411443475507[[#This Row],[time]]-2)*2</f>
        <v>-1.0068000000000001</v>
      </c>
      <c r="AM474" s="6">
        <v>3.9715099999999999</v>
      </c>
      <c r="AN474" s="3">
        <v>2.5034000000000001</v>
      </c>
      <c r="AO474">
        <f>-(Table8261309341373405437469501[[#This Row],[time]]-2)*2</f>
        <v>-1.0068000000000001</v>
      </c>
      <c r="AP474" s="6">
        <v>5.8389199999999999</v>
      </c>
      <c r="AQ474" s="3">
        <v>2.5034000000000001</v>
      </c>
      <c r="AR474">
        <f>-(Table252268316348380412444476508[[#This Row],[time]]-2)*2</f>
        <v>-1.0068000000000001</v>
      </c>
      <c r="AS474" s="6">
        <v>3.5644499999999999</v>
      </c>
      <c r="AT474" s="3">
        <v>2.5034000000000001</v>
      </c>
      <c r="AU474">
        <f>-(Table253269317349381413445477509[[#This Row],[time]]-2)*2</f>
        <v>-1.0068000000000001</v>
      </c>
      <c r="AV474" s="6">
        <v>6.4736000000000002</v>
      </c>
    </row>
    <row r="475" spans="1:48">
      <c r="A475" s="3">
        <v>2.5523400000000001</v>
      </c>
      <c r="B475">
        <f>-(Table1254302334366398430462494[[#This Row],[time]]-2)*2</f>
        <v>-1.1046800000000001</v>
      </c>
      <c r="C475" s="6">
        <v>4.8817000000000004</v>
      </c>
      <c r="D475" s="3">
        <v>2.5523400000000001</v>
      </c>
      <c r="E475">
        <f>-(Table2255303335367399431463495[[#This Row],[time]]-2)*2</f>
        <v>-1.1046800000000001</v>
      </c>
      <c r="F475" s="6">
        <v>1.53566</v>
      </c>
      <c r="G475" s="3">
        <v>2.5523400000000001</v>
      </c>
      <c r="H475">
        <f>-(Table245262310342374406438470502[[#This Row],[time]]-2)*2</f>
        <v>-1.1046800000000001</v>
      </c>
      <c r="I475" s="6">
        <v>5.6940900000000001</v>
      </c>
      <c r="J475" s="3">
        <v>2.5523400000000001</v>
      </c>
      <c r="K475">
        <f>-(Table3256304336368400432464496[[#This Row],[time]]-2)*2</f>
        <v>-1.1046800000000001</v>
      </c>
      <c r="L475" s="6">
        <v>1.7115400000000001</v>
      </c>
      <c r="M475" s="3">
        <v>2.5523400000000001</v>
      </c>
      <c r="N475">
        <f>-(Table246263311343375407439471503[[#This Row],[time]]-2)*2</f>
        <v>-1.1046800000000001</v>
      </c>
      <c r="O475" s="6">
        <v>1.17696</v>
      </c>
      <c r="P475" s="3">
        <v>2.5523400000000001</v>
      </c>
      <c r="Q475">
        <f>-(Table4257305337369401433465497[[#This Row],[time]]-2)*2</f>
        <v>-1.1046800000000001</v>
      </c>
      <c r="R475" s="6">
        <v>1.00061</v>
      </c>
      <c r="S475" s="3">
        <v>2.5523400000000001</v>
      </c>
      <c r="T475">
        <f>-(Table247264312344376408440472504[[#This Row],[time]]-2)*2</f>
        <v>-1.1046800000000001</v>
      </c>
      <c r="U475" s="6">
        <v>1.6352</v>
      </c>
      <c r="V475" s="3">
        <v>2.5523400000000001</v>
      </c>
      <c r="W475">
        <f>-(Table5258306338370402434466498[[#This Row],[time]]-2)*2</f>
        <v>-1.1046800000000001</v>
      </c>
      <c r="X475" s="6">
        <v>1.67326</v>
      </c>
      <c r="Y475" s="3">
        <v>2.5523400000000001</v>
      </c>
      <c r="Z475">
        <f>-(Table248265313345377409441473505[[#This Row],[time]]-2)*2</f>
        <v>-1.1046800000000001</v>
      </c>
      <c r="AA475" s="6">
        <v>1.31206</v>
      </c>
      <c r="AB475" s="3">
        <v>2.5523400000000001</v>
      </c>
      <c r="AC475">
        <f>-(Table6259307339371403435467499[[#This Row],[time]]-2)*2</f>
        <v>-1.1046800000000001</v>
      </c>
      <c r="AD475" s="6">
        <v>1.1246799999999999</v>
      </c>
      <c r="AE475" s="3">
        <v>2.5523400000000001</v>
      </c>
      <c r="AF475">
        <f>-(Table249266314346378410442474506[[#This Row],[time]]-2)*2</f>
        <v>-1.1046800000000001</v>
      </c>
      <c r="AG475" s="6">
        <v>4.0824299999999996</v>
      </c>
      <c r="AH475" s="3">
        <v>2.5523400000000001</v>
      </c>
      <c r="AI475">
        <f>-(Table7260308340372404436468500[[#This Row],[time]]-2)*2</f>
        <v>-1.1046800000000001</v>
      </c>
      <c r="AJ475" s="6">
        <v>4.1681800000000004</v>
      </c>
      <c r="AK475" s="3">
        <v>2.5523400000000001</v>
      </c>
      <c r="AL475">
        <f>-(Table250267315347379411443475507[[#This Row],[time]]-2)*2</f>
        <v>-1.1046800000000001</v>
      </c>
      <c r="AM475" s="6">
        <v>4.2530799999999997</v>
      </c>
      <c r="AN475" s="3">
        <v>2.5523400000000001</v>
      </c>
      <c r="AO475">
        <f>-(Table8261309341373405437469501[[#This Row],[time]]-2)*2</f>
        <v>-1.1046800000000001</v>
      </c>
      <c r="AP475" s="6">
        <v>6.3760300000000001</v>
      </c>
      <c r="AQ475" s="3">
        <v>2.5523400000000001</v>
      </c>
      <c r="AR475">
        <f>-(Table252268316348380412444476508[[#This Row],[time]]-2)*2</f>
        <v>-1.1046800000000001</v>
      </c>
      <c r="AS475" s="6">
        <v>3.8261799999999999</v>
      </c>
      <c r="AT475" s="3">
        <v>2.5523400000000001</v>
      </c>
      <c r="AU475">
        <f>-(Table253269317349381413445477509[[#This Row],[time]]-2)*2</f>
        <v>-1.1046800000000001</v>
      </c>
      <c r="AV475" s="6">
        <v>6.8588500000000003</v>
      </c>
    </row>
    <row r="476" spans="1:48">
      <c r="A476" s="3">
        <v>2.6004100000000001</v>
      </c>
      <c r="B476">
        <f>-(Table1254302334366398430462494[[#This Row],[time]]-2)*2</f>
        <v>-1.2008200000000002</v>
      </c>
      <c r="C476" s="6">
        <v>5.2644599999999997</v>
      </c>
      <c r="D476" s="3">
        <v>2.6004100000000001</v>
      </c>
      <c r="E476">
        <f>-(Table2255303335367399431463495[[#This Row],[time]]-2)*2</f>
        <v>-1.2008200000000002</v>
      </c>
      <c r="F476" s="6">
        <v>1.7327399999999999</v>
      </c>
      <c r="G476" s="3">
        <v>2.6004100000000001</v>
      </c>
      <c r="H476">
        <f>-(Table245262310342374406438470502[[#This Row],[time]]-2)*2</f>
        <v>-1.2008200000000002</v>
      </c>
      <c r="I476" s="6">
        <v>5.9288100000000004</v>
      </c>
      <c r="J476" s="3">
        <v>2.6004100000000001</v>
      </c>
      <c r="K476">
        <f>-(Table3256304336368400432464496[[#This Row],[time]]-2)*2</f>
        <v>-1.2008200000000002</v>
      </c>
      <c r="L476" s="6">
        <v>1.8665700000000001</v>
      </c>
      <c r="M476" s="3">
        <v>2.6004100000000001</v>
      </c>
      <c r="N476">
        <f>-(Table246263311343375407439471503[[#This Row],[time]]-2)*2</f>
        <v>-1.2008200000000002</v>
      </c>
      <c r="O476" s="6">
        <v>1.5919700000000001</v>
      </c>
      <c r="P476" s="3">
        <v>2.6004100000000001</v>
      </c>
      <c r="Q476">
        <f>-(Table4257305337369401433465497[[#This Row],[time]]-2)*2</f>
        <v>-1.2008200000000002</v>
      </c>
      <c r="R476" s="6">
        <v>1.23743</v>
      </c>
      <c r="S476" s="3">
        <v>2.6004100000000001</v>
      </c>
      <c r="T476">
        <f>-(Table247264312344376408440472504[[#This Row],[time]]-2)*2</f>
        <v>-1.2008200000000002</v>
      </c>
      <c r="U476" s="6">
        <v>1.83314</v>
      </c>
      <c r="V476" s="3">
        <v>2.6004100000000001</v>
      </c>
      <c r="W476">
        <f>-(Table5258306338370402434466498[[#This Row],[time]]-2)*2</f>
        <v>-1.2008200000000002</v>
      </c>
      <c r="X476" s="6">
        <v>1.7980400000000001</v>
      </c>
      <c r="Y476" s="3">
        <v>2.6004100000000001</v>
      </c>
      <c r="Z476">
        <f>-(Table248265313345377409441473505[[#This Row],[time]]-2)*2</f>
        <v>-1.2008200000000002</v>
      </c>
      <c r="AA476" s="6">
        <v>1.9825600000000001</v>
      </c>
      <c r="AB476" s="3">
        <v>2.6004100000000001</v>
      </c>
      <c r="AC476">
        <f>-(Table6259307339371403435467499[[#This Row],[time]]-2)*2</f>
        <v>-1.2008200000000002</v>
      </c>
      <c r="AD476" s="6">
        <v>1.7569900000000001</v>
      </c>
      <c r="AE476" s="3">
        <v>2.6004100000000001</v>
      </c>
      <c r="AF476">
        <f>-(Table249266314346378410442474506[[#This Row],[time]]-2)*2</f>
        <v>-1.2008200000000002</v>
      </c>
      <c r="AG476" s="6">
        <v>4.6073000000000004</v>
      </c>
      <c r="AH476" s="3">
        <v>2.6004100000000001</v>
      </c>
      <c r="AI476">
        <f>-(Table7260308340372404436468500[[#This Row],[time]]-2)*2</f>
        <v>-1.2008200000000002</v>
      </c>
      <c r="AJ476" s="6">
        <v>4.9963899999999999</v>
      </c>
      <c r="AK476" s="3">
        <v>2.6004100000000001</v>
      </c>
      <c r="AL476">
        <f>-(Table250267315347379411443475507[[#This Row],[time]]-2)*2</f>
        <v>-1.2008200000000002</v>
      </c>
      <c r="AM476" s="6">
        <v>4.5580800000000004</v>
      </c>
      <c r="AN476" s="3">
        <v>2.6004100000000001</v>
      </c>
      <c r="AO476">
        <f>-(Table8261309341373405437469501[[#This Row],[time]]-2)*2</f>
        <v>-1.2008200000000002</v>
      </c>
      <c r="AP476" s="6">
        <v>6.9048600000000002</v>
      </c>
      <c r="AQ476" s="3">
        <v>2.6004100000000001</v>
      </c>
      <c r="AR476">
        <f>-(Table252268316348380412444476508[[#This Row],[time]]-2)*2</f>
        <v>-1.2008200000000002</v>
      </c>
      <c r="AS476" s="6">
        <v>4.0587</v>
      </c>
      <c r="AT476" s="3">
        <v>2.6004100000000001</v>
      </c>
      <c r="AU476">
        <f>-(Table253269317349381413445477509[[#This Row],[time]]-2)*2</f>
        <v>-1.2008200000000002</v>
      </c>
      <c r="AV476" s="6">
        <v>7.2452699999999997</v>
      </c>
    </row>
    <row r="477" spans="1:48">
      <c r="A477" s="3">
        <v>2.6525599999999998</v>
      </c>
      <c r="B477">
        <f>-(Table1254302334366398430462494[[#This Row],[time]]-2)*2</f>
        <v>-1.3051199999999996</v>
      </c>
      <c r="C477" s="6">
        <v>5.6680599999999997</v>
      </c>
      <c r="D477" s="3">
        <v>2.6525599999999998</v>
      </c>
      <c r="E477">
        <f>-(Table2255303335367399431463495[[#This Row],[time]]-2)*2</f>
        <v>-1.3051199999999996</v>
      </c>
      <c r="F477" s="6">
        <v>1.9382699999999999</v>
      </c>
      <c r="G477" s="3">
        <v>2.6525599999999998</v>
      </c>
      <c r="H477">
        <f>-(Table245262310342374406438470502[[#This Row],[time]]-2)*2</f>
        <v>-1.3051199999999996</v>
      </c>
      <c r="I477" s="6">
        <v>6.0881100000000004</v>
      </c>
      <c r="J477" s="3">
        <v>2.6525599999999998</v>
      </c>
      <c r="K477">
        <f>-(Table3256304336368400432464496[[#This Row],[time]]-2)*2</f>
        <v>-1.3051199999999996</v>
      </c>
      <c r="L477" s="6">
        <v>2.0512999999999999</v>
      </c>
      <c r="M477" s="3">
        <v>2.6525599999999998</v>
      </c>
      <c r="N477">
        <f>-(Table246263311343375407439471503[[#This Row],[time]]-2)*2</f>
        <v>-1.3051199999999996</v>
      </c>
      <c r="O477" s="6">
        <v>1.9845600000000001</v>
      </c>
      <c r="P477" s="3">
        <v>2.6525599999999998</v>
      </c>
      <c r="Q477">
        <f>-(Table4257305337369401433465497[[#This Row],[time]]-2)*2</f>
        <v>-1.3051199999999996</v>
      </c>
      <c r="R477" s="6">
        <v>1.5439400000000001</v>
      </c>
      <c r="S477" s="3">
        <v>2.6525599999999998</v>
      </c>
      <c r="T477">
        <f>-(Table247264312344376408440472504[[#This Row],[time]]-2)*2</f>
        <v>-1.3051199999999996</v>
      </c>
      <c r="U477" s="6">
        <v>2.1106600000000002</v>
      </c>
      <c r="V477" s="3">
        <v>2.6525599999999998</v>
      </c>
      <c r="W477">
        <f>-(Table5258306338370402434466498[[#This Row],[time]]-2)*2</f>
        <v>-1.3051199999999996</v>
      </c>
      <c r="X477" s="6">
        <v>1.9597</v>
      </c>
      <c r="Y477" s="3">
        <v>2.6525599999999998</v>
      </c>
      <c r="Z477">
        <f>-(Table248265313345377409441473505[[#This Row],[time]]-2)*2</f>
        <v>-1.3051199999999996</v>
      </c>
      <c r="AA477" s="6">
        <v>2.6749100000000001</v>
      </c>
      <c r="AB477" s="3">
        <v>2.6525599999999998</v>
      </c>
      <c r="AC477">
        <f>-(Table6259307339371403435467499[[#This Row],[time]]-2)*2</f>
        <v>-1.3051199999999996</v>
      </c>
      <c r="AD477" s="6">
        <v>2.7092299999999998</v>
      </c>
      <c r="AE477" s="3">
        <v>2.6525599999999998</v>
      </c>
      <c r="AF477">
        <f>-(Table249266314346378410442474506[[#This Row],[time]]-2)*2</f>
        <v>-1.3051199999999996</v>
      </c>
      <c r="AG477" s="6">
        <v>5.2074299999999996</v>
      </c>
      <c r="AH477" s="3">
        <v>2.6525599999999998</v>
      </c>
      <c r="AI477">
        <f>-(Table7260308340372404436468500[[#This Row],[time]]-2)*2</f>
        <v>-1.3051199999999996</v>
      </c>
      <c r="AJ477" s="6">
        <v>6.0530600000000003</v>
      </c>
      <c r="AK477" s="3">
        <v>2.6525599999999998</v>
      </c>
      <c r="AL477">
        <f>-(Table250267315347379411443475507[[#This Row],[time]]-2)*2</f>
        <v>-1.3051199999999996</v>
      </c>
      <c r="AM477" s="6">
        <v>4.8416199999999998</v>
      </c>
      <c r="AN477" s="3">
        <v>2.6525599999999998</v>
      </c>
      <c r="AO477">
        <f>-(Table8261309341373405437469501[[#This Row],[time]]-2)*2</f>
        <v>-1.3051199999999996</v>
      </c>
      <c r="AP477" s="6">
        <v>7.4696100000000003</v>
      </c>
      <c r="AQ477" s="3">
        <v>2.6525599999999998</v>
      </c>
      <c r="AR477">
        <f>-(Table252268316348380412444476508[[#This Row],[time]]-2)*2</f>
        <v>-1.3051199999999996</v>
      </c>
      <c r="AS477" s="6">
        <v>4.3476600000000003</v>
      </c>
      <c r="AT477" s="3">
        <v>2.6525599999999998</v>
      </c>
      <c r="AU477">
        <f>-(Table253269317349381413445477509[[#This Row],[time]]-2)*2</f>
        <v>-1.3051199999999996</v>
      </c>
      <c r="AV477" s="6">
        <v>7.65787</v>
      </c>
    </row>
    <row r="478" spans="1:48">
      <c r="A478" s="3">
        <v>2.7002299999999999</v>
      </c>
      <c r="B478">
        <f>-(Table1254302334366398430462494[[#This Row],[time]]-2)*2</f>
        <v>-1.4004599999999998</v>
      </c>
      <c r="C478" s="6">
        <v>6.0024300000000004</v>
      </c>
      <c r="D478" s="3">
        <v>2.7002299999999999</v>
      </c>
      <c r="E478">
        <f>-(Table2255303335367399431463495[[#This Row],[time]]-2)*2</f>
        <v>-1.4004599999999998</v>
      </c>
      <c r="F478" s="6">
        <v>2.1201500000000002</v>
      </c>
      <c r="G478" s="3">
        <v>2.7002299999999999</v>
      </c>
      <c r="H478">
        <f>-(Table245262310342374406438470502[[#This Row],[time]]-2)*2</f>
        <v>-1.4004599999999998</v>
      </c>
      <c r="I478" s="6">
        <v>6.2052199999999997</v>
      </c>
      <c r="J478" s="3">
        <v>2.7002299999999999</v>
      </c>
      <c r="K478">
        <f>-(Table3256304336368400432464496[[#This Row],[time]]-2)*2</f>
        <v>-1.4004599999999998</v>
      </c>
      <c r="L478" s="6">
        <v>2.2354599999999998</v>
      </c>
      <c r="M478" s="3">
        <v>2.7002299999999999</v>
      </c>
      <c r="N478">
        <f>-(Table246263311343375407439471503[[#This Row],[time]]-2)*2</f>
        <v>-1.4004599999999998</v>
      </c>
      <c r="O478" s="6">
        <v>2.24004</v>
      </c>
      <c r="P478" s="3">
        <v>2.7002299999999999</v>
      </c>
      <c r="Q478">
        <f>-(Table4257305337369401433465497[[#This Row],[time]]-2)*2</f>
        <v>-1.4004599999999998</v>
      </c>
      <c r="R478" s="6">
        <v>1.8261400000000001</v>
      </c>
      <c r="S478" s="3">
        <v>2.7002299999999999</v>
      </c>
      <c r="T478">
        <f>-(Table247264312344376408440472504[[#This Row],[time]]-2)*2</f>
        <v>-1.4004599999999998</v>
      </c>
      <c r="U478" s="6">
        <v>2.3612199999999999</v>
      </c>
      <c r="V478" s="3">
        <v>2.7002299999999999</v>
      </c>
      <c r="W478">
        <f>-(Table5258306338370402434466498[[#This Row],[time]]-2)*2</f>
        <v>-1.4004599999999998</v>
      </c>
      <c r="X478" s="6">
        <v>2.1135199999999998</v>
      </c>
      <c r="Y478" s="3">
        <v>2.7002299999999999</v>
      </c>
      <c r="Z478">
        <f>-(Table248265313345377409441473505[[#This Row],[time]]-2)*2</f>
        <v>-1.4004599999999998</v>
      </c>
      <c r="AA478" s="6">
        <v>3.4143599999999998</v>
      </c>
      <c r="AB478" s="3">
        <v>2.7002299999999999</v>
      </c>
      <c r="AC478">
        <f>-(Table6259307339371403435467499[[#This Row],[time]]-2)*2</f>
        <v>-1.4004599999999998</v>
      </c>
      <c r="AD478" s="6">
        <v>3.8570000000000002</v>
      </c>
      <c r="AE478" s="3">
        <v>2.7002299999999999</v>
      </c>
      <c r="AF478">
        <f>-(Table249266314346378410442474506[[#This Row],[time]]-2)*2</f>
        <v>-1.4004599999999998</v>
      </c>
      <c r="AG478" s="6">
        <v>5.8811499999999999</v>
      </c>
      <c r="AH478" s="3">
        <v>2.7002299999999999</v>
      </c>
      <c r="AI478">
        <f>-(Table7260308340372404436468500[[#This Row],[time]]-2)*2</f>
        <v>-1.4004599999999998</v>
      </c>
      <c r="AJ478" s="6">
        <v>7.1855700000000002</v>
      </c>
      <c r="AK478" s="3">
        <v>2.7002299999999999</v>
      </c>
      <c r="AL478">
        <f>-(Table250267315347379411443475507[[#This Row],[time]]-2)*2</f>
        <v>-1.4004599999999998</v>
      </c>
      <c r="AM478" s="6">
        <v>5.10581</v>
      </c>
      <c r="AN478" s="3">
        <v>2.7002299999999999</v>
      </c>
      <c r="AO478">
        <f>-(Table8261309341373405437469501[[#This Row],[time]]-2)*2</f>
        <v>-1.4004599999999998</v>
      </c>
      <c r="AP478" s="6">
        <v>7.9807699999999997</v>
      </c>
      <c r="AQ478" s="3">
        <v>2.7002299999999999</v>
      </c>
      <c r="AR478">
        <f>-(Table252268316348380412444476508[[#This Row],[time]]-2)*2</f>
        <v>-1.4004599999999998</v>
      </c>
      <c r="AS478" s="6">
        <v>4.6304299999999996</v>
      </c>
      <c r="AT478" s="3">
        <v>2.7002299999999999</v>
      </c>
      <c r="AU478">
        <f>-(Table253269317349381413445477509[[#This Row],[time]]-2)*2</f>
        <v>-1.4004599999999998</v>
      </c>
      <c r="AV478" s="6">
        <v>8.0258699999999994</v>
      </c>
    </row>
    <row r="479" spans="1:48">
      <c r="A479" s="3">
        <v>2.7513200000000002</v>
      </c>
      <c r="B479">
        <f>-(Table1254302334366398430462494[[#This Row],[time]]-2)*2</f>
        <v>-1.5026400000000004</v>
      </c>
      <c r="C479" s="6">
        <v>6.2941500000000001</v>
      </c>
      <c r="D479" s="3">
        <v>2.7513200000000002</v>
      </c>
      <c r="E479">
        <f>-(Table2255303335367399431463495[[#This Row],[time]]-2)*2</f>
        <v>-1.5026400000000004</v>
      </c>
      <c r="F479" s="6">
        <v>2.2923100000000001</v>
      </c>
      <c r="G479" s="3">
        <v>2.7513200000000002</v>
      </c>
      <c r="H479">
        <f>-(Table245262310342374406438470502[[#This Row],[time]]-2)*2</f>
        <v>-1.5026400000000004</v>
      </c>
      <c r="I479" s="6">
        <v>6.2683200000000001</v>
      </c>
      <c r="J479" s="3">
        <v>2.7513200000000002</v>
      </c>
      <c r="K479">
        <f>-(Table3256304336368400432464496[[#This Row],[time]]-2)*2</f>
        <v>-1.5026400000000004</v>
      </c>
      <c r="L479" s="6">
        <v>2.4226100000000002</v>
      </c>
      <c r="M479" s="3">
        <v>2.7513200000000002</v>
      </c>
      <c r="N479">
        <f>-(Table246263311343375407439471503[[#This Row],[time]]-2)*2</f>
        <v>-1.5026400000000004</v>
      </c>
      <c r="O479" s="6">
        <v>2.4688400000000001</v>
      </c>
      <c r="P479" s="3">
        <v>2.7513200000000002</v>
      </c>
      <c r="Q479">
        <f>-(Table4257305337369401433465497[[#This Row],[time]]-2)*2</f>
        <v>-1.5026400000000004</v>
      </c>
      <c r="R479" s="6">
        <v>2.1557200000000001</v>
      </c>
      <c r="S479" s="3">
        <v>2.7513200000000002</v>
      </c>
      <c r="T479">
        <f>-(Table247264312344376408440472504[[#This Row],[time]]-2)*2</f>
        <v>-1.5026400000000004</v>
      </c>
      <c r="U479" s="6">
        <v>2.6433300000000002</v>
      </c>
      <c r="V479" s="3">
        <v>2.7513200000000002</v>
      </c>
      <c r="W479">
        <f>-(Table5258306338370402434466498[[#This Row],[time]]-2)*2</f>
        <v>-1.5026400000000004</v>
      </c>
      <c r="X479" s="6">
        <v>2.3087</v>
      </c>
      <c r="Y479" s="3">
        <v>2.7513200000000002</v>
      </c>
      <c r="Z479">
        <f>-(Table248265313345377409441473505[[#This Row],[time]]-2)*2</f>
        <v>-1.5026400000000004</v>
      </c>
      <c r="AA479" s="6">
        <v>5.4989600000000003</v>
      </c>
      <c r="AB479" s="3">
        <v>2.7513200000000002</v>
      </c>
      <c r="AC479">
        <f>-(Table6259307339371403435467499[[#This Row],[time]]-2)*2</f>
        <v>-1.5026400000000004</v>
      </c>
      <c r="AD479" s="6">
        <v>5.3667299999999996</v>
      </c>
      <c r="AE479" s="3">
        <v>2.7513200000000002</v>
      </c>
      <c r="AF479">
        <f>-(Table249266314346378410442474506[[#This Row],[time]]-2)*2</f>
        <v>-1.5026400000000004</v>
      </c>
      <c r="AG479" s="6">
        <v>6.6629100000000001</v>
      </c>
      <c r="AH479" s="3">
        <v>2.7513200000000002</v>
      </c>
      <c r="AI479">
        <f>-(Table7260308340372404436468500[[#This Row],[time]]-2)*2</f>
        <v>-1.5026400000000004</v>
      </c>
      <c r="AJ479" s="6">
        <v>8.4685600000000001</v>
      </c>
      <c r="AK479" s="3">
        <v>2.7513200000000002</v>
      </c>
      <c r="AL479">
        <f>-(Table250267315347379411443475507[[#This Row],[time]]-2)*2</f>
        <v>-1.5026400000000004</v>
      </c>
      <c r="AM479" s="6">
        <v>5.3921299999999999</v>
      </c>
      <c r="AN479" s="3">
        <v>2.7513200000000002</v>
      </c>
      <c r="AO479">
        <f>-(Table8261309341373405437469501[[#This Row],[time]]-2)*2</f>
        <v>-1.5026400000000004</v>
      </c>
      <c r="AP479" s="6">
        <v>8.5094399999999997</v>
      </c>
      <c r="AQ479" s="3">
        <v>2.7513200000000002</v>
      </c>
      <c r="AR479">
        <f>-(Table252268316348380412444476508[[#This Row],[time]]-2)*2</f>
        <v>-1.5026400000000004</v>
      </c>
      <c r="AS479" s="6">
        <v>4.99878</v>
      </c>
      <c r="AT479" s="3">
        <v>2.7513200000000002</v>
      </c>
      <c r="AU479">
        <f>-(Table253269317349381413445477509[[#This Row],[time]]-2)*2</f>
        <v>-1.5026400000000004</v>
      </c>
      <c r="AV479" s="6">
        <v>8.4181899999999992</v>
      </c>
    </row>
    <row r="480" spans="1:48">
      <c r="A480" s="3">
        <v>2.8019500000000002</v>
      </c>
      <c r="B480">
        <f>-(Table1254302334366398430462494[[#This Row],[time]]-2)*2</f>
        <v>-1.6039000000000003</v>
      </c>
      <c r="C480" s="6">
        <v>6.5091700000000001</v>
      </c>
      <c r="D480" s="3">
        <v>2.8019500000000002</v>
      </c>
      <c r="E480">
        <f>-(Table2255303335367399431463495[[#This Row],[time]]-2)*2</f>
        <v>-1.6039000000000003</v>
      </c>
      <c r="F480" s="6">
        <v>2.45587</v>
      </c>
      <c r="G480" s="3">
        <v>2.8019500000000002</v>
      </c>
      <c r="H480">
        <f>-(Table245262310342374406438470502[[#This Row],[time]]-2)*2</f>
        <v>-1.6039000000000003</v>
      </c>
      <c r="I480" s="6">
        <v>6.2814199999999998</v>
      </c>
      <c r="J480" s="3">
        <v>2.8019500000000002</v>
      </c>
      <c r="K480">
        <f>-(Table3256304336368400432464496[[#This Row],[time]]-2)*2</f>
        <v>-1.6039000000000003</v>
      </c>
      <c r="L480" s="6">
        <v>2.6335299999999999</v>
      </c>
      <c r="M480" s="3">
        <v>2.8019500000000002</v>
      </c>
      <c r="N480">
        <f>-(Table246263311343375407439471503[[#This Row],[time]]-2)*2</f>
        <v>-1.6039000000000003</v>
      </c>
      <c r="O480" s="6">
        <v>2.7488700000000001</v>
      </c>
      <c r="P480" s="3">
        <v>2.8019500000000002</v>
      </c>
      <c r="Q480">
        <f>-(Table4257305337369401433465497[[#This Row],[time]]-2)*2</f>
        <v>-1.6039000000000003</v>
      </c>
      <c r="R480" s="6">
        <v>2.5102000000000002</v>
      </c>
      <c r="S480" s="3">
        <v>2.8019500000000002</v>
      </c>
      <c r="T480">
        <f>-(Table247264312344376408440472504[[#This Row],[time]]-2)*2</f>
        <v>-1.6039000000000003</v>
      </c>
      <c r="U480" s="6">
        <v>2.9553400000000001</v>
      </c>
      <c r="V480" s="3">
        <v>2.8019500000000002</v>
      </c>
      <c r="W480">
        <f>-(Table5258306338370402434466498[[#This Row],[time]]-2)*2</f>
        <v>-1.6039000000000003</v>
      </c>
      <c r="X480" s="6">
        <v>2.5177299999999998</v>
      </c>
      <c r="Y480" s="3">
        <v>2.8019500000000002</v>
      </c>
      <c r="Z480">
        <f>-(Table248265313345377409441473505[[#This Row],[time]]-2)*2</f>
        <v>-1.6039000000000003</v>
      </c>
      <c r="AA480" s="6">
        <v>6.4303999999999997</v>
      </c>
      <c r="AB480" s="3">
        <v>2.8019500000000002</v>
      </c>
      <c r="AC480">
        <f>-(Table6259307339371403435467499[[#This Row],[time]]-2)*2</f>
        <v>-1.6039000000000003</v>
      </c>
      <c r="AD480" s="6">
        <v>6.9923299999999999</v>
      </c>
      <c r="AE480" s="3">
        <v>2.8019500000000002</v>
      </c>
      <c r="AF480">
        <f>-(Table249266314346378410442474506[[#This Row],[time]]-2)*2</f>
        <v>-1.6039000000000003</v>
      </c>
      <c r="AG480" s="6">
        <v>7.3769</v>
      </c>
      <c r="AH480" s="3">
        <v>2.8019500000000002</v>
      </c>
      <c r="AI480">
        <f>-(Table7260308340372404436468500[[#This Row],[time]]-2)*2</f>
        <v>-1.6039000000000003</v>
      </c>
      <c r="AJ480" s="6">
        <v>9.6213300000000004</v>
      </c>
      <c r="AK480" s="3">
        <v>2.8019500000000002</v>
      </c>
      <c r="AL480">
        <f>-(Table250267315347379411443475507[[#This Row],[time]]-2)*2</f>
        <v>-1.6039000000000003</v>
      </c>
      <c r="AM480" s="6">
        <v>5.70939</v>
      </c>
      <c r="AN480" s="3">
        <v>2.8019500000000002</v>
      </c>
      <c r="AO480">
        <f>-(Table8261309341373405437469501[[#This Row],[time]]-2)*2</f>
        <v>-1.6039000000000003</v>
      </c>
      <c r="AP480" s="6">
        <v>9.0115700000000007</v>
      </c>
      <c r="AQ480" s="3">
        <v>2.8019500000000002</v>
      </c>
      <c r="AR480">
        <f>-(Table252268316348380412444476508[[#This Row],[time]]-2)*2</f>
        <v>-1.6039000000000003</v>
      </c>
      <c r="AS480" s="6">
        <v>5.3274999999999997</v>
      </c>
      <c r="AT480" s="3">
        <v>2.8019500000000002</v>
      </c>
      <c r="AU480">
        <f>-(Table253269317349381413445477509[[#This Row],[time]]-2)*2</f>
        <v>-1.6039000000000003</v>
      </c>
      <c r="AV480" s="6">
        <v>8.7816200000000002</v>
      </c>
    </row>
    <row r="481" spans="1:48">
      <c r="A481" s="3">
        <v>2.8511199999999999</v>
      </c>
      <c r="B481">
        <f>-(Table1254302334366398430462494[[#This Row],[time]]-2)*2</f>
        <v>-1.7022399999999998</v>
      </c>
      <c r="C481" s="6">
        <v>6.61653</v>
      </c>
      <c r="D481" s="3">
        <v>2.8511199999999999</v>
      </c>
      <c r="E481">
        <f>-(Table2255303335367399431463495[[#This Row],[time]]-2)*2</f>
        <v>-1.7022399999999998</v>
      </c>
      <c r="F481" s="6">
        <v>2.5621499999999999</v>
      </c>
      <c r="G481" s="3">
        <v>2.8511199999999999</v>
      </c>
      <c r="H481">
        <f>-(Table245262310342374406438470502[[#This Row],[time]]-2)*2</f>
        <v>-1.7022399999999998</v>
      </c>
      <c r="I481" s="6">
        <v>6.2623899999999999</v>
      </c>
      <c r="J481" s="3">
        <v>2.8511199999999999</v>
      </c>
      <c r="K481">
        <f>-(Table3256304336368400432464496[[#This Row],[time]]-2)*2</f>
        <v>-1.7022399999999998</v>
      </c>
      <c r="L481" s="6">
        <v>2.78356</v>
      </c>
      <c r="M481" s="3">
        <v>2.8511199999999999</v>
      </c>
      <c r="N481">
        <f>-(Table246263311343375407439471503[[#This Row],[time]]-2)*2</f>
        <v>-1.7022399999999998</v>
      </c>
      <c r="O481" s="6">
        <v>3.10487</v>
      </c>
      <c r="P481" s="3">
        <v>2.8511199999999999</v>
      </c>
      <c r="Q481">
        <f>-(Table4257305337369401433465497[[#This Row],[time]]-2)*2</f>
        <v>-1.7022399999999998</v>
      </c>
      <c r="R481" s="6">
        <v>2.8679800000000002</v>
      </c>
      <c r="S481" s="3">
        <v>2.8511199999999999</v>
      </c>
      <c r="T481">
        <f>-(Table247264312344376408440472504[[#This Row],[time]]-2)*2</f>
        <v>-1.7022399999999998</v>
      </c>
      <c r="U481" s="6">
        <v>3.2861699999999998</v>
      </c>
      <c r="V481" s="3">
        <v>2.8511199999999999</v>
      </c>
      <c r="W481">
        <f>-(Table5258306338370402434466498[[#This Row],[time]]-2)*2</f>
        <v>-1.7022399999999998</v>
      </c>
      <c r="X481" s="6">
        <v>2.7357</v>
      </c>
      <c r="Y481" s="3">
        <v>2.8511199999999999</v>
      </c>
      <c r="Z481">
        <f>-(Table248265313345377409441473505[[#This Row],[time]]-2)*2</f>
        <v>-1.7022399999999998</v>
      </c>
      <c r="AA481" s="6">
        <v>8.9615299999999998</v>
      </c>
      <c r="AB481" s="3">
        <v>2.8511199999999999</v>
      </c>
      <c r="AC481">
        <f>-(Table6259307339371403435467499[[#This Row],[time]]-2)*2</f>
        <v>-1.7022399999999998</v>
      </c>
      <c r="AD481" s="6">
        <v>8.6050299999999993</v>
      </c>
      <c r="AE481" s="3">
        <v>2.8511199999999999</v>
      </c>
      <c r="AF481">
        <f>-(Table249266314346378410442474506[[#This Row],[time]]-2)*2</f>
        <v>-1.7022399999999998</v>
      </c>
      <c r="AG481" s="6">
        <v>8.5572499999999998</v>
      </c>
      <c r="AH481" s="3">
        <v>2.8511199999999999</v>
      </c>
      <c r="AI481">
        <f>-(Table7260308340372404436468500[[#This Row],[time]]-2)*2</f>
        <v>-1.7022399999999998</v>
      </c>
      <c r="AJ481" s="6">
        <v>10.7035</v>
      </c>
      <c r="AK481" s="3">
        <v>2.8511199999999999</v>
      </c>
      <c r="AL481">
        <f>-(Table250267315347379411443475507[[#This Row],[time]]-2)*2</f>
        <v>-1.7022399999999998</v>
      </c>
      <c r="AM481" s="6">
        <v>6.0439100000000003</v>
      </c>
      <c r="AN481" s="3">
        <v>2.8511199999999999</v>
      </c>
      <c r="AO481">
        <f>-(Table8261309341373405437469501[[#This Row],[time]]-2)*2</f>
        <v>-1.7022399999999998</v>
      </c>
      <c r="AP481" s="6">
        <v>9.4363799999999998</v>
      </c>
      <c r="AQ481" s="3">
        <v>2.8511199999999999</v>
      </c>
      <c r="AR481">
        <f>-(Table252268316348380412444476508[[#This Row],[time]]-2)*2</f>
        <v>-1.7022399999999998</v>
      </c>
      <c r="AS481" s="6">
        <v>5.6345700000000001</v>
      </c>
      <c r="AT481" s="3">
        <v>2.8511199999999999</v>
      </c>
      <c r="AU481">
        <f>-(Table253269317349381413445477509[[#This Row],[time]]-2)*2</f>
        <v>-1.7022399999999998</v>
      </c>
      <c r="AV481" s="6">
        <v>9.1044599999999996</v>
      </c>
    </row>
    <row r="482" spans="1:48">
      <c r="A482" s="3">
        <v>2.90049</v>
      </c>
      <c r="B482">
        <f>-(Table1254302334366398430462494[[#This Row],[time]]-2)*2</f>
        <v>-1.80098</v>
      </c>
      <c r="C482" s="6">
        <v>6.54643</v>
      </c>
      <c r="D482" s="3">
        <v>2.90049</v>
      </c>
      <c r="E482">
        <f>-(Table2255303335367399431463495[[#This Row],[time]]-2)*2</f>
        <v>-1.80098</v>
      </c>
      <c r="F482" s="6">
        <v>2.6610900000000002</v>
      </c>
      <c r="G482" s="3">
        <v>2.90049</v>
      </c>
      <c r="H482">
        <f>-(Table245262310342374406438470502[[#This Row],[time]]-2)*2</f>
        <v>-1.80098</v>
      </c>
      <c r="I482" s="6">
        <v>6.22532</v>
      </c>
      <c r="J482" s="3">
        <v>2.90049</v>
      </c>
      <c r="K482">
        <f>-(Table3256304336368400432464496[[#This Row],[time]]-2)*2</f>
        <v>-1.80098</v>
      </c>
      <c r="L482" s="6">
        <v>2.89846</v>
      </c>
      <c r="M482" s="3">
        <v>2.90049</v>
      </c>
      <c r="N482">
        <f>-(Table246263311343375407439471503[[#This Row],[time]]-2)*2</f>
        <v>-1.80098</v>
      </c>
      <c r="O482" s="6">
        <v>3.4600499999999998</v>
      </c>
      <c r="P482" s="3">
        <v>2.90049</v>
      </c>
      <c r="Q482">
        <f>-(Table4257305337369401433465497[[#This Row],[time]]-2)*2</f>
        <v>-1.80098</v>
      </c>
      <c r="R482" s="6">
        <v>3.2499400000000001</v>
      </c>
      <c r="S482" s="3">
        <v>2.90049</v>
      </c>
      <c r="T482">
        <f>-(Table247264312344376408440472504[[#This Row],[time]]-2)*2</f>
        <v>-1.80098</v>
      </c>
      <c r="U482" s="6">
        <v>3.5843400000000001</v>
      </c>
      <c r="V482" s="3">
        <v>2.90049</v>
      </c>
      <c r="W482">
        <f>-(Table5258306338370402434466498[[#This Row],[time]]-2)*2</f>
        <v>-1.80098</v>
      </c>
      <c r="X482" s="6">
        <v>2.9893800000000001</v>
      </c>
      <c r="Y482" s="3">
        <v>2.90049</v>
      </c>
      <c r="Z482">
        <f>-(Table248265313345377409441473505[[#This Row],[time]]-2)*2</f>
        <v>-1.80098</v>
      </c>
      <c r="AA482" s="6">
        <v>11.0875</v>
      </c>
      <c r="AB482" s="3">
        <v>2.90049</v>
      </c>
      <c r="AC482">
        <f>-(Table6259307339371403435467499[[#This Row],[time]]-2)*2</f>
        <v>-1.80098</v>
      </c>
      <c r="AD482" s="6">
        <v>10.2585</v>
      </c>
      <c r="AE482" s="3">
        <v>2.90049</v>
      </c>
      <c r="AF482">
        <f>-(Table249266314346378410442474506[[#This Row],[time]]-2)*2</f>
        <v>-1.80098</v>
      </c>
      <c r="AG482" s="6">
        <v>9.9447500000000009</v>
      </c>
      <c r="AH482" s="3">
        <v>2.90049</v>
      </c>
      <c r="AI482">
        <f>-(Table7260308340372404436468500[[#This Row],[time]]-2)*2</f>
        <v>-1.80098</v>
      </c>
      <c r="AJ482" s="6">
        <v>12.255599999999999</v>
      </c>
      <c r="AK482" s="3">
        <v>2.90049</v>
      </c>
      <c r="AL482">
        <f>-(Table250267315347379411443475507[[#This Row],[time]]-2)*2</f>
        <v>-1.80098</v>
      </c>
      <c r="AM482" s="6">
        <v>6.4368699999999999</v>
      </c>
      <c r="AN482" s="3">
        <v>2.90049</v>
      </c>
      <c r="AO482">
        <f>-(Table8261309341373405437469501[[#This Row],[time]]-2)*2</f>
        <v>-1.80098</v>
      </c>
      <c r="AP482" s="6">
        <v>9.7822800000000001</v>
      </c>
      <c r="AQ482" s="3">
        <v>2.90049</v>
      </c>
      <c r="AR482">
        <f>-(Table252268316348380412444476508[[#This Row],[time]]-2)*2</f>
        <v>-1.80098</v>
      </c>
      <c r="AS482" s="6">
        <v>5.9832700000000001</v>
      </c>
      <c r="AT482" s="3">
        <v>2.90049</v>
      </c>
      <c r="AU482">
        <f>-(Table253269317349381413445477509[[#This Row],[time]]-2)*2</f>
        <v>-1.80098</v>
      </c>
      <c r="AV482" s="6">
        <v>9.38673</v>
      </c>
    </row>
    <row r="483" spans="1:48">
      <c r="A483" s="3">
        <v>2.9573200000000002</v>
      </c>
      <c r="B483">
        <f>-(Table1254302334366398430462494[[#This Row],[time]]-2)*2</f>
        <v>-1.9146400000000003</v>
      </c>
      <c r="C483" s="6">
        <v>6.2816799999999997</v>
      </c>
      <c r="D483" s="3">
        <v>2.9573200000000002</v>
      </c>
      <c r="E483">
        <f>-(Table2255303335367399431463495[[#This Row],[time]]-2)*2</f>
        <v>-1.9146400000000003</v>
      </c>
      <c r="F483" s="6">
        <v>2.8418800000000002</v>
      </c>
      <c r="G483" s="3">
        <v>2.9573200000000002</v>
      </c>
      <c r="H483">
        <f>-(Table245262310342374406438470502[[#This Row],[time]]-2)*2</f>
        <v>-1.9146400000000003</v>
      </c>
      <c r="I483" s="6">
        <v>6.1386599999999998</v>
      </c>
      <c r="J483" s="3">
        <v>2.9573200000000002</v>
      </c>
      <c r="K483">
        <f>-(Table3256304336368400432464496[[#This Row],[time]]-2)*2</f>
        <v>-1.9146400000000003</v>
      </c>
      <c r="L483" s="6">
        <v>3.0359400000000001</v>
      </c>
      <c r="M483" s="3">
        <v>2.9573200000000002</v>
      </c>
      <c r="N483">
        <f>-(Table246263311343375407439471503[[#This Row],[time]]-2)*2</f>
        <v>-1.9146400000000003</v>
      </c>
      <c r="O483" s="6">
        <v>3.7906499999999999</v>
      </c>
      <c r="P483" s="3">
        <v>2.9573200000000002</v>
      </c>
      <c r="Q483">
        <f>-(Table4257305337369401433465497[[#This Row],[time]]-2)*2</f>
        <v>-1.9146400000000003</v>
      </c>
      <c r="R483" s="6">
        <v>3.7256</v>
      </c>
      <c r="S483" s="3">
        <v>2.9573200000000002</v>
      </c>
      <c r="T483">
        <f>-(Table247264312344376408440472504[[#This Row],[time]]-2)*2</f>
        <v>-1.9146400000000003</v>
      </c>
      <c r="U483" s="6">
        <v>3.8673299999999999</v>
      </c>
      <c r="V483" s="3">
        <v>2.9573200000000002</v>
      </c>
      <c r="W483">
        <f>-(Table5258306338370402434466498[[#This Row],[time]]-2)*2</f>
        <v>-1.9146400000000003</v>
      </c>
      <c r="X483" s="6">
        <v>3.30694</v>
      </c>
      <c r="Y483" s="3">
        <v>2.9573200000000002</v>
      </c>
      <c r="Z483">
        <f>-(Table248265313345377409441473505[[#This Row],[time]]-2)*2</f>
        <v>-1.9146400000000003</v>
      </c>
      <c r="AA483" s="6">
        <v>11.785</v>
      </c>
      <c r="AB483" s="3">
        <v>2.9573200000000002</v>
      </c>
      <c r="AC483">
        <f>-(Table6259307339371403435467499[[#This Row],[time]]-2)*2</f>
        <v>-1.9146400000000003</v>
      </c>
      <c r="AD483" s="6">
        <v>12.142799999999999</v>
      </c>
      <c r="AE483" s="3">
        <v>2.9573200000000002</v>
      </c>
      <c r="AF483">
        <f>-(Table249266314346378410442474506[[#This Row],[time]]-2)*2</f>
        <v>-1.9146400000000003</v>
      </c>
      <c r="AG483" s="6">
        <v>11.3858</v>
      </c>
      <c r="AH483" s="3">
        <v>2.9573200000000002</v>
      </c>
      <c r="AI483">
        <f>-(Table7260308340372404436468500[[#This Row],[time]]-2)*2</f>
        <v>-1.9146400000000003</v>
      </c>
      <c r="AJ483" s="6">
        <v>14.224</v>
      </c>
      <c r="AK483" s="3">
        <v>2.9573200000000002</v>
      </c>
      <c r="AL483">
        <f>-(Table250267315347379411443475507[[#This Row],[time]]-2)*2</f>
        <v>-1.9146400000000003</v>
      </c>
      <c r="AM483" s="6">
        <v>6.8883000000000001</v>
      </c>
      <c r="AN483" s="3">
        <v>2.9573200000000002</v>
      </c>
      <c r="AO483">
        <f>-(Table8261309341373405437469501[[#This Row],[time]]-2)*2</f>
        <v>-1.9146400000000003</v>
      </c>
      <c r="AP483" s="6">
        <v>10.137</v>
      </c>
      <c r="AQ483" s="3">
        <v>2.9573200000000002</v>
      </c>
      <c r="AR483">
        <f>-(Table252268316348380412444476508[[#This Row],[time]]-2)*2</f>
        <v>-1.9146400000000003</v>
      </c>
      <c r="AS483" s="6">
        <v>6.3550899999999997</v>
      </c>
      <c r="AT483" s="3">
        <v>2.9573200000000002</v>
      </c>
      <c r="AU483">
        <f>-(Table253269317349381413445477509[[#This Row],[time]]-2)*2</f>
        <v>-1.9146400000000003</v>
      </c>
      <c r="AV483" s="6">
        <v>9.7063400000000009</v>
      </c>
    </row>
    <row r="484" spans="1:48">
      <c r="A484" s="4">
        <v>3</v>
      </c>
      <c r="B484">
        <f>-(Table1254302334366398430462494[[#This Row],[time]]-2)*2</f>
        <v>-2</v>
      </c>
      <c r="C484" s="7">
        <v>6.1006600000000004</v>
      </c>
      <c r="D484" s="4">
        <v>3</v>
      </c>
      <c r="E484">
        <f>-(Table2255303335367399431463495[[#This Row],[time]]-2)*2</f>
        <v>-2</v>
      </c>
      <c r="F484" s="7">
        <v>2.9551400000000001</v>
      </c>
      <c r="G484" s="4">
        <v>3</v>
      </c>
      <c r="H484">
        <f>-(Table245262310342374406438470502[[#This Row],[time]]-2)*2</f>
        <v>-2</v>
      </c>
      <c r="I484" s="7">
        <v>6.0335200000000002</v>
      </c>
      <c r="J484" s="4">
        <v>3</v>
      </c>
      <c r="K484">
        <f>-(Table3256304336368400432464496[[#This Row],[time]]-2)*2</f>
        <v>-2</v>
      </c>
      <c r="L484" s="7">
        <v>3.1381800000000002</v>
      </c>
      <c r="M484" s="4">
        <v>3</v>
      </c>
      <c r="N484">
        <f>-(Table246263311343375407439471503[[#This Row],[time]]-2)*2</f>
        <v>-2</v>
      </c>
      <c r="O484" s="7">
        <v>4.0042499999999999</v>
      </c>
      <c r="P484" s="4">
        <v>3</v>
      </c>
      <c r="Q484">
        <f>-(Table4257305337369401433465497[[#This Row],[time]]-2)*2</f>
        <v>-2</v>
      </c>
      <c r="R484" s="7">
        <v>4.0597399999999997</v>
      </c>
      <c r="S484" s="4">
        <v>3</v>
      </c>
      <c r="T484">
        <f>-(Table247264312344376408440472504[[#This Row],[time]]-2)*2</f>
        <v>-2</v>
      </c>
      <c r="U484" s="7">
        <v>4.0313600000000003</v>
      </c>
      <c r="V484" s="4">
        <v>3</v>
      </c>
      <c r="W484">
        <f>-(Table5258306338370402434466498[[#This Row],[time]]-2)*2</f>
        <v>-2</v>
      </c>
      <c r="X484" s="7">
        <v>3.5395500000000002</v>
      </c>
      <c r="Y484" s="4">
        <v>3</v>
      </c>
      <c r="Z484">
        <f>-(Table248265313345377409441473505[[#This Row],[time]]-2)*2</f>
        <v>-2</v>
      </c>
      <c r="AA484" s="7">
        <v>13.012</v>
      </c>
      <c r="AB484" s="4">
        <v>3</v>
      </c>
      <c r="AC484">
        <f>-(Table6259307339371403435467499[[#This Row],[time]]-2)*2</f>
        <v>-2</v>
      </c>
      <c r="AD484" s="7">
        <v>13.7143</v>
      </c>
      <c r="AE484" s="4">
        <v>3</v>
      </c>
      <c r="AF484">
        <f>-(Table249266314346378410442474506[[#This Row],[time]]-2)*2</f>
        <v>-2</v>
      </c>
      <c r="AG484" s="7">
        <v>12.720700000000001</v>
      </c>
      <c r="AH484" s="4">
        <v>3</v>
      </c>
      <c r="AI484">
        <f>-(Table7260308340372404436468500[[#This Row],[time]]-2)*2</f>
        <v>-2</v>
      </c>
      <c r="AJ484" s="7">
        <v>15.6174</v>
      </c>
      <c r="AK484" s="4">
        <v>3</v>
      </c>
      <c r="AL484">
        <f>-(Table250267315347379411443475507[[#This Row],[time]]-2)*2</f>
        <v>-2</v>
      </c>
      <c r="AM484" s="7">
        <v>7.1838100000000003</v>
      </c>
      <c r="AN484" s="4">
        <v>3</v>
      </c>
      <c r="AO484">
        <f>-(Table8261309341373405437469501[[#This Row],[time]]-2)*2</f>
        <v>-2</v>
      </c>
      <c r="AP484" s="7">
        <v>10.377700000000001</v>
      </c>
      <c r="AQ484" s="4">
        <v>3</v>
      </c>
      <c r="AR484">
        <f>-(Table252268316348380412444476508[[#This Row],[time]]-2)*2</f>
        <v>-2</v>
      </c>
      <c r="AS484" s="7">
        <v>6.609</v>
      </c>
      <c r="AT484" s="4">
        <v>3</v>
      </c>
      <c r="AU484">
        <f>-(Table253269317349381413445477509[[#This Row],[time]]-2)*2</f>
        <v>-2</v>
      </c>
      <c r="AV484" s="7">
        <v>9.9521200000000007</v>
      </c>
    </row>
    <row r="485" spans="1:48">
      <c r="A485" t="s">
        <v>26</v>
      </c>
      <c r="C485">
        <f>AVERAGE(C464:C484)</f>
        <v>4.4101523809523808</v>
      </c>
      <c r="D485" t="s">
        <v>26</v>
      </c>
      <c r="F485">
        <f t="shared" ref="F485" si="422">AVERAGE(F464:F484)</f>
        <v>1.506375123809524</v>
      </c>
      <c r="G485" t="s">
        <v>26</v>
      </c>
      <c r="I485">
        <f t="shared" ref="I485" si="423">AVERAGE(I464:I484)</f>
        <v>4.9144487619047608</v>
      </c>
      <c r="J485" t="s">
        <v>26</v>
      </c>
      <c r="L485">
        <f t="shared" ref="L485" si="424">AVERAGE(L464:L484)</f>
        <v>1.7239107095238095</v>
      </c>
      <c r="M485" t="s">
        <v>26</v>
      </c>
      <c r="O485">
        <f t="shared" ref="O485" si="425">AVERAGE(O464:O484)</f>
        <v>1.3548267985714286</v>
      </c>
      <c r="P485" t="s">
        <v>26</v>
      </c>
      <c r="R485">
        <f t="shared" ref="R485" si="426">AVERAGE(R464:R484)</f>
        <v>1.2381035594285714</v>
      </c>
      <c r="S485" t="s">
        <v>26</v>
      </c>
      <c r="U485">
        <f t="shared" ref="U485" si="427">AVERAGE(U464:U484)</f>
        <v>1.6584982714285714</v>
      </c>
      <c r="V485" t="s">
        <v>26</v>
      </c>
      <c r="X485">
        <f t="shared" ref="X485" si="428">AVERAGE(X464:X484)</f>
        <v>1.8199467904761906</v>
      </c>
      <c r="Y485" t="s">
        <v>26</v>
      </c>
      <c r="AA485">
        <f t="shared" ref="AA485" si="429">AVERAGE(AA464:AA484)</f>
        <v>3.227190082571429</v>
      </c>
      <c r="AB485" t="s">
        <v>26</v>
      </c>
      <c r="AD485">
        <f t="shared" ref="AD485" si="430">AVERAGE(AD464:AD484)</f>
        <v>3.2384094104761902</v>
      </c>
      <c r="AE485" t="s">
        <v>26</v>
      </c>
      <c r="AG485">
        <f t="shared" ref="AG485" si="431">AVERAGE(AG464:AG484)</f>
        <v>4.5423633809523816</v>
      </c>
      <c r="AH485" t="s">
        <v>26</v>
      </c>
      <c r="AJ485">
        <f t="shared" ref="AJ485" si="432">AVERAGE(AJ464:AJ484)</f>
        <v>5.3006645809523816</v>
      </c>
      <c r="AK485" t="s">
        <v>26</v>
      </c>
      <c r="AM485">
        <f t="shared" ref="AM485" si="433">AVERAGE(AM464:AM484)</f>
        <v>4.0666085714285707</v>
      </c>
      <c r="AN485" t="s">
        <v>26</v>
      </c>
      <c r="AP485">
        <f t="shared" ref="AP485" si="434">AVERAGE(AP464:AP484)</f>
        <v>5.8703038095238096</v>
      </c>
      <c r="AQ485" t="s">
        <v>26</v>
      </c>
      <c r="AS485">
        <f t="shared" ref="AS485" si="435">AVERAGE(AS464:AS484)</f>
        <v>3.7326599523809523</v>
      </c>
      <c r="AT485" t="s">
        <v>26</v>
      </c>
      <c r="AV485">
        <f t="shared" ref="AV485" si="436">AVERAGE(AV464:AV484)</f>
        <v>6.4286857142857139</v>
      </c>
    </row>
    <row r="486" spans="1:48">
      <c r="A486" t="s">
        <v>27</v>
      </c>
      <c r="C486">
        <f>MAX(C464:C484)</f>
        <v>6.61653</v>
      </c>
      <c r="D486" t="s">
        <v>27</v>
      </c>
      <c r="F486">
        <f t="shared" ref="F486:AV486" si="437">MAX(F464:F484)</f>
        <v>2.9551400000000001</v>
      </c>
      <c r="G486" t="s">
        <v>27</v>
      </c>
      <c r="I486">
        <f t="shared" ref="I486:AV486" si="438">MAX(I464:I484)</f>
        <v>6.2814199999999998</v>
      </c>
      <c r="J486" t="s">
        <v>27</v>
      </c>
      <c r="L486">
        <f t="shared" ref="L486:AV486" si="439">MAX(L464:L484)</f>
        <v>3.1381800000000002</v>
      </c>
      <c r="M486" t="s">
        <v>27</v>
      </c>
      <c r="O486">
        <f t="shared" ref="O486:AV486" si="440">MAX(O464:O484)</f>
        <v>4.0042499999999999</v>
      </c>
      <c r="P486" t="s">
        <v>27</v>
      </c>
      <c r="R486">
        <f t="shared" ref="R486:AV486" si="441">MAX(R464:R484)</f>
        <v>4.0597399999999997</v>
      </c>
      <c r="S486" t="s">
        <v>27</v>
      </c>
      <c r="U486">
        <f t="shared" ref="U486:AV486" si="442">MAX(U464:U484)</f>
        <v>4.0313600000000003</v>
      </c>
      <c r="V486" t="s">
        <v>27</v>
      </c>
      <c r="X486">
        <f t="shared" ref="X486:AV486" si="443">MAX(X464:X484)</f>
        <v>3.5395500000000002</v>
      </c>
      <c r="Y486" t="s">
        <v>27</v>
      </c>
      <c r="AA486">
        <f t="shared" ref="AA486:AV486" si="444">MAX(AA464:AA484)</f>
        <v>13.012</v>
      </c>
      <c r="AB486" t="s">
        <v>27</v>
      </c>
      <c r="AD486">
        <f t="shared" ref="AD486:AV486" si="445">MAX(AD464:AD484)</f>
        <v>13.7143</v>
      </c>
      <c r="AE486" t="s">
        <v>27</v>
      </c>
      <c r="AG486">
        <f t="shared" ref="AG486:AV486" si="446">MAX(AG464:AG484)</f>
        <v>12.720700000000001</v>
      </c>
      <c r="AH486" t="s">
        <v>27</v>
      </c>
      <c r="AJ486">
        <f t="shared" ref="AJ486:AV486" si="447">MAX(AJ464:AJ484)</f>
        <v>15.6174</v>
      </c>
      <c r="AK486" t="s">
        <v>27</v>
      </c>
      <c r="AM486">
        <f t="shared" ref="AM486:AV486" si="448">MAX(AM464:AM484)</f>
        <v>7.1838100000000003</v>
      </c>
      <c r="AN486" t="s">
        <v>27</v>
      </c>
      <c r="AP486">
        <f t="shared" ref="AP486:AV486" si="449">MAX(AP464:AP484)</f>
        <v>10.377700000000001</v>
      </c>
      <c r="AQ486" t="s">
        <v>27</v>
      </c>
      <c r="AS486">
        <f t="shared" ref="AS486:AV486" si="450">MAX(AS464:AS484)</f>
        <v>6.609</v>
      </c>
      <c r="AT486" t="s">
        <v>27</v>
      </c>
      <c r="AV486">
        <f t="shared" ref="AV486" si="451">MAX(AV464:AV484)</f>
        <v>9.9521200000000007</v>
      </c>
    </row>
    <row r="489" spans="1:48">
      <c r="A489" s="1" t="s">
        <v>66</v>
      </c>
    </row>
    <row r="490" spans="1:48">
      <c r="A490" t="s">
        <v>67</v>
      </c>
      <c r="D490" t="s">
        <v>2</v>
      </c>
    </row>
    <row r="491" spans="1:48">
      <c r="A491" t="s">
        <v>68</v>
      </c>
      <c r="D491" t="s">
        <v>4</v>
      </c>
      <c r="E491" t="s">
        <v>5</v>
      </c>
    </row>
    <row r="493" spans="1:48">
      <c r="A493" t="s">
        <v>6</v>
      </c>
      <c r="D493" t="s">
        <v>7</v>
      </c>
      <c r="G493" t="s">
        <v>8</v>
      </c>
      <c r="J493" t="s">
        <v>9</v>
      </c>
      <c r="M493" t="s">
        <v>10</v>
      </c>
      <c r="P493" t="s">
        <v>11</v>
      </c>
      <c r="S493" t="s">
        <v>12</v>
      </c>
      <c r="V493" t="s">
        <v>13</v>
      </c>
      <c r="Y493" t="s">
        <v>14</v>
      </c>
      <c r="AB493" t="s">
        <v>15</v>
      </c>
      <c r="AE493" t="s">
        <v>16</v>
      </c>
      <c r="AH493" t="s">
        <v>17</v>
      </c>
      <c r="AK493" t="s">
        <v>18</v>
      </c>
      <c r="AN493" t="s">
        <v>19</v>
      </c>
      <c r="AQ493" t="s">
        <v>20</v>
      </c>
      <c r="AT493" t="s">
        <v>21</v>
      </c>
    </row>
    <row r="494" spans="1:48">
      <c r="A494" t="s">
        <v>22</v>
      </c>
      <c r="B494" t="s">
        <v>23</v>
      </c>
      <c r="C494" t="s">
        <v>24</v>
      </c>
      <c r="D494" t="s">
        <v>22</v>
      </c>
      <c r="E494" t="s">
        <v>23</v>
      </c>
      <c r="F494" t="s">
        <v>25</v>
      </c>
      <c r="G494" t="s">
        <v>22</v>
      </c>
      <c r="H494" t="s">
        <v>23</v>
      </c>
      <c r="I494" t="s">
        <v>24</v>
      </c>
      <c r="J494" t="s">
        <v>22</v>
      </c>
      <c r="K494" t="s">
        <v>23</v>
      </c>
      <c r="L494" t="s">
        <v>24</v>
      </c>
      <c r="M494" t="s">
        <v>22</v>
      </c>
      <c r="N494" t="s">
        <v>23</v>
      </c>
      <c r="O494" t="s">
        <v>24</v>
      </c>
      <c r="P494" t="s">
        <v>22</v>
      </c>
      <c r="Q494" t="s">
        <v>23</v>
      </c>
      <c r="R494" t="s">
        <v>24</v>
      </c>
      <c r="S494" t="s">
        <v>22</v>
      </c>
      <c r="T494" t="s">
        <v>23</v>
      </c>
      <c r="U494" t="s">
        <v>24</v>
      </c>
      <c r="V494" t="s">
        <v>22</v>
      </c>
      <c r="W494" t="s">
        <v>23</v>
      </c>
      <c r="X494" t="s">
        <v>24</v>
      </c>
      <c r="Y494" t="s">
        <v>22</v>
      </c>
      <c r="Z494" t="s">
        <v>23</v>
      </c>
      <c r="AA494" t="s">
        <v>24</v>
      </c>
      <c r="AB494" t="s">
        <v>22</v>
      </c>
      <c r="AC494" t="s">
        <v>23</v>
      </c>
      <c r="AD494" t="s">
        <v>24</v>
      </c>
      <c r="AE494" t="s">
        <v>22</v>
      </c>
      <c r="AF494" t="s">
        <v>23</v>
      </c>
      <c r="AG494" t="s">
        <v>24</v>
      </c>
      <c r="AH494" t="s">
        <v>22</v>
      </c>
      <c r="AI494" t="s">
        <v>23</v>
      </c>
      <c r="AJ494" t="s">
        <v>24</v>
      </c>
      <c r="AK494" t="s">
        <v>22</v>
      </c>
      <c r="AL494" t="s">
        <v>23</v>
      </c>
      <c r="AM494" t="s">
        <v>24</v>
      </c>
      <c r="AN494" t="s">
        <v>22</v>
      </c>
      <c r="AO494" t="s">
        <v>23</v>
      </c>
      <c r="AP494" t="s">
        <v>24</v>
      </c>
      <c r="AQ494" t="s">
        <v>22</v>
      </c>
      <c r="AR494" t="s">
        <v>23</v>
      </c>
      <c r="AS494" t="s">
        <v>24</v>
      </c>
      <c r="AT494" t="s">
        <v>22</v>
      </c>
      <c r="AU494" t="s">
        <v>23</v>
      </c>
      <c r="AV494" t="s">
        <v>24</v>
      </c>
    </row>
    <row r="495" spans="1:48">
      <c r="A495" s="2">
        <v>2</v>
      </c>
      <c r="B495">
        <f>(Table128631835038241444647810[[#This Row],[time]]-2)*2</f>
        <v>0</v>
      </c>
      <c r="C495" s="5">
        <v>1.9027400000000001</v>
      </c>
      <c r="D495" s="2">
        <v>2</v>
      </c>
      <c r="E495">
        <f>(Table228731935138341544747911[[#This Row],[time]]-2)*2</f>
        <v>0</v>
      </c>
      <c r="F495" s="5">
        <v>0.51563700000000001</v>
      </c>
      <c r="G495" s="2">
        <v>2</v>
      </c>
      <c r="H495">
        <f>(Table24529432635839042245448618[[#This Row],[time]]-2)*2</f>
        <v>0</v>
      </c>
      <c r="I495" s="5">
        <v>2.9130400000000001</v>
      </c>
      <c r="J495" s="2">
        <v>2</v>
      </c>
      <c r="K495">
        <f>(Table328832035238441644848012[[#This Row],[time]]-2)*2</f>
        <v>0</v>
      </c>
      <c r="L495" s="5">
        <v>0.54701100000000002</v>
      </c>
      <c r="M495" s="2">
        <v>2</v>
      </c>
      <c r="N495">
        <f>(Table24629532735939142345548719[[#This Row],[time]]-2)*2</f>
        <v>0</v>
      </c>
      <c r="O495" s="5">
        <v>0.146813</v>
      </c>
      <c r="P495" s="2">
        <v>2</v>
      </c>
      <c r="Q495">
        <f>(Table428932135338541744948113[[#This Row],[time]]-2)*2</f>
        <v>0</v>
      </c>
      <c r="R495" s="5">
        <v>1.1759599999999999</v>
      </c>
      <c r="S495" s="2">
        <v>2</v>
      </c>
      <c r="T495">
        <f>(Table24729632836039242445648820[[#This Row],[time]]-2)*2</f>
        <v>0</v>
      </c>
      <c r="U495" s="5">
        <v>0.50223399999999996</v>
      </c>
      <c r="V495" s="2">
        <v>2</v>
      </c>
      <c r="W495">
        <f>(Table529032235438641845048214[[#This Row],[time]]-2)*2</f>
        <v>0</v>
      </c>
      <c r="X495" s="5">
        <v>1.6875899999999999</v>
      </c>
      <c r="Y495" s="2">
        <v>2</v>
      </c>
      <c r="Z495">
        <f>(Table24829732936139342545748921[[#This Row],[time]]-2)*2</f>
        <v>0</v>
      </c>
      <c r="AA495" s="5">
        <v>0.59651100000000001</v>
      </c>
      <c r="AB495" s="2">
        <v>2</v>
      </c>
      <c r="AC495">
        <f>(Table629132335538741945148315[[#This Row],[time]]-2)*2</f>
        <v>0</v>
      </c>
      <c r="AD495" s="5">
        <v>1.20095</v>
      </c>
      <c r="AE495" s="2">
        <v>2</v>
      </c>
      <c r="AF495">
        <f>(Table24929833036239442645849022[[#This Row],[time]]-2)*2</f>
        <v>0</v>
      </c>
      <c r="AG495" s="5">
        <v>1.0956600000000001</v>
      </c>
      <c r="AH495" s="2">
        <v>2</v>
      </c>
      <c r="AI495">
        <f>(Table729232435638842045248416[[#This Row],[time]]-2)*2</f>
        <v>0</v>
      </c>
      <c r="AJ495" s="5">
        <v>1.1202300000000001</v>
      </c>
      <c r="AK495" s="2">
        <v>2</v>
      </c>
      <c r="AL495">
        <f>(Table25029933136339542745949123[[#This Row],[time]]-2)*2</f>
        <v>0</v>
      </c>
      <c r="AM495" s="5">
        <v>8.4155999999999995E-2</v>
      </c>
      <c r="AN495" s="2">
        <v>2</v>
      </c>
      <c r="AO495">
        <f>(Table829332535738942145348517[[#This Row],[time]]-2)*2</f>
        <v>0</v>
      </c>
      <c r="AP495" s="5">
        <v>0.79008699999999998</v>
      </c>
      <c r="AQ495" s="2">
        <v>2</v>
      </c>
      <c r="AR495">
        <f>(Table25230033236439642846049224[[#This Row],[time]]-2)*2</f>
        <v>0</v>
      </c>
      <c r="AS495" s="5">
        <v>0.64618100000000001</v>
      </c>
      <c r="AT495" s="2">
        <v>2</v>
      </c>
      <c r="AU495">
        <f>(Table25330133336539742946149325[[#This Row],[time]]-2)*2</f>
        <v>0</v>
      </c>
      <c r="AV495" s="5">
        <v>2.7239599999999999</v>
      </c>
    </row>
    <row r="496" spans="1:48">
      <c r="A496" s="3">
        <v>2.0512600000000001</v>
      </c>
      <c r="B496">
        <f>(Table128631835038241444647810[[#This Row],[time]]-2)*2</f>
        <v>0.10252000000000017</v>
      </c>
      <c r="C496" s="6">
        <v>1.8628899999999999</v>
      </c>
      <c r="D496" s="3">
        <v>2.0502600000000002</v>
      </c>
      <c r="E496">
        <f>(Table228731935138341544747911[[#This Row],[time]]-2)*2</f>
        <v>0.10052000000000039</v>
      </c>
      <c r="F496" s="6">
        <v>0.51681500000000002</v>
      </c>
      <c r="G496" s="3">
        <v>2.0502600000000002</v>
      </c>
      <c r="H496">
        <f>(Table24529432635839042245448618[[#This Row],[time]]-2)*2</f>
        <v>0.10052000000000039</v>
      </c>
      <c r="I496" s="6">
        <v>2.8814799999999998</v>
      </c>
      <c r="J496" s="3">
        <v>2.0502600000000002</v>
      </c>
      <c r="K496">
        <f>(Table328832035238441644848012[[#This Row],[time]]-2)*2</f>
        <v>0.10052000000000039</v>
      </c>
      <c r="L496" s="6">
        <v>0.54480600000000001</v>
      </c>
      <c r="M496" s="3">
        <v>2.0502600000000002</v>
      </c>
      <c r="N496">
        <f>(Table24629532735939142345548719[[#This Row],[time]]-2)*2</f>
        <v>0.10052000000000039</v>
      </c>
      <c r="O496" s="6">
        <v>0.13008</v>
      </c>
      <c r="P496" s="3">
        <v>2.0502600000000002</v>
      </c>
      <c r="Q496">
        <f>(Table428932135338541744948113[[#This Row],[time]]-2)*2</f>
        <v>0.10052000000000039</v>
      </c>
      <c r="R496" s="6">
        <v>1.1101099999999999</v>
      </c>
      <c r="S496" s="3">
        <v>2.0502600000000002</v>
      </c>
      <c r="T496">
        <f>(Table24729632836039242445648820[[#This Row],[time]]-2)*2</f>
        <v>0.10052000000000039</v>
      </c>
      <c r="U496" s="6">
        <v>0.45682800000000001</v>
      </c>
      <c r="V496" s="3">
        <v>2.0502600000000002</v>
      </c>
      <c r="W496">
        <f>(Table529032235438641845048214[[#This Row],[time]]-2)*2</f>
        <v>0.10052000000000039</v>
      </c>
      <c r="X496" s="6">
        <v>1.6558600000000001</v>
      </c>
      <c r="Y496" s="3">
        <v>2.0502600000000002</v>
      </c>
      <c r="Z496">
        <f>(Table24829732936139342545748921[[#This Row],[time]]-2)*2</f>
        <v>0.10052000000000039</v>
      </c>
      <c r="AA496" s="6">
        <v>0.55830900000000006</v>
      </c>
      <c r="AB496" s="3">
        <v>2.0502600000000002</v>
      </c>
      <c r="AC496">
        <f>(Table629132335538741945148315[[#This Row],[time]]-2)*2</f>
        <v>0.10052000000000039</v>
      </c>
      <c r="AD496" s="6">
        <v>1.11829</v>
      </c>
      <c r="AE496" s="3">
        <v>2.0502600000000002</v>
      </c>
      <c r="AF496">
        <f>(Table24929833036239442645849022[[#This Row],[time]]-2)*2</f>
        <v>0.10052000000000039</v>
      </c>
      <c r="AG496" s="6">
        <v>1.0371300000000001</v>
      </c>
      <c r="AH496" s="3">
        <v>2.0502600000000002</v>
      </c>
      <c r="AI496">
        <f>(Table729232435638842045248416[[#This Row],[time]]-2)*2</f>
        <v>0.10052000000000039</v>
      </c>
      <c r="AJ496" s="6">
        <v>1.1050199999999999</v>
      </c>
      <c r="AK496" s="3">
        <v>2.0502600000000002</v>
      </c>
      <c r="AL496">
        <f>(Table25029933136339542745949123[[#This Row],[time]]-2)*2</f>
        <v>0.10052000000000039</v>
      </c>
      <c r="AM496" s="6">
        <v>0.103002</v>
      </c>
      <c r="AN496" s="3">
        <v>2.0502600000000002</v>
      </c>
      <c r="AO496">
        <f>(Table829332535738942145348517[[#This Row],[time]]-2)*2</f>
        <v>0.10052000000000039</v>
      </c>
      <c r="AP496" s="6">
        <v>0.83590699999999996</v>
      </c>
      <c r="AQ496" s="3">
        <v>2.0502600000000002</v>
      </c>
      <c r="AR496">
        <f>(Table25230033236439642846049224[[#This Row],[time]]-2)*2</f>
        <v>0.10052000000000039</v>
      </c>
      <c r="AS496" s="6">
        <v>0.65930999999999995</v>
      </c>
      <c r="AT496" s="3">
        <v>2.0502600000000002</v>
      </c>
      <c r="AU496">
        <f>(Table25330133336539742946149325[[#This Row],[time]]-2)*2</f>
        <v>0.10052000000000039</v>
      </c>
      <c r="AV496" s="6">
        <v>2.67435</v>
      </c>
    </row>
    <row r="497" spans="1:48">
      <c r="A497" s="3">
        <v>2.1153300000000002</v>
      </c>
      <c r="B497">
        <f>(Table128631835038241444647810[[#This Row],[time]]-2)*2</f>
        <v>0.23066000000000031</v>
      </c>
      <c r="C497" s="6">
        <v>1.6549400000000001</v>
      </c>
      <c r="D497" s="3">
        <v>2.1143299999999998</v>
      </c>
      <c r="E497">
        <f>(Table228731935138341544747911[[#This Row],[time]]-2)*2</f>
        <v>0.22865999999999964</v>
      </c>
      <c r="F497" s="6">
        <v>0.50390800000000002</v>
      </c>
      <c r="G497" s="3">
        <v>2.1143299999999998</v>
      </c>
      <c r="H497">
        <f>(Table24529432635839042245448618[[#This Row],[time]]-2)*2</f>
        <v>0.22865999999999964</v>
      </c>
      <c r="I497" s="6">
        <v>2.76674</v>
      </c>
      <c r="J497" s="3">
        <v>2.1143299999999998</v>
      </c>
      <c r="K497">
        <f>(Table328832035238441644848012[[#This Row],[time]]-2)*2</f>
        <v>0.22865999999999964</v>
      </c>
      <c r="L497" s="6">
        <v>0.52917899999999995</v>
      </c>
      <c r="M497" s="3">
        <v>2.1143299999999998</v>
      </c>
      <c r="N497">
        <f>(Table24629532735939142345548719[[#This Row],[time]]-2)*2</f>
        <v>0.22865999999999964</v>
      </c>
      <c r="O497" s="6">
        <v>9.3967300000000004E-2</v>
      </c>
      <c r="P497" s="3">
        <v>2.1143299999999998</v>
      </c>
      <c r="Q497">
        <f>(Table428932135338541744948113[[#This Row],[time]]-2)*2</f>
        <v>0.22865999999999964</v>
      </c>
      <c r="R497" s="6">
        <v>1.03308</v>
      </c>
      <c r="S497" s="3">
        <v>2.1143299999999998</v>
      </c>
      <c r="T497">
        <f>(Table24729632836039242445648820[[#This Row],[time]]-2)*2</f>
        <v>0.22865999999999964</v>
      </c>
      <c r="U497" s="6">
        <v>0.33695599999999998</v>
      </c>
      <c r="V497" s="3">
        <v>2.1143299999999998</v>
      </c>
      <c r="W497">
        <f>(Table529032235438641845048214[[#This Row],[time]]-2)*2</f>
        <v>0.22865999999999964</v>
      </c>
      <c r="X497" s="6">
        <v>1.53766</v>
      </c>
      <c r="Y497" s="3">
        <v>2.1143299999999998</v>
      </c>
      <c r="Z497">
        <f>(Table24829732936139342545748921[[#This Row],[time]]-2)*2</f>
        <v>0.22865999999999964</v>
      </c>
      <c r="AA497" s="6">
        <v>0.55538600000000005</v>
      </c>
      <c r="AB497" s="3">
        <v>2.1143299999999998</v>
      </c>
      <c r="AC497">
        <f>(Table629132335538741945148315[[#This Row],[time]]-2)*2</f>
        <v>0.22865999999999964</v>
      </c>
      <c r="AD497" s="6">
        <v>0.91398999999999997</v>
      </c>
      <c r="AE497" s="3">
        <v>2.1143299999999998</v>
      </c>
      <c r="AF497">
        <f>(Table24929833036239442645849022[[#This Row],[time]]-2)*2</f>
        <v>0.22865999999999964</v>
      </c>
      <c r="AG497" s="6">
        <v>0.88522900000000004</v>
      </c>
      <c r="AH497" s="3">
        <v>2.1143299999999998</v>
      </c>
      <c r="AI497">
        <f>(Table729232435638842045248416[[#This Row],[time]]-2)*2</f>
        <v>0.22865999999999964</v>
      </c>
      <c r="AJ497" s="6">
        <v>1.12686</v>
      </c>
      <c r="AK497" s="3">
        <v>2.1143299999999998</v>
      </c>
      <c r="AL497">
        <f>(Table25029933136339542745949123[[#This Row],[time]]-2)*2</f>
        <v>0.22865999999999964</v>
      </c>
      <c r="AM497" s="6">
        <v>0.15273200000000001</v>
      </c>
      <c r="AN497" s="3">
        <v>2.1143299999999998</v>
      </c>
      <c r="AO497">
        <f>(Table829332535738942145348517[[#This Row],[time]]-2)*2</f>
        <v>0.22865999999999964</v>
      </c>
      <c r="AP497" s="6">
        <v>0.93326200000000004</v>
      </c>
      <c r="AQ497" s="3">
        <v>2.1143299999999998</v>
      </c>
      <c r="AR497">
        <f>(Table25230033236439642846049224[[#This Row],[time]]-2)*2</f>
        <v>0.22865999999999964</v>
      </c>
      <c r="AS497" s="6">
        <v>0.70497799999999999</v>
      </c>
      <c r="AT497" s="3">
        <v>2.1143299999999998</v>
      </c>
      <c r="AU497">
        <f>(Table25330133336539742946149325[[#This Row],[time]]-2)*2</f>
        <v>0.22865999999999964</v>
      </c>
      <c r="AV497" s="6">
        <v>2.6352899999999999</v>
      </c>
    </row>
    <row r="498" spans="1:48">
      <c r="A498" s="3">
        <v>2.16533</v>
      </c>
      <c r="B498">
        <f>(Table128631835038241444647810[[#This Row],[time]]-2)*2</f>
        <v>0.33065999999999995</v>
      </c>
      <c r="C498" s="6">
        <v>1.4418800000000001</v>
      </c>
      <c r="D498" s="3">
        <v>2.1643300000000001</v>
      </c>
      <c r="E498">
        <f>(Table228731935138341544747911[[#This Row],[time]]-2)*2</f>
        <v>0.32866000000000017</v>
      </c>
      <c r="F498" s="6">
        <v>0.48380000000000001</v>
      </c>
      <c r="G498" s="3">
        <v>2.1643300000000001</v>
      </c>
      <c r="H498">
        <f>(Table24529432635839042245448618[[#This Row],[time]]-2)*2</f>
        <v>0.32866000000000017</v>
      </c>
      <c r="I498" s="6">
        <v>2.6485400000000001</v>
      </c>
      <c r="J498" s="3">
        <v>2.1643300000000001</v>
      </c>
      <c r="K498">
        <f>(Table328832035238441644848012[[#This Row],[time]]-2)*2</f>
        <v>0.32866000000000017</v>
      </c>
      <c r="L498" s="6">
        <v>0.504498</v>
      </c>
      <c r="M498" s="3">
        <v>2.1643300000000001</v>
      </c>
      <c r="N498">
        <f>(Table24629532735939142345548719[[#This Row],[time]]-2)*2</f>
        <v>0.32866000000000017</v>
      </c>
      <c r="O498" s="6">
        <v>4.7776100000000002E-2</v>
      </c>
      <c r="P498" s="3">
        <v>2.1643300000000001</v>
      </c>
      <c r="Q498">
        <f>(Table428932135338541744948113[[#This Row],[time]]-2)*2</f>
        <v>0.32866000000000017</v>
      </c>
      <c r="R498" s="6">
        <v>0.96212399999999998</v>
      </c>
      <c r="S498" s="3">
        <v>2.1643300000000001</v>
      </c>
      <c r="T498">
        <f>(Table24729632836039242445648820[[#This Row],[time]]-2)*2</f>
        <v>0.32866000000000017</v>
      </c>
      <c r="U498" s="6">
        <v>0.169625</v>
      </c>
      <c r="V498" s="3">
        <v>2.1643300000000001</v>
      </c>
      <c r="W498">
        <f>(Table529032235438641845048214[[#This Row],[time]]-2)*2</f>
        <v>0.32866000000000017</v>
      </c>
      <c r="X498" s="6">
        <v>1.38771</v>
      </c>
      <c r="Y498" s="3">
        <v>2.1643300000000001</v>
      </c>
      <c r="Z498">
        <f>(Table24829732936139342545748921[[#This Row],[time]]-2)*2</f>
        <v>0.32866000000000017</v>
      </c>
      <c r="AA498" s="6">
        <v>0.37040299999999998</v>
      </c>
      <c r="AB498" s="3">
        <v>2.1643300000000001</v>
      </c>
      <c r="AC498">
        <f>(Table629132335538741945148315[[#This Row],[time]]-2)*2</f>
        <v>0.32866000000000017</v>
      </c>
      <c r="AD498" s="6">
        <v>0.65101900000000001</v>
      </c>
      <c r="AE498" s="3">
        <v>2.1643300000000001</v>
      </c>
      <c r="AF498">
        <f>(Table24929833036239442645849022[[#This Row],[time]]-2)*2</f>
        <v>0.32866000000000017</v>
      </c>
      <c r="AG498" s="6">
        <v>0.63973400000000002</v>
      </c>
      <c r="AH498" s="3">
        <v>2.1643300000000001</v>
      </c>
      <c r="AI498">
        <f>(Table729232435638842045248416[[#This Row],[time]]-2)*2</f>
        <v>0.32866000000000017</v>
      </c>
      <c r="AJ498" s="6">
        <v>1.0258700000000001</v>
      </c>
      <c r="AK498" s="3">
        <v>2.1643300000000001</v>
      </c>
      <c r="AL498">
        <f>(Table25029933136339542745949123[[#This Row],[time]]-2)*2</f>
        <v>0.32866000000000017</v>
      </c>
      <c r="AM498" s="6">
        <v>0.21565500000000001</v>
      </c>
      <c r="AN498" s="3">
        <v>2.1643300000000001</v>
      </c>
      <c r="AO498">
        <f>(Table829332535738942145348517[[#This Row],[time]]-2)*2</f>
        <v>0.32866000000000017</v>
      </c>
      <c r="AP498" s="6">
        <v>1.00624</v>
      </c>
      <c r="AQ498" s="3">
        <v>2.1643300000000001</v>
      </c>
      <c r="AR498">
        <f>(Table25230033236439642846049224[[#This Row],[time]]-2)*2</f>
        <v>0.32866000000000017</v>
      </c>
      <c r="AS498" s="6">
        <v>0.75815600000000005</v>
      </c>
      <c r="AT498" s="3">
        <v>2.1643300000000001</v>
      </c>
      <c r="AU498">
        <f>(Table25330133336539742946149325[[#This Row],[time]]-2)*2</f>
        <v>0.32866000000000017</v>
      </c>
      <c r="AV498" s="6">
        <v>2.5939399999999999</v>
      </c>
    </row>
    <row r="499" spans="1:48">
      <c r="A499" s="3">
        <v>2.2036099999999998</v>
      </c>
      <c r="B499">
        <f>(Table128631835038241444647810[[#This Row],[time]]-2)*2</f>
        <v>0.40721999999999969</v>
      </c>
      <c r="C499" s="6">
        <v>1.19679</v>
      </c>
      <c r="D499" s="3">
        <v>2.2143299999999999</v>
      </c>
      <c r="E499">
        <f>(Table228731935138341544747911[[#This Row],[time]]-2)*2</f>
        <v>0.42865999999999982</v>
      </c>
      <c r="F499" s="6">
        <v>0.449571</v>
      </c>
      <c r="G499" s="3">
        <v>2.2143299999999999</v>
      </c>
      <c r="H499">
        <f>(Table24529432635839042245448618[[#This Row],[time]]-2)*2</f>
        <v>0.42865999999999982</v>
      </c>
      <c r="I499" s="6">
        <v>2.4620000000000002</v>
      </c>
      <c r="J499" s="3">
        <v>2.2143299999999999</v>
      </c>
      <c r="K499">
        <f>(Table328832035238441644848012[[#This Row],[time]]-2)*2</f>
        <v>0.42865999999999982</v>
      </c>
      <c r="L499" s="6">
        <v>0.45199499999999998</v>
      </c>
      <c r="M499" s="3">
        <v>2.2143299999999999</v>
      </c>
      <c r="N499">
        <f>(Table24629532735939142345548719[[#This Row],[time]]-2)*2</f>
        <v>0.42865999999999982</v>
      </c>
      <c r="O499" s="6">
        <v>1.0637999999999999E-4</v>
      </c>
      <c r="P499" s="3">
        <v>2.2143299999999999</v>
      </c>
      <c r="Q499">
        <f>(Table428932135338541744948113[[#This Row],[time]]-2)*2</f>
        <v>0.42865999999999982</v>
      </c>
      <c r="R499" s="6">
        <v>0.78887200000000002</v>
      </c>
      <c r="S499" s="3">
        <v>2.2143299999999999</v>
      </c>
      <c r="T499">
        <f>(Table24729632836039242445648820[[#This Row],[time]]-2)*2</f>
        <v>0.42865999999999982</v>
      </c>
      <c r="U499" s="6">
        <v>1.6381100000000001E-4</v>
      </c>
      <c r="V499" s="3">
        <v>2.2143299999999999</v>
      </c>
      <c r="W499">
        <f>(Table529032235438641845048214[[#This Row],[time]]-2)*2</f>
        <v>0.42865999999999982</v>
      </c>
      <c r="X499" s="6">
        <v>1.0281499999999999</v>
      </c>
      <c r="Y499" s="3">
        <v>2.2143299999999999</v>
      </c>
      <c r="Z499">
        <f>(Table24829732936139342545748921[[#This Row],[time]]-2)*2</f>
        <v>0.42865999999999982</v>
      </c>
      <c r="AA499" s="6">
        <v>0.19266</v>
      </c>
      <c r="AB499" s="3">
        <v>2.2143299999999999</v>
      </c>
      <c r="AC499">
        <f>(Table629132335538741945148315[[#This Row],[time]]-2)*2</f>
        <v>0.42865999999999982</v>
      </c>
      <c r="AD499" s="6">
        <v>0.400397</v>
      </c>
      <c r="AE499" s="3">
        <v>2.2143299999999999</v>
      </c>
      <c r="AF499">
        <f>(Table24929833036239442645849022[[#This Row],[time]]-2)*2</f>
        <v>0.42865999999999982</v>
      </c>
      <c r="AG499" s="6">
        <v>0.46171899999999999</v>
      </c>
      <c r="AH499" s="3">
        <v>2.2143299999999999</v>
      </c>
      <c r="AI499">
        <f>(Table729232435638842045248416[[#This Row],[time]]-2)*2</f>
        <v>0.42865999999999982</v>
      </c>
      <c r="AJ499" s="6">
        <v>0.85191499999999998</v>
      </c>
      <c r="AK499" s="3">
        <v>2.2143299999999999</v>
      </c>
      <c r="AL499">
        <f>(Table25029933136339542745949123[[#This Row],[time]]-2)*2</f>
        <v>0.42865999999999982</v>
      </c>
      <c r="AM499" s="6">
        <v>0.31465399999999999</v>
      </c>
      <c r="AN499" s="3">
        <v>2.2143299999999999</v>
      </c>
      <c r="AO499">
        <f>(Table829332535738942145348517[[#This Row],[time]]-2)*2</f>
        <v>0.42865999999999982</v>
      </c>
      <c r="AP499" s="6">
        <v>1.10341</v>
      </c>
      <c r="AQ499" s="3">
        <v>2.2143299999999999</v>
      </c>
      <c r="AR499">
        <f>(Table25230033236439642846049224[[#This Row],[time]]-2)*2</f>
        <v>0.42865999999999982</v>
      </c>
      <c r="AS499" s="6">
        <v>0.82155699999999998</v>
      </c>
      <c r="AT499" s="3">
        <v>2.2143299999999999</v>
      </c>
      <c r="AU499">
        <f>(Table25330133336539742946149325[[#This Row],[time]]-2)*2</f>
        <v>0.42865999999999982</v>
      </c>
      <c r="AV499" s="6">
        <v>2.5591900000000001</v>
      </c>
    </row>
    <row r="500" spans="1:48">
      <c r="A500" s="3">
        <v>2.2581600000000002</v>
      </c>
      <c r="B500">
        <f>(Table128631835038241444647810[[#This Row],[time]]-2)*2</f>
        <v>0.51632000000000033</v>
      </c>
      <c r="C500" s="6">
        <v>0.91107700000000003</v>
      </c>
      <c r="D500" s="3">
        <v>2.2737099999999999</v>
      </c>
      <c r="E500">
        <f>(Table228731935138341544747911[[#This Row],[time]]-2)*2</f>
        <v>0.5474199999999998</v>
      </c>
      <c r="F500" s="6">
        <v>0.38179600000000002</v>
      </c>
      <c r="G500" s="3">
        <v>2.2737099999999999</v>
      </c>
      <c r="H500">
        <f>(Table24529432635839042245448618[[#This Row],[time]]-2)*2</f>
        <v>0.5474199999999998</v>
      </c>
      <c r="I500" s="6">
        <v>2.2030799999999999</v>
      </c>
      <c r="J500" s="3">
        <v>2.2737099999999999</v>
      </c>
      <c r="K500">
        <f>(Table328832035238441644848012[[#This Row],[time]]-2)*2</f>
        <v>0.5474199999999998</v>
      </c>
      <c r="L500" s="6">
        <v>0.33525199999999999</v>
      </c>
      <c r="M500" s="3">
        <v>2.2737099999999999</v>
      </c>
      <c r="N500">
        <f>(Table24629532735939142345548719[[#This Row],[time]]-2)*2</f>
        <v>0.5474199999999998</v>
      </c>
      <c r="O500" s="9">
        <v>7.7299999999999995E-5</v>
      </c>
      <c r="P500" s="3">
        <v>2.2737099999999999</v>
      </c>
      <c r="Q500">
        <f>(Table428932135338541744948113[[#This Row],[time]]-2)*2</f>
        <v>0.5474199999999998</v>
      </c>
      <c r="R500" s="6">
        <v>0.27795399999999998</v>
      </c>
      <c r="S500" s="3">
        <v>2.2737099999999999</v>
      </c>
      <c r="T500">
        <f>(Table24729632836039242445648820[[#This Row],[time]]-2)*2</f>
        <v>0.5474199999999998</v>
      </c>
      <c r="U500" s="9">
        <v>8.7999999999999998E-5</v>
      </c>
      <c r="V500" s="3">
        <v>2.2737099999999999</v>
      </c>
      <c r="W500">
        <f>(Table529032235438641845048214[[#This Row],[time]]-2)*2</f>
        <v>0.5474199999999998</v>
      </c>
      <c r="X500" s="6">
        <v>0.27824199999999999</v>
      </c>
      <c r="Y500" s="3">
        <v>2.2737099999999999</v>
      </c>
      <c r="Z500">
        <f>(Table24829732936139342545748921[[#This Row],[time]]-2)*2</f>
        <v>0.5474199999999998</v>
      </c>
      <c r="AA500" s="6">
        <v>5.9298299999999998E-2</v>
      </c>
      <c r="AB500" s="3">
        <v>2.2737099999999999</v>
      </c>
      <c r="AC500">
        <f>(Table629132335538741945148315[[#This Row],[time]]-2)*2</f>
        <v>0.5474199999999998</v>
      </c>
      <c r="AD500" s="6">
        <v>0.27497300000000002</v>
      </c>
      <c r="AE500" s="3">
        <v>2.2737099999999999</v>
      </c>
      <c r="AF500">
        <f>(Table24929833036239442645849022[[#This Row],[time]]-2)*2</f>
        <v>0.5474199999999998</v>
      </c>
      <c r="AG500" s="6">
        <v>0.35265400000000002</v>
      </c>
      <c r="AH500" s="3">
        <v>2.2737099999999999</v>
      </c>
      <c r="AI500">
        <f>(Table729232435638842045248416[[#This Row],[time]]-2)*2</f>
        <v>0.5474199999999998</v>
      </c>
      <c r="AJ500" s="6">
        <v>0.70130999999999999</v>
      </c>
      <c r="AK500" s="3">
        <v>2.2737099999999999</v>
      </c>
      <c r="AL500">
        <f>(Table25029933136339542745949123[[#This Row],[time]]-2)*2</f>
        <v>0.5474199999999998</v>
      </c>
      <c r="AM500" s="6">
        <v>0.45429999999999998</v>
      </c>
      <c r="AN500" s="3">
        <v>2.2737099999999999</v>
      </c>
      <c r="AO500">
        <f>(Table829332535738942145348517[[#This Row],[time]]-2)*2</f>
        <v>0.5474199999999998</v>
      </c>
      <c r="AP500" s="6">
        <v>1.2214700000000001</v>
      </c>
      <c r="AQ500" s="3">
        <v>2.2737099999999999</v>
      </c>
      <c r="AR500">
        <f>(Table25230033236439642846049224[[#This Row],[time]]-2)*2</f>
        <v>0.5474199999999998</v>
      </c>
      <c r="AS500" s="6">
        <v>0.87838899999999998</v>
      </c>
      <c r="AT500" s="3">
        <v>2.2737099999999999</v>
      </c>
      <c r="AU500">
        <f>(Table25330133336539742946149325[[#This Row],[time]]-2)*2</f>
        <v>0.5474199999999998</v>
      </c>
      <c r="AV500" s="6">
        <v>2.5124300000000002</v>
      </c>
    </row>
    <row r="501" spans="1:48">
      <c r="A501" s="3">
        <v>2.31385</v>
      </c>
      <c r="B501">
        <f>(Table128631835038241444647810[[#This Row],[time]]-2)*2</f>
        <v>0.62769999999999992</v>
      </c>
      <c r="C501" s="6">
        <v>0.74527600000000005</v>
      </c>
      <c r="D501" s="3">
        <v>2.31589</v>
      </c>
      <c r="E501">
        <f>(Table228731935138341544747911[[#This Row],[time]]-2)*2</f>
        <v>0.63178000000000001</v>
      </c>
      <c r="F501" s="6">
        <v>0.32853399999999999</v>
      </c>
      <c r="G501" s="3">
        <v>2.31589</v>
      </c>
      <c r="H501">
        <f>(Table24529432635839042245448618[[#This Row],[time]]-2)*2</f>
        <v>0.63178000000000001</v>
      </c>
      <c r="I501" s="6">
        <v>2.00814</v>
      </c>
      <c r="J501" s="3">
        <v>2.31589</v>
      </c>
      <c r="K501">
        <f>(Table328832035238441644848012[[#This Row],[time]]-2)*2</f>
        <v>0.63178000000000001</v>
      </c>
      <c r="L501" s="6">
        <v>0.24027100000000001</v>
      </c>
      <c r="M501" s="3">
        <v>2.31589</v>
      </c>
      <c r="N501">
        <f>(Table24629532735939142345548719[[#This Row],[time]]-2)*2</f>
        <v>0.63178000000000001</v>
      </c>
      <c r="O501" s="9">
        <v>6.8200000000000004E-5</v>
      </c>
      <c r="P501" s="3">
        <v>2.31589</v>
      </c>
      <c r="Q501">
        <f>(Table428932135338541744948113[[#This Row],[time]]-2)*2</f>
        <v>0.63178000000000001</v>
      </c>
      <c r="R501" s="9">
        <v>9.2399999999999996E-5</v>
      </c>
      <c r="S501" s="3">
        <v>2.31589</v>
      </c>
      <c r="T501">
        <f>(Table24729632836039242445648820[[#This Row],[time]]-2)*2</f>
        <v>0.63178000000000001</v>
      </c>
      <c r="U501" s="9">
        <v>8.14E-5</v>
      </c>
      <c r="V501" s="3">
        <v>2.31589</v>
      </c>
      <c r="W501">
        <f>(Table529032235438641845048214[[#This Row],[time]]-2)*2</f>
        <v>0.63178000000000001</v>
      </c>
      <c r="X501" s="9">
        <v>9.1500000000000001E-5</v>
      </c>
      <c r="Y501" s="3">
        <v>2.31589</v>
      </c>
      <c r="Z501">
        <f>(Table24829732936139342545748921[[#This Row],[time]]-2)*2</f>
        <v>0.63178000000000001</v>
      </c>
      <c r="AA501" s="6">
        <v>9.6132600000000002E-3</v>
      </c>
      <c r="AB501" s="3">
        <v>2.31589</v>
      </c>
      <c r="AC501">
        <f>(Table629132335538741945148315[[#This Row],[time]]-2)*2</f>
        <v>0.63178000000000001</v>
      </c>
      <c r="AD501" s="6">
        <v>0.243036</v>
      </c>
      <c r="AE501" s="3">
        <v>2.31589</v>
      </c>
      <c r="AF501">
        <f>(Table24929833036239442645849022[[#This Row],[time]]-2)*2</f>
        <v>0.63178000000000001</v>
      </c>
      <c r="AG501" s="6">
        <v>0.29003200000000001</v>
      </c>
      <c r="AH501" s="3">
        <v>2.31589</v>
      </c>
      <c r="AI501">
        <f>(Table729232435638842045248416[[#This Row],[time]]-2)*2</f>
        <v>0.63178000000000001</v>
      </c>
      <c r="AJ501" s="6">
        <v>0.60345000000000004</v>
      </c>
      <c r="AK501" s="3">
        <v>2.31589</v>
      </c>
      <c r="AL501">
        <f>(Table25029933136339542745949123[[#This Row],[time]]-2)*2</f>
        <v>0.63178000000000001</v>
      </c>
      <c r="AM501" s="6">
        <v>0.55844199999999999</v>
      </c>
      <c r="AN501" s="3">
        <v>2.31589</v>
      </c>
      <c r="AO501">
        <f>(Table829332535738942145348517[[#This Row],[time]]-2)*2</f>
        <v>0.63178000000000001</v>
      </c>
      <c r="AP501" s="6">
        <v>1.3224800000000001</v>
      </c>
      <c r="AQ501" s="3">
        <v>2.31589</v>
      </c>
      <c r="AR501">
        <f>(Table25230033236439642846049224[[#This Row],[time]]-2)*2</f>
        <v>0.63178000000000001</v>
      </c>
      <c r="AS501" s="6">
        <v>0.90221300000000004</v>
      </c>
      <c r="AT501" s="3">
        <v>2.31589</v>
      </c>
      <c r="AU501">
        <f>(Table25330133336539742946149325[[#This Row],[time]]-2)*2</f>
        <v>0.63178000000000001</v>
      </c>
      <c r="AV501" s="6">
        <v>2.4821499999999999</v>
      </c>
    </row>
    <row r="502" spans="1:48">
      <c r="A502" s="3">
        <v>2.3522500000000002</v>
      </c>
      <c r="B502">
        <f>(Table128631835038241444647810[[#This Row],[time]]-2)*2</f>
        <v>0.70450000000000035</v>
      </c>
      <c r="C502" s="6">
        <v>0.57884100000000005</v>
      </c>
      <c r="D502" s="3">
        <v>2.3658899999999998</v>
      </c>
      <c r="E502">
        <f>(Table228731935138341544747911[[#This Row],[time]]-2)*2</f>
        <v>0.73177999999999965</v>
      </c>
      <c r="F502" s="6">
        <v>0.22863900000000001</v>
      </c>
      <c r="G502" s="3">
        <v>2.3658899999999998</v>
      </c>
      <c r="H502">
        <f>(Table24529432635839042245448618[[#This Row],[time]]-2)*2</f>
        <v>0.73177999999999965</v>
      </c>
      <c r="I502" s="6">
        <v>1.7151099999999999</v>
      </c>
      <c r="J502" s="3">
        <v>2.3658899999999998</v>
      </c>
      <c r="K502">
        <f>(Table328832035238441644848012[[#This Row],[time]]-2)*2</f>
        <v>0.73177999999999965</v>
      </c>
      <c r="L502" s="6">
        <v>7.51111E-2</v>
      </c>
      <c r="M502" s="3">
        <v>2.3658899999999998</v>
      </c>
      <c r="N502">
        <f>(Table24629532735939142345548719[[#This Row],[time]]-2)*2</f>
        <v>0.73177999999999965</v>
      </c>
      <c r="O502" s="9">
        <v>6.6000000000000005E-5</v>
      </c>
      <c r="P502" s="3">
        <v>2.3658899999999998</v>
      </c>
      <c r="Q502">
        <f>(Table428932135338541744948113[[#This Row],[time]]-2)*2</f>
        <v>0.73177999999999965</v>
      </c>
      <c r="R502" s="9">
        <v>8.8300000000000005E-5</v>
      </c>
      <c r="S502" s="3">
        <v>2.3658899999999998</v>
      </c>
      <c r="T502">
        <f>(Table24729632836039242445648820[[#This Row],[time]]-2)*2</f>
        <v>0.73177999999999965</v>
      </c>
      <c r="U502" s="9">
        <v>7.75E-5</v>
      </c>
      <c r="V502" s="3">
        <v>2.3658899999999998</v>
      </c>
      <c r="W502">
        <f>(Table529032235438641845048214[[#This Row],[time]]-2)*2</f>
        <v>0.73177999999999965</v>
      </c>
      <c r="X502" s="9">
        <v>8.6700000000000007E-5</v>
      </c>
      <c r="Y502" s="3">
        <v>2.3658899999999998</v>
      </c>
      <c r="Z502">
        <f>(Table24829732936139342545748921[[#This Row],[time]]-2)*2</f>
        <v>0.73177999999999965</v>
      </c>
      <c r="AA502" s="6">
        <v>1.02723E-2</v>
      </c>
      <c r="AB502" s="3">
        <v>2.3658899999999998</v>
      </c>
      <c r="AC502">
        <f>(Table629132335538741945148315[[#This Row],[time]]-2)*2</f>
        <v>0.73177999999999965</v>
      </c>
      <c r="AD502" s="6">
        <v>0.183807</v>
      </c>
      <c r="AE502" s="3">
        <v>2.3658899999999998</v>
      </c>
      <c r="AF502">
        <f>(Table24929833036239442645849022[[#This Row],[time]]-2)*2</f>
        <v>0.73177999999999965</v>
      </c>
      <c r="AG502" s="6">
        <v>0.209706</v>
      </c>
      <c r="AH502" s="3">
        <v>2.3658899999999998</v>
      </c>
      <c r="AI502">
        <f>(Table729232435638842045248416[[#This Row],[time]]-2)*2</f>
        <v>0.73177999999999965</v>
      </c>
      <c r="AJ502" s="6">
        <v>0.43924800000000003</v>
      </c>
      <c r="AK502" s="3">
        <v>2.3658899999999998</v>
      </c>
      <c r="AL502">
        <f>(Table25029933136339542745949123[[#This Row],[time]]-2)*2</f>
        <v>0.73177999999999965</v>
      </c>
      <c r="AM502" s="6">
        <v>0.68452400000000002</v>
      </c>
      <c r="AN502" s="3">
        <v>2.3658899999999998</v>
      </c>
      <c r="AO502">
        <f>(Table829332535738942145348517[[#This Row],[time]]-2)*2</f>
        <v>0.73177999999999965</v>
      </c>
      <c r="AP502" s="6">
        <v>1.45912</v>
      </c>
      <c r="AQ502" s="3">
        <v>2.3658899999999998</v>
      </c>
      <c r="AR502">
        <f>(Table25230033236439642846049224[[#This Row],[time]]-2)*2</f>
        <v>0.73177999999999965</v>
      </c>
      <c r="AS502" s="6">
        <v>0.91728299999999996</v>
      </c>
      <c r="AT502" s="3">
        <v>2.3658899999999998</v>
      </c>
      <c r="AU502">
        <f>(Table25330133336539742946149325[[#This Row],[time]]-2)*2</f>
        <v>0.73177999999999965</v>
      </c>
      <c r="AV502" s="6">
        <v>2.4588199999999998</v>
      </c>
    </row>
    <row r="503" spans="1:48">
      <c r="A503" s="3">
        <v>2.4061499999999998</v>
      </c>
      <c r="B503">
        <f>(Table128631835038241444647810[[#This Row],[time]]-2)*2</f>
        <v>0.81229999999999958</v>
      </c>
      <c r="C503" s="6">
        <v>0.37909799999999999</v>
      </c>
      <c r="D503" s="3">
        <v>2.4252699999999998</v>
      </c>
      <c r="E503">
        <f>(Table228731935138341544747911[[#This Row],[time]]-2)*2</f>
        <v>0.85053999999999963</v>
      </c>
      <c r="F503" s="6">
        <v>9.8399399999999998E-2</v>
      </c>
      <c r="G503" s="3">
        <v>2.4252699999999998</v>
      </c>
      <c r="H503">
        <f>(Table24529432635839042245448618[[#This Row],[time]]-2)*2</f>
        <v>0.85053999999999963</v>
      </c>
      <c r="I503" s="6">
        <v>1.33188</v>
      </c>
      <c r="J503" s="3">
        <v>2.4252699999999998</v>
      </c>
      <c r="K503">
        <f>(Table328832035238441644848012[[#This Row],[time]]-2)*2</f>
        <v>0.85053999999999963</v>
      </c>
      <c r="L503" s="6">
        <v>1.2231000000000001E-2</v>
      </c>
      <c r="M503" s="3">
        <v>2.4252699999999998</v>
      </c>
      <c r="N503">
        <f>(Table24629532735939142345548719[[#This Row],[time]]-2)*2</f>
        <v>0.85053999999999963</v>
      </c>
      <c r="O503" s="9">
        <v>6.3999999999999997E-5</v>
      </c>
      <c r="P503" s="3">
        <v>2.4252699999999998</v>
      </c>
      <c r="Q503">
        <f>(Table428932135338541744948113[[#This Row],[time]]-2)*2</f>
        <v>0.85053999999999963</v>
      </c>
      <c r="R503" s="9">
        <v>8.3900000000000006E-5</v>
      </c>
      <c r="S503" s="3">
        <v>2.4252699999999998</v>
      </c>
      <c r="T503">
        <f>(Table24729632836039242445648820[[#This Row],[time]]-2)*2</f>
        <v>0.85053999999999963</v>
      </c>
      <c r="U503" s="9">
        <v>7.3899999999999994E-5</v>
      </c>
      <c r="V503" s="3">
        <v>2.4252699999999998</v>
      </c>
      <c r="W503">
        <f>(Table529032235438641845048214[[#This Row],[time]]-2)*2</f>
        <v>0.85053999999999963</v>
      </c>
      <c r="X503" s="9">
        <v>8.1899999999999999E-5</v>
      </c>
      <c r="Y503" s="3">
        <v>2.4252699999999998</v>
      </c>
      <c r="Z503">
        <f>(Table24829732936139342545748921[[#This Row],[time]]-2)*2</f>
        <v>0.85053999999999963</v>
      </c>
      <c r="AA503" s="6">
        <v>9.4523999999999997E-3</v>
      </c>
      <c r="AB503" s="3">
        <v>2.4252699999999998</v>
      </c>
      <c r="AC503">
        <f>(Table629132335538741945148315[[#This Row],[time]]-2)*2</f>
        <v>0.85053999999999963</v>
      </c>
      <c r="AD503" s="6">
        <v>9.5832299999999995E-2</v>
      </c>
      <c r="AE503" s="3">
        <v>2.4252699999999998</v>
      </c>
      <c r="AF503">
        <f>(Table24929833036239442645849022[[#This Row],[time]]-2)*2</f>
        <v>0.85053999999999963</v>
      </c>
      <c r="AG503" s="6">
        <v>0.13480400000000001</v>
      </c>
      <c r="AH503" s="3">
        <v>2.4252699999999998</v>
      </c>
      <c r="AI503">
        <f>(Table729232435638842045248416[[#This Row],[time]]-2)*2</f>
        <v>0.85053999999999963</v>
      </c>
      <c r="AJ503" s="6">
        <v>0.21060899999999999</v>
      </c>
      <c r="AK503" s="3">
        <v>2.4252699999999998</v>
      </c>
      <c r="AL503">
        <f>(Table25029933136339542745949123[[#This Row],[time]]-2)*2</f>
        <v>0.85053999999999963</v>
      </c>
      <c r="AM503" s="6">
        <v>0.81967299999999998</v>
      </c>
      <c r="AN503" s="3">
        <v>2.4252699999999998</v>
      </c>
      <c r="AO503">
        <f>(Table829332535738942145348517[[#This Row],[time]]-2)*2</f>
        <v>0.85053999999999963</v>
      </c>
      <c r="AP503" s="6">
        <v>1.5947100000000001</v>
      </c>
      <c r="AQ503" s="3">
        <v>2.4252699999999998</v>
      </c>
      <c r="AR503">
        <f>(Table25230033236439642846049224[[#This Row],[time]]-2)*2</f>
        <v>0.85053999999999963</v>
      </c>
      <c r="AS503" s="6">
        <v>0.95823499999999995</v>
      </c>
      <c r="AT503" s="3">
        <v>2.4252699999999998</v>
      </c>
      <c r="AU503">
        <f>(Table25330133336539742946149325[[#This Row],[time]]-2)*2</f>
        <v>0.85053999999999963</v>
      </c>
      <c r="AV503" s="6">
        <v>2.3963199999999998</v>
      </c>
    </row>
    <row r="504" spans="1:48">
      <c r="A504" s="3">
        <v>2.45763</v>
      </c>
      <c r="B504">
        <f>(Table128631835038241444647810[[#This Row],[time]]-2)*2</f>
        <v>0.91525999999999996</v>
      </c>
      <c r="C504" s="6">
        <v>0.28123100000000001</v>
      </c>
      <c r="D504" s="3">
        <v>2.4516300000000002</v>
      </c>
      <c r="E504">
        <f>(Table228731935138341544747911[[#This Row],[time]]-2)*2</f>
        <v>0.9032600000000004</v>
      </c>
      <c r="F504" s="6">
        <v>2.4997999999999999E-2</v>
      </c>
      <c r="G504" s="3">
        <v>2.4516300000000002</v>
      </c>
      <c r="H504">
        <f>(Table24529432635839042245448618[[#This Row],[time]]-2)*2</f>
        <v>0.9032600000000004</v>
      </c>
      <c r="I504" s="6">
        <v>1.1476200000000001</v>
      </c>
      <c r="J504" s="3">
        <v>2.4516300000000002</v>
      </c>
      <c r="K504">
        <f>(Table328832035238441644848012[[#This Row],[time]]-2)*2</f>
        <v>0.9032600000000004</v>
      </c>
      <c r="L504" s="6">
        <v>1.5353099999999999E-4</v>
      </c>
      <c r="M504" s="3">
        <v>2.4516300000000002</v>
      </c>
      <c r="N504">
        <f>(Table24629532735939142345548719[[#This Row],[time]]-2)*2</f>
        <v>0.9032600000000004</v>
      </c>
      <c r="O504" s="9">
        <v>6.3200000000000005E-5</v>
      </c>
      <c r="P504" s="3">
        <v>2.4516300000000002</v>
      </c>
      <c r="Q504">
        <f>(Table428932135338541744948113[[#This Row],[time]]-2)*2</f>
        <v>0.9032600000000004</v>
      </c>
      <c r="R504" s="9">
        <v>8.2299999999999995E-5</v>
      </c>
      <c r="S504" s="3">
        <v>2.4516300000000002</v>
      </c>
      <c r="T504">
        <f>(Table24729632836039242445648820[[#This Row],[time]]-2)*2</f>
        <v>0.9032600000000004</v>
      </c>
      <c r="U504" s="9">
        <v>7.2399999999999998E-5</v>
      </c>
      <c r="V504" s="3">
        <v>2.4516300000000002</v>
      </c>
      <c r="W504">
        <f>(Table529032235438641845048214[[#This Row],[time]]-2)*2</f>
        <v>0.9032600000000004</v>
      </c>
      <c r="X504" s="9">
        <v>8.0099999999999995E-5</v>
      </c>
      <c r="Y504" s="3">
        <v>2.4516300000000002</v>
      </c>
      <c r="Z504">
        <f>(Table24829732936139342545748921[[#This Row],[time]]-2)*2</f>
        <v>0.9032600000000004</v>
      </c>
      <c r="AA504" s="6">
        <v>8.6563100000000004E-3</v>
      </c>
      <c r="AB504" s="3">
        <v>2.4516300000000002</v>
      </c>
      <c r="AC504">
        <f>(Table629132335538741945148315[[#This Row],[time]]-2)*2</f>
        <v>0.9032600000000004</v>
      </c>
      <c r="AD504" s="6">
        <v>5.65383E-2</v>
      </c>
      <c r="AE504" s="3">
        <v>2.4516300000000002</v>
      </c>
      <c r="AF504">
        <f>(Table24929833036239442645849022[[#This Row],[time]]-2)*2</f>
        <v>0.9032600000000004</v>
      </c>
      <c r="AG504" s="6">
        <v>0.11042399999999999</v>
      </c>
      <c r="AH504" s="3">
        <v>2.4516300000000002</v>
      </c>
      <c r="AI504">
        <f>(Table729232435638842045248416[[#This Row],[time]]-2)*2</f>
        <v>0.9032600000000004</v>
      </c>
      <c r="AJ504" s="6">
        <v>9.8483299999999996E-2</v>
      </c>
      <c r="AK504" s="3">
        <v>2.4516300000000002</v>
      </c>
      <c r="AL504">
        <f>(Table25029933136339542745949123[[#This Row],[time]]-2)*2</f>
        <v>0.9032600000000004</v>
      </c>
      <c r="AM504" s="6">
        <v>0.86407199999999995</v>
      </c>
      <c r="AN504" s="3">
        <v>2.4516300000000002</v>
      </c>
      <c r="AO504">
        <f>(Table829332535738942145348517[[#This Row],[time]]-2)*2</f>
        <v>0.9032600000000004</v>
      </c>
      <c r="AP504" s="6">
        <v>1.6463399999999999</v>
      </c>
      <c r="AQ504" s="3">
        <v>2.4516300000000002</v>
      </c>
      <c r="AR504">
        <f>(Table25230033236439642846049224[[#This Row],[time]]-2)*2</f>
        <v>0.9032600000000004</v>
      </c>
      <c r="AS504" s="6">
        <v>0.97860499999999995</v>
      </c>
      <c r="AT504" s="3">
        <v>2.4516300000000002</v>
      </c>
      <c r="AU504">
        <f>(Table25330133336539742946149325[[#This Row],[time]]-2)*2</f>
        <v>0.9032600000000004</v>
      </c>
      <c r="AV504" s="6">
        <v>2.35609</v>
      </c>
    </row>
    <row r="505" spans="1:48">
      <c r="A505" s="3">
        <v>2.5016400000000001</v>
      </c>
      <c r="B505">
        <f>(Table128631835038241444647810[[#This Row],[time]]-2)*2</f>
        <v>1.0032800000000002</v>
      </c>
      <c r="C505" s="6">
        <v>0.105743</v>
      </c>
      <c r="D505" s="3">
        <v>2.5109599999999999</v>
      </c>
      <c r="E505">
        <f>(Table228731935138341544747911[[#This Row],[time]]-2)*2</f>
        <v>1.0219199999999997</v>
      </c>
      <c r="F505" s="9">
        <v>8.9099999999999997E-5</v>
      </c>
      <c r="G505" s="3">
        <v>2.5109599999999999</v>
      </c>
      <c r="H505">
        <f>(Table24529432635839042245448618[[#This Row],[time]]-2)*2</f>
        <v>1.0219199999999997</v>
      </c>
      <c r="I505" s="6">
        <v>0.72194000000000003</v>
      </c>
      <c r="J505" s="3">
        <v>2.5109599999999999</v>
      </c>
      <c r="K505">
        <f>(Table328832035238441644848012[[#This Row],[time]]-2)*2</f>
        <v>1.0219199999999997</v>
      </c>
      <c r="L505" s="9">
        <v>9.0000000000000006E-5</v>
      </c>
      <c r="M505" s="3">
        <v>2.5109599999999999</v>
      </c>
      <c r="N505">
        <f>(Table24629532735939142345548719[[#This Row],[time]]-2)*2</f>
        <v>1.0219199999999997</v>
      </c>
      <c r="O505" s="9">
        <v>6.0099999999999997E-5</v>
      </c>
      <c r="P505" s="3">
        <v>2.5109599999999999</v>
      </c>
      <c r="Q505">
        <f>(Table428932135338541744948113[[#This Row],[time]]-2)*2</f>
        <v>1.0219199999999997</v>
      </c>
      <c r="R505" s="9">
        <v>7.9599999999999997E-5</v>
      </c>
      <c r="S505" s="3">
        <v>2.5109599999999999</v>
      </c>
      <c r="T505">
        <f>(Table24729632836039242445648820[[#This Row],[time]]-2)*2</f>
        <v>1.0219199999999997</v>
      </c>
      <c r="U505" s="9">
        <v>6.9300000000000004E-5</v>
      </c>
      <c r="V505" s="3">
        <v>2.5109599999999999</v>
      </c>
      <c r="W505">
        <f>(Table529032235438641845048214[[#This Row],[time]]-2)*2</f>
        <v>1.0219199999999997</v>
      </c>
      <c r="X505" s="9">
        <v>7.7299999999999995E-5</v>
      </c>
      <c r="Y505" s="3">
        <v>2.5109599999999999</v>
      </c>
      <c r="Z505">
        <f>(Table24829732936139342545748921[[#This Row],[time]]-2)*2</f>
        <v>1.0219199999999997</v>
      </c>
      <c r="AA505" s="6">
        <v>5.2113300000000001E-3</v>
      </c>
      <c r="AB505" s="3">
        <v>2.5109599999999999</v>
      </c>
      <c r="AC505">
        <f>(Table629132335538741945148315[[#This Row],[time]]-2)*2</f>
        <v>1.0219199999999997</v>
      </c>
      <c r="AD505" s="6">
        <v>2.4532599999999998E-4</v>
      </c>
      <c r="AE505" s="3">
        <v>2.5109599999999999</v>
      </c>
      <c r="AF505">
        <f>(Table24929833036239442645849022[[#This Row],[time]]-2)*2</f>
        <v>1.0219199999999997</v>
      </c>
      <c r="AG505" s="6">
        <v>5.5001500000000002E-2</v>
      </c>
      <c r="AH505" s="3">
        <v>2.5109599999999999</v>
      </c>
      <c r="AI505">
        <f>(Table729232435638842045248416[[#This Row],[time]]-2)*2</f>
        <v>1.0219199999999997</v>
      </c>
      <c r="AJ505" s="6">
        <v>1.7724700000000001E-4</v>
      </c>
      <c r="AK505" s="3">
        <v>2.5109599999999999</v>
      </c>
      <c r="AL505">
        <f>(Table25029933136339542745949123[[#This Row],[time]]-2)*2</f>
        <v>1.0219199999999997</v>
      </c>
      <c r="AM505" s="6">
        <v>0.95221</v>
      </c>
      <c r="AN505" s="3">
        <v>2.5109599999999999</v>
      </c>
      <c r="AO505">
        <f>(Table829332535738942145348517[[#This Row],[time]]-2)*2</f>
        <v>1.0219199999999997</v>
      </c>
      <c r="AP505" s="6">
        <v>1.75075</v>
      </c>
      <c r="AQ505" s="3">
        <v>2.5109599999999999</v>
      </c>
      <c r="AR505">
        <f>(Table25230033236439642846049224[[#This Row],[time]]-2)*2</f>
        <v>1.0219199999999997</v>
      </c>
      <c r="AS505" s="6">
        <v>1.1038600000000001</v>
      </c>
      <c r="AT505" s="3">
        <v>2.5109599999999999</v>
      </c>
      <c r="AU505">
        <f>(Table25330133336539742946149325[[#This Row],[time]]-2)*2</f>
        <v>1.0219199999999997</v>
      </c>
      <c r="AV505" s="6">
        <v>2.2690600000000001</v>
      </c>
    </row>
    <row r="506" spans="1:48">
      <c r="A506" s="3">
        <v>2.5545800000000001</v>
      </c>
      <c r="B506">
        <f>(Table128631835038241444647810[[#This Row],[time]]-2)*2</f>
        <v>1.1091600000000001</v>
      </c>
      <c r="C506" s="6">
        <v>6.3007499999999994E-2</v>
      </c>
      <c r="D506" s="3">
        <v>2.5703399999999998</v>
      </c>
      <c r="E506">
        <f>(Table228731935138341544747911[[#This Row],[time]]-2)*2</f>
        <v>1.1406799999999997</v>
      </c>
      <c r="F506" s="9">
        <v>8.3100000000000001E-5</v>
      </c>
      <c r="G506" s="3">
        <v>2.5703399999999998</v>
      </c>
      <c r="H506">
        <f>(Table24529432635839042245448618[[#This Row],[time]]-2)*2</f>
        <v>1.1406799999999997</v>
      </c>
      <c r="I506" s="6">
        <v>0.34149400000000002</v>
      </c>
      <c r="J506" s="3">
        <v>2.5703399999999998</v>
      </c>
      <c r="K506">
        <f>(Table328832035238441644848012[[#This Row],[time]]-2)*2</f>
        <v>1.1406799999999997</v>
      </c>
      <c r="L506" s="9">
        <v>8.3700000000000002E-5</v>
      </c>
      <c r="M506" s="3">
        <v>2.5703399999999998</v>
      </c>
      <c r="N506">
        <f>(Table24629532735939142345548719[[#This Row],[time]]-2)*2</f>
        <v>1.1406799999999997</v>
      </c>
      <c r="O506" s="9">
        <v>5.8199999999999998E-5</v>
      </c>
      <c r="P506" s="3">
        <v>2.5703399999999998</v>
      </c>
      <c r="Q506">
        <f>(Table428932135338541744948113[[#This Row],[time]]-2)*2</f>
        <v>1.1406799999999997</v>
      </c>
      <c r="R506" s="9">
        <v>7.6100000000000007E-5</v>
      </c>
      <c r="S506" s="3">
        <v>2.5703399999999998</v>
      </c>
      <c r="T506">
        <f>(Table24729632836039242445648820[[#This Row],[time]]-2)*2</f>
        <v>1.1406799999999997</v>
      </c>
      <c r="U506" s="9">
        <v>6.6400000000000001E-5</v>
      </c>
      <c r="V506" s="3">
        <v>2.5703399999999998</v>
      </c>
      <c r="W506">
        <f>(Table529032235438641845048214[[#This Row],[time]]-2)*2</f>
        <v>1.1406799999999997</v>
      </c>
      <c r="X506" s="9">
        <v>7.4400000000000006E-5</v>
      </c>
      <c r="Y506" s="3">
        <v>2.5703399999999998</v>
      </c>
      <c r="Z506">
        <f>(Table24829732936139342545748921[[#This Row],[time]]-2)*2</f>
        <v>1.1406799999999997</v>
      </c>
      <c r="AA506" s="6">
        <v>1.3898799999999999E-4</v>
      </c>
      <c r="AB506" s="3">
        <v>2.5703399999999998</v>
      </c>
      <c r="AC506">
        <f>(Table629132335538741945148315[[#This Row],[time]]-2)*2</f>
        <v>1.1406799999999997</v>
      </c>
      <c r="AD506" s="9">
        <v>9.2600000000000001E-5</v>
      </c>
      <c r="AE506" s="3">
        <v>2.5703399999999998</v>
      </c>
      <c r="AF506">
        <f>(Table24929833036239442645849022[[#This Row],[time]]-2)*2</f>
        <v>1.1406799999999997</v>
      </c>
      <c r="AG506" s="6">
        <v>5.6666400000000003E-4</v>
      </c>
      <c r="AH506" s="3">
        <v>2.5703399999999998</v>
      </c>
      <c r="AI506">
        <f>(Table729232435638842045248416[[#This Row],[time]]-2)*2</f>
        <v>1.1406799999999997</v>
      </c>
      <c r="AJ506" s="9">
        <v>9.1899999999999998E-5</v>
      </c>
      <c r="AK506" s="3">
        <v>2.5703399999999998</v>
      </c>
      <c r="AL506">
        <f>(Table25029933136339542745949123[[#This Row],[time]]-2)*2</f>
        <v>1.1406799999999997</v>
      </c>
      <c r="AM506" s="6">
        <v>1.0561499999999999</v>
      </c>
      <c r="AN506" s="3">
        <v>2.5703399999999998</v>
      </c>
      <c r="AO506">
        <f>(Table829332535738942145348517[[#This Row],[time]]-2)*2</f>
        <v>1.1406799999999997</v>
      </c>
      <c r="AP506" s="6">
        <v>1.8425499999999999</v>
      </c>
      <c r="AQ506" s="3">
        <v>2.5703399999999998</v>
      </c>
      <c r="AR506">
        <f>(Table25230033236439642846049224[[#This Row],[time]]-2)*2</f>
        <v>1.1406799999999997</v>
      </c>
      <c r="AS506" s="6">
        <v>1.2485299999999999</v>
      </c>
      <c r="AT506" s="3">
        <v>2.5703399999999998</v>
      </c>
      <c r="AU506">
        <f>(Table25330133336539742946149325[[#This Row],[time]]-2)*2</f>
        <v>1.1406799999999997</v>
      </c>
      <c r="AV506" s="6">
        <v>2.1850900000000002</v>
      </c>
    </row>
    <row r="507" spans="1:48">
      <c r="A507" s="3">
        <v>2.6061299999999998</v>
      </c>
      <c r="B507">
        <f>(Table128631835038241444647810[[#This Row],[time]]-2)*2</f>
        <v>1.2122599999999997</v>
      </c>
      <c r="C507" s="6">
        <v>1.8934300000000001E-2</v>
      </c>
      <c r="D507" s="3">
        <v>2.61252</v>
      </c>
      <c r="E507">
        <f>(Table228731935138341544747911[[#This Row],[time]]-2)*2</f>
        <v>1.2250399999999999</v>
      </c>
      <c r="F507" s="9">
        <v>7.8399999999999995E-5</v>
      </c>
      <c r="G507" s="3">
        <v>2.61252</v>
      </c>
      <c r="H507">
        <f>(Table24529432635839042245448618[[#This Row],[time]]-2)*2</f>
        <v>1.2250399999999999</v>
      </c>
      <c r="I507" s="6">
        <v>8.0990900000000005E-2</v>
      </c>
      <c r="J507" s="3">
        <v>2.61252</v>
      </c>
      <c r="K507">
        <f>(Table328832035238441644848012[[#This Row],[time]]-2)*2</f>
        <v>1.2250399999999999</v>
      </c>
      <c r="L507" s="9">
        <v>7.8800000000000004E-5</v>
      </c>
      <c r="M507" s="3">
        <v>2.61252</v>
      </c>
      <c r="N507">
        <f>(Table24629532735939142345548719[[#This Row],[time]]-2)*2</f>
        <v>1.2250399999999999</v>
      </c>
      <c r="O507" s="9">
        <v>5.5600000000000003E-5</v>
      </c>
      <c r="P507" s="3">
        <v>2.61252</v>
      </c>
      <c r="Q507">
        <f>(Table428932135338541744948113[[#This Row],[time]]-2)*2</f>
        <v>1.2250399999999999</v>
      </c>
      <c r="R507" s="9">
        <v>7.4400000000000006E-5</v>
      </c>
      <c r="S507" s="3">
        <v>2.61252</v>
      </c>
      <c r="T507">
        <f>(Table24729632836039242445648820[[#This Row],[time]]-2)*2</f>
        <v>1.2250399999999999</v>
      </c>
      <c r="U507" s="9">
        <v>6.1600000000000007E-5</v>
      </c>
      <c r="V507" s="3">
        <v>2.61252</v>
      </c>
      <c r="W507">
        <f>(Table529032235438641845048214[[#This Row],[time]]-2)*2</f>
        <v>1.2250399999999999</v>
      </c>
      <c r="X507" s="9">
        <v>7.2600000000000003E-5</v>
      </c>
      <c r="Y507" s="3">
        <v>2.61252</v>
      </c>
      <c r="Z507">
        <f>(Table24829732936139342545748921[[#This Row],[time]]-2)*2</f>
        <v>1.2250399999999999</v>
      </c>
      <c r="AA507" s="6">
        <v>1.17606E-4</v>
      </c>
      <c r="AB507" s="3">
        <v>2.61252</v>
      </c>
      <c r="AC507">
        <f>(Table629132335538741945148315[[#This Row],[time]]-2)*2</f>
        <v>1.2250399999999999</v>
      </c>
      <c r="AD507" s="9">
        <v>9.0799999999999998E-5</v>
      </c>
      <c r="AE507" s="3">
        <v>2.61252</v>
      </c>
      <c r="AF507">
        <f>(Table24929833036239442645849022[[#This Row],[time]]-2)*2</f>
        <v>1.2250399999999999</v>
      </c>
      <c r="AG507" s="6">
        <v>3.4976700000000001E-4</v>
      </c>
      <c r="AH507" s="3">
        <v>2.61252</v>
      </c>
      <c r="AI507">
        <f>(Table729232435638842045248416[[#This Row],[time]]-2)*2</f>
        <v>1.2250399999999999</v>
      </c>
      <c r="AJ507" s="9">
        <v>9.0799999999999998E-5</v>
      </c>
      <c r="AK507" s="3">
        <v>2.61252</v>
      </c>
      <c r="AL507">
        <f>(Table25029933136339542745949123[[#This Row],[time]]-2)*2</f>
        <v>1.2250399999999999</v>
      </c>
      <c r="AM507" s="6">
        <v>1.13778</v>
      </c>
      <c r="AN507" s="3">
        <v>2.61252</v>
      </c>
      <c r="AO507">
        <f>(Table829332535738942145348517[[#This Row],[time]]-2)*2</f>
        <v>1.2250399999999999</v>
      </c>
      <c r="AP507" s="6">
        <v>1.8978299999999999</v>
      </c>
      <c r="AQ507" s="3">
        <v>2.61252</v>
      </c>
      <c r="AR507">
        <f>(Table25230033236439642846049224[[#This Row],[time]]-2)*2</f>
        <v>1.2250399999999999</v>
      </c>
      <c r="AS507" s="6">
        <v>1.35633</v>
      </c>
      <c r="AT507" s="3">
        <v>2.61252</v>
      </c>
      <c r="AU507">
        <f>(Table25330133336539742946149325[[#This Row],[time]]-2)*2</f>
        <v>1.2250399999999999</v>
      </c>
      <c r="AV507" s="6">
        <v>2.12405</v>
      </c>
    </row>
    <row r="508" spans="1:48">
      <c r="A508" s="3">
        <v>2.68546</v>
      </c>
      <c r="B508">
        <f>(Table128631835038241444647810[[#This Row],[time]]-2)*2</f>
        <v>1.3709199999999999</v>
      </c>
      <c r="C508" s="6">
        <v>1.0918599999999999E-4</v>
      </c>
      <c r="D508" s="3">
        <v>2.6507999999999998</v>
      </c>
      <c r="E508">
        <f>(Table228731935138341544747911[[#This Row],[time]]-2)*2</f>
        <v>1.3015999999999996</v>
      </c>
      <c r="F508" s="9">
        <v>7.3999999999999996E-5</v>
      </c>
      <c r="G508" s="3">
        <v>2.6507999999999998</v>
      </c>
      <c r="H508">
        <f>(Table24529432635839042245448618[[#This Row],[time]]-2)*2</f>
        <v>1.3015999999999996</v>
      </c>
      <c r="I508" s="6">
        <v>1.65017E-4</v>
      </c>
      <c r="J508" s="3">
        <v>2.6507999999999998</v>
      </c>
      <c r="K508">
        <f>(Table328832035238441644848012[[#This Row],[time]]-2)*2</f>
        <v>1.3015999999999996</v>
      </c>
      <c r="L508" s="9">
        <v>7.4099999999999999E-5</v>
      </c>
      <c r="M508" s="3">
        <v>2.6507999999999998</v>
      </c>
      <c r="N508">
        <f>(Table24629532735939142345548719[[#This Row],[time]]-2)*2</f>
        <v>1.3015999999999996</v>
      </c>
      <c r="O508" s="9">
        <v>5.4799999999999997E-5</v>
      </c>
      <c r="P508" s="3">
        <v>2.6507999999999998</v>
      </c>
      <c r="Q508">
        <f>(Table428932135338541744948113[[#This Row],[time]]-2)*2</f>
        <v>1.3015999999999996</v>
      </c>
      <c r="R508" s="9">
        <v>7.3200000000000004E-5</v>
      </c>
      <c r="S508" s="3">
        <v>2.6507999999999998</v>
      </c>
      <c r="T508">
        <f>(Table24729632836039242445648820[[#This Row],[time]]-2)*2</f>
        <v>1.3015999999999996</v>
      </c>
      <c r="U508" s="9">
        <v>6.0000000000000002E-5</v>
      </c>
      <c r="V508" s="3">
        <v>2.6507999999999998</v>
      </c>
      <c r="W508">
        <f>(Table529032235438641845048214[[#This Row],[time]]-2)*2</f>
        <v>1.3015999999999996</v>
      </c>
      <c r="X508" s="9">
        <v>7.1899999999999999E-5</v>
      </c>
      <c r="Y508" s="3">
        <v>2.6507999999999998</v>
      </c>
      <c r="Z508">
        <f>(Table24829732936139342545748921[[#This Row],[time]]-2)*2</f>
        <v>1.3015999999999996</v>
      </c>
      <c r="AA508" s="9">
        <v>9.3999999999999994E-5</v>
      </c>
      <c r="AB508" s="3">
        <v>2.6507999999999998</v>
      </c>
      <c r="AC508">
        <f>(Table629132335538741945148315[[#This Row],[time]]-2)*2</f>
        <v>1.3015999999999996</v>
      </c>
      <c r="AD508" s="9">
        <v>8.9599999999999996E-5</v>
      </c>
      <c r="AE508" s="3">
        <v>2.6507999999999998</v>
      </c>
      <c r="AF508">
        <f>(Table24929833036239442645849022[[#This Row],[time]]-2)*2</f>
        <v>1.3015999999999996</v>
      </c>
      <c r="AG508" s="6">
        <v>1.5805999999999999E-4</v>
      </c>
      <c r="AH508" s="3">
        <v>2.6507999999999998</v>
      </c>
      <c r="AI508">
        <f>(Table729232435638842045248416[[#This Row],[time]]-2)*2</f>
        <v>1.3015999999999996</v>
      </c>
      <c r="AJ508" s="9">
        <v>8.5199999999999997E-5</v>
      </c>
      <c r="AK508" s="3">
        <v>2.6507999999999998</v>
      </c>
      <c r="AL508">
        <f>(Table25029933136339542745949123[[#This Row],[time]]-2)*2</f>
        <v>1.3015999999999996</v>
      </c>
      <c r="AM508" s="6">
        <v>1.21</v>
      </c>
      <c r="AN508" s="3">
        <v>2.6507999999999998</v>
      </c>
      <c r="AO508">
        <f>(Table829332535738942145348517[[#This Row],[time]]-2)*2</f>
        <v>1.3015999999999996</v>
      </c>
      <c r="AP508" s="6">
        <v>1.9275599999999999</v>
      </c>
      <c r="AQ508" s="3">
        <v>2.6507999999999998</v>
      </c>
      <c r="AR508">
        <f>(Table25230033236439642846049224[[#This Row],[time]]-2)*2</f>
        <v>1.3015999999999996</v>
      </c>
      <c r="AS508" s="6">
        <v>1.4522999999999999</v>
      </c>
      <c r="AT508" s="3">
        <v>2.6507999999999998</v>
      </c>
      <c r="AU508">
        <f>(Table25330133336539742946149325[[#This Row],[time]]-2)*2</f>
        <v>1.3015999999999996</v>
      </c>
      <c r="AV508" s="6">
        <v>2.0569500000000001</v>
      </c>
    </row>
    <row r="509" spans="1:48">
      <c r="A509" s="3">
        <v>2.71671</v>
      </c>
      <c r="B509">
        <f>(Table128631835038241444647810[[#This Row],[time]]-2)*2</f>
        <v>1.4334199999999999</v>
      </c>
      <c r="C509" s="9">
        <v>8.7600000000000002E-5</v>
      </c>
      <c r="D509" s="3">
        <v>2.7008999999999999</v>
      </c>
      <c r="E509">
        <f>(Table228731935138341544747911[[#This Row],[time]]-2)*2</f>
        <v>1.4017999999999997</v>
      </c>
      <c r="F509" s="9">
        <v>6.8700000000000003E-5</v>
      </c>
      <c r="G509" s="3">
        <v>2.7008999999999999</v>
      </c>
      <c r="H509">
        <f>(Table24529432635839042245448618[[#This Row],[time]]-2)*2</f>
        <v>1.4017999999999997</v>
      </c>
      <c r="I509" s="9">
        <v>9.3999999999999994E-5</v>
      </c>
      <c r="J509" s="3">
        <v>2.7008999999999999</v>
      </c>
      <c r="K509">
        <f>(Table328832035238441644848012[[#This Row],[time]]-2)*2</f>
        <v>1.4017999999999997</v>
      </c>
      <c r="L509" s="9">
        <v>6.86E-5</v>
      </c>
      <c r="M509" s="3">
        <v>2.7008999999999999</v>
      </c>
      <c r="N509">
        <f>(Table24629532735939142345548719[[#This Row],[time]]-2)*2</f>
        <v>1.4017999999999997</v>
      </c>
      <c r="O509" s="9">
        <v>5.3999999999999998E-5</v>
      </c>
      <c r="P509" s="3">
        <v>2.7008999999999999</v>
      </c>
      <c r="Q509">
        <f>(Table428932135338541744948113[[#This Row],[time]]-2)*2</f>
        <v>1.4017999999999997</v>
      </c>
      <c r="R509" s="9">
        <v>7.1199999999999996E-5</v>
      </c>
      <c r="S509" s="3">
        <v>2.7008999999999999</v>
      </c>
      <c r="T509">
        <f>(Table24729632836039242445648820[[#This Row],[time]]-2)*2</f>
        <v>1.4017999999999997</v>
      </c>
      <c r="U509" s="9">
        <v>5.7899999999999998E-5</v>
      </c>
      <c r="V509" s="3">
        <v>2.7008999999999999</v>
      </c>
      <c r="W509">
        <f>(Table529032235438641845048214[[#This Row],[time]]-2)*2</f>
        <v>1.4017999999999997</v>
      </c>
      <c r="X509" s="9">
        <v>6.9800000000000003E-5</v>
      </c>
      <c r="Y509" s="3">
        <v>2.7008999999999999</v>
      </c>
      <c r="Z509">
        <f>(Table24829732936139342545748921[[#This Row],[time]]-2)*2</f>
        <v>1.4017999999999997</v>
      </c>
      <c r="AA509" s="9">
        <v>8.4699999999999999E-5</v>
      </c>
      <c r="AB509" s="3">
        <v>2.7008999999999999</v>
      </c>
      <c r="AC509">
        <f>(Table629132335538741945148315[[#This Row],[time]]-2)*2</f>
        <v>1.4017999999999997</v>
      </c>
      <c r="AD509" s="9">
        <v>8.7299999999999994E-5</v>
      </c>
      <c r="AE509" s="3">
        <v>2.7008999999999999</v>
      </c>
      <c r="AF509">
        <f>(Table24929833036239442645849022[[#This Row],[time]]-2)*2</f>
        <v>1.4017999999999997</v>
      </c>
      <c r="AG509" s="9">
        <v>9.3900000000000006E-5</v>
      </c>
      <c r="AH509" s="3">
        <v>2.7008999999999999</v>
      </c>
      <c r="AI509">
        <f>(Table729232435638842045248416[[#This Row],[time]]-2)*2</f>
        <v>1.4017999999999997</v>
      </c>
      <c r="AJ509" s="9">
        <v>7.9300000000000003E-5</v>
      </c>
      <c r="AK509" s="3">
        <v>2.7008999999999999</v>
      </c>
      <c r="AL509">
        <f>(Table25029933136339542745949123[[#This Row],[time]]-2)*2</f>
        <v>1.4017999999999997</v>
      </c>
      <c r="AM509" s="6">
        <v>1.3141099999999999</v>
      </c>
      <c r="AN509" s="3">
        <v>2.7008999999999999</v>
      </c>
      <c r="AO509">
        <f>(Table829332535738942145348517[[#This Row],[time]]-2)*2</f>
        <v>1.4017999999999997</v>
      </c>
      <c r="AP509" s="6">
        <v>1.9219999999999999</v>
      </c>
      <c r="AQ509" s="3">
        <v>2.7008999999999999</v>
      </c>
      <c r="AR509">
        <f>(Table25230033236439642846049224[[#This Row],[time]]-2)*2</f>
        <v>1.4017999999999997</v>
      </c>
      <c r="AS509" s="6">
        <v>1.58368</v>
      </c>
      <c r="AT509" s="3">
        <v>2.7008999999999999</v>
      </c>
      <c r="AU509">
        <f>(Table25330133336539742946149325[[#This Row],[time]]-2)*2</f>
        <v>1.4017999999999997</v>
      </c>
      <c r="AV509" s="6">
        <v>1.9365600000000001</v>
      </c>
    </row>
    <row r="510" spans="1:48">
      <c r="A510" s="3">
        <v>2.7553800000000002</v>
      </c>
      <c r="B510">
        <f>(Table128631835038241444647810[[#This Row],[time]]-2)*2</f>
        <v>1.5107600000000003</v>
      </c>
      <c r="C510" s="9">
        <v>8.5099999999999995E-5</v>
      </c>
      <c r="D510" s="3">
        <v>2.7732100000000002</v>
      </c>
      <c r="E510">
        <f>(Table228731935138341544747911[[#This Row],[time]]-2)*2</f>
        <v>1.5464200000000003</v>
      </c>
      <c r="F510" s="9">
        <v>6.4800000000000003E-5</v>
      </c>
      <c r="G510" s="3">
        <v>2.7732100000000002</v>
      </c>
      <c r="H510">
        <f>(Table24529432635839042245448618[[#This Row],[time]]-2)*2</f>
        <v>1.5464200000000003</v>
      </c>
      <c r="I510" s="9">
        <v>9.09E-5</v>
      </c>
      <c r="J510" s="3">
        <v>2.7732100000000002</v>
      </c>
      <c r="K510">
        <f>(Table328832035238441644848012[[#This Row],[time]]-2)*2</f>
        <v>1.5464200000000003</v>
      </c>
      <c r="L510" s="9">
        <v>6.4399999999999993E-5</v>
      </c>
      <c r="M510" s="3">
        <v>2.7732100000000002</v>
      </c>
      <c r="N510">
        <f>(Table24629532735939142345548719[[#This Row],[time]]-2)*2</f>
        <v>1.5464200000000003</v>
      </c>
      <c r="O510" s="9">
        <v>5.27E-5</v>
      </c>
      <c r="P510" s="3">
        <v>2.7732100000000002</v>
      </c>
      <c r="Q510">
        <f>(Table428932135338541744948113[[#This Row],[time]]-2)*2</f>
        <v>1.5464200000000003</v>
      </c>
      <c r="R510" s="9">
        <v>6.8300000000000007E-5</v>
      </c>
      <c r="S510" s="3">
        <v>2.7732100000000002</v>
      </c>
      <c r="T510">
        <f>(Table24729632836039242445648820[[#This Row],[time]]-2)*2</f>
        <v>1.5464200000000003</v>
      </c>
      <c r="U510" s="9">
        <v>5.5399999999999998E-5</v>
      </c>
      <c r="V510" s="3">
        <v>2.7732100000000002</v>
      </c>
      <c r="W510">
        <f>(Table529032235438641845048214[[#This Row],[time]]-2)*2</f>
        <v>1.5464200000000003</v>
      </c>
      <c r="X510" s="9">
        <v>6.6699999999999995E-5</v>
      </c>
      <c r="Y510" s="3">
        <v>2.7732100000000002</v>
      </c>
      <c r="Z510">
        <f>(Table24829732936139342545748921[[#This Row],[time]]-2)*2</f>
        <v>1.5464200000000003</v>
      </c>
      <c r="AA510" s="9">
        <v>8.42E-5</v>
      </c>
      <c r="AB510" s="3">
        <v>2.7732100000000002</v>
      </c>
      <c r="AC510">
        <f>(Table629132335538741945148315[[#This Row],[time]]-2)*2</f>
        <v>1.5464200000000003</v>
      </c>
      <c r="AD510" s="9">
        <v>8.3999999999999995E-5</v>
      </c>
      <c r="AE510" s="3">
        <v>2.7732100000000002</v>
      </c>
      <c r="AF510">
        <f>(Table24929833036239442645849022[[#This Row],[time]]-2)*2</f>
        <v>1.5464200000000003</v>
      </c>
      <c r="AG510" s="9">
        <v>9.2899999999999995E-5</v>
      </c>
      <c r="AH510" s="3">
        <v>2.7732100000000002</v>
      </c>
      <c r="AI510">
        <f>(Table729232435638842045248416[[#This Row],[time]]-2)*2</f>
        <v>1.5464200000000003</v>
      </c>
      <c r="AJ510" s="9">
        <v>6.8999999999999997E-5</v>
      </c>
      <c r="AK510" s="3">
        <v>2.7732100000000002</v>
      </c>
      <c r="AL510">
        <f>(Table25029933136339542745949123[[#This Row],[time]]-2)*2</f>
        <v>1.5464200000000003</v>
      </c>
      <c r="AM510" s="6">
        <v>1.46597</v>
      </c>
      <c r="AN510" s="3">
        <v>2.7732100000000002</v>
      </c>
      <c r="AO510">
        <f>(Table829332535738942145348517[[#This Row],[time]]-2)*2</f>
        <v>1.5464200000000003</v>
      </c>
      <c r="AP510" s="6">
        <v>1.8553200000000001</v>
      </c>
      <c r="AQ510" s="3">
        <v>2.7732100000000002</v>
      </c>
      <c r="AR510">
        <f>(Table25230033236439642846049224[[#This Row],[time]]-2)*2</f>
        <v>1.5464200000000003</v>
      </c>
      <c r="AS510" s="6">
        <v>1.7591699999999999</v>
      </c>
      <c r="AT510" s="3">
        <v>2.7732100000000002</v>
      </c>
      <c r="AU510">
        <f>(Table25330133336539742946149325[[#This Row],[time]]-2)*2</f>
        <v>1.5464200000000003</v>
      </c>
      <c r="AV510" s="6">
        <v>1.7267399999999999</v>
      </c>
    </row>
    <row r="511" spans="1:48">
      <c r="A511" s="3">
        <v>2.8018900000000002</v>
      </c>
      <c r="B511">
        <f>(Table128631835038241444647810[[#This Row],[time]]-2)*2</f>
        <v>1.6037800000000004</v>
      </c>
      <c r="C511" s="9">
        <v>8.4599999999999996E-5</v>
      </c>
      <c r="D511" s="3">
        <v>2.8013599999999999</v>
      </c>
      <c r="E511">
        <f>(Table228731935138341544747911[[#This Row],[time]]-2)*2</f>
        <v>1.6027199999999997</v>
      </c>
      <c r="F511" s="9">
        <v>6.3899999999999995E-5</v>
      </c>
      <c r="G511" s="3">
        <v>2.8013599999999999</v>
      </c>
      <c r="H511">
        <f>(Table24529432635839042245448618[[#This Row],[time]]-2)*2</f>
        <v>1.6027199999999997</v>
      </c>
      <c r="I511" s="9">
        <v>9.0000000000000006E-5</v>
      </c>
      <c r="J511" s="3">
        <v>2.8013599999999999</v>
      </c>
      <c r="K511">
        <f>(Table328832035238441644848012[[#This Row],[time]]-2)*2</f>
        <v>1.6027199999999997</v>
      </c>
      <c r="L511" s="9">
        <v>6.3299999999999994E-5</v>
      </c>
      <c r="M511" s="3">
        <v>2.8013599999999999</v>
      </c>
      <c r="N511">
        <f>(Table24629532735939142345548719[[#This Row],[time]]-2)*2</f>
        <v>1.6027199999999997</v>
      </c>
      <c r="O511" s="9">
        <v>5.3100000000000003E-5</v>
      </c>
      <c r="P511" s="3">
        <v>2.8013599999999999</v>
      </c>
      <c r="Q511">
        <f>(Table428932135338541744948113[[#This Row],[time]]-2)*2</f>
        <v>1.6027199999999997</v>
      </c>
      <c r="R511" s="9">
        <v>6.7399999999999998E-5</v>
      </c>
      <c r="S511" s="3">
        <v>2.8013599999999999</v>
      </c>
      <c r="T511">
        <f>(Table24729632836039242445648820[[#This Row],[time]]-2)*2</f>
        <v>1.6027199999999997</v>
      </c>
      <c r="U511" s="9">
        <v>5.5800000000000001E-5</v>
      </c>
      <c r="V511" s="3">
        <v>2.8013599999999999</v>
      </c>
      <c r="W511">
        <f>(Table529032235438641845048214[[#This Row],[time]]-2)*2</f>
        <v>1.6027199999999997</v>
      </c>
      <c r="X511" s="9">
        <v>6.5699999999999998E-5</v>
      </c>
      <c r="Y511" s="3">
        <v>2.8013599999999999</v>
      </c>
      <c r="Z511">
        <f>(Table24829732936139342545748921[[#This Row],[time]]-2)*2</f>
        <v>1.6027199999999997</v>
      </c>
      <c r="AA511" s="9">
        <v>8.2799999999999993E-5</v>
      </c>
      <c r="AB511" s="3">
        <v>2.8013599999999999</v>
      </c>
      <c r="AC511">
        <f>(Table629132335538741945148315[[#This Row],[time]]-2)*2</f>
        <v>1.6027199999999997</v>
      </c>
      <c r="AD511" s="9">
        <v>8.2700000000000004E-5</v>
      </c>
      <c r="AE511" s="3">
        <v>2.8013599999999999</v>
      </c>
      <c r="AF511">
        <f>(Table24929833036239442645849022[[#This Row],[time]]-2)*2</f>
        <v>1.6027199999999997</v>
      </c>
      <c r="AG511" s="9">
        <v>9.2499999999999999E-5</v>
      </c>
      <c r="AH511" s="3">
        <v>2.8013599999999999</v>
      </c>
      <c r="AI511">
        <f>(Table729232435638842045248416[[#This Row],[time]]-2)*2</f>
        <v>1.6027199999999997</v>
      </c>
      <c r="AJ511" s="9">
        <v>6.5900000000000003E-5</v>
      </c>
      <c r="AK511" s="3">
        <v>2.8013599999999999</v>
      </c>
      <c r="AL511">
        <f>(Table25029933136339542745949123[[#This Row],[time]]-2)*2</f>
        <v>1.6027199999999997</v>
      </c>
      <c r="AM511" s="6">
        <v>1.5136799999999999</v>
      </c>
      <c r="AN511" s="3">
        <v>2.8013599999999999</v>
      </c>
      <c r="AO511">
        <f>(Table829332535738942145348517[[#This Row],[time]]-2)*2</f>
        <v>1.6027199999999997</v>
      </c>
      <c r="AP511" s="6">
        <v>1.8171299999999999</v>
      </c>
      <c r="AQ511" s="3">
        <v>2.8013599999999999</v>
      </c>
      <c r="AR511">
        <f>(Table25230033236439642846049224[[#This Row],[time]]-2)*2</f>
        <v>1.6027199999999997</v>
      </c>
      <c r="AS511" s="6">
        <v>1.81836</v>
      </c>
      <c r="AT511" s="3">
        <v>2.8013599999999999</v>
      </c>
      <c r="AU511">
        <f>(Table25330133336539742946149325[[#This Row],[time]]-2)*2</f>
        <v>1.6027199999999997</v>
      </c>
      <c r="AV511" s="6">
        <v>1.64425</v>
      </c>
    </row>
    <row r="512" spans="1:48">
      <c r="A512" s="3">
        <v>2.8553799999999998</v>
      </c>
      <c r="B512">
        <f>(Table128631835038241444647810[[#This Row],[time]]-2)*2</f>
        <v>1.7107599999999996</v>
      </c>
      <c r="C512" s="9">
        <v>8.3900000000000006E-5</v>
      </c>
      <c r="D512" s="3">
        <v>2.85046</v>
      </c>
      <c r="E512">
        <f>(Table228731935138341544747911[[#This Row],[time]]-2)*2</f>
        <v>1.70092</v>
      </c>
      <c r="F512" s="9">
        <v>6.2799999999999995E-5</v>
      </c>
      <c r="G512" s="3">
        <v>2.85046</v>
      </c>
      <c r="H512">
        <f>(Table24529432635839042245448618[[#This Row],[time]]-2)*2</f>
        <v>1.70092</v>
      </c>
      <c r="I512" s="9">
        <v>8.8900000000000006E-5</v>
      </c>
      <c r="J512" s="3">
        <v>2.85046</v>
      </c>
      <c r="K512">
        <f>(Table328832035238441644848012[[#This Row],[time]]-2)*2</f>
        <v>1.70092</v>
      </c>
      <c r="L512" s="9">
        <v>6.2000000000000003E-5</v>
      </c>
      <c r="M512" s="3">
        <v>2.85046</v>
      </c>
      <c r="N512">
        <f>(Table24629532735939142345548719[[#This Row],[time]]-2)*2</f>
        <v>1.70092</v>
      </c>
      <c r="O512" s="9">
        <v>5.41E-5</v>
      </c>
      <c r="P512" s="3">
        <v>2.85046</v>
      </c>
      <c r="Q512">
        <f>(Table428932135338541744948113[[#This Row],[time]]-2)*2</f>
        <v>1.70092</v>
      </c>
      <c r="R512" s="9">
        <v>6.5199999999999999E-5</v>
      </c>
      <c r="S512" s="3">
        <v>2.85046</v>
      </c>
      <c r="T512">
        <f>(Table24729632836039242445648820[[#This Row],[time]]-2)*2</f>
        <v>1.70092</v>
      </c>
      <c r="U512" s="9">
        <v>5.6100000000000002E-5</v>
      </c>
      <c r="V512" s="3">
        <v>2.85046</v>
      </c>
      <c r="W512">
        <f>(Table529032235438641845048214[[#This Row],[time]]-2)*2</f>
        <v>1.70092</v>
      </c>
      <c r="X512" s="9">
        <v>6.3800000000000006E-5</v>
      </c>
      <c r="Y512" s="3">
        <v>2.85046</v>
      </c>
      <c r="Z512">
        <f>(Table24829732936139342545748921[[#This Row],[time]]-2)*2</f>
        <v>1.70092</v>
      </c>
      <c r="AA512" s="9">
        <v>8.25E-5</v>
      </c>
      <c r="AB512" s="3">
        <v>2.85046</v>
      </c>
      <c r="AC512">
        <f>(Table629132335538741945148315[[#This Row],[time]]-2)*2</f>
        <v>1.70092</v>
      </c>
      <c r="AD512" s="9">
        <v>8.0099999999999995E-5</v>
      </c>
      <c r="AE512" s="3">
        <v>2.85046</v>
      </c>
      <c r="AF512">
        <f>(Table24929833036239442645849022[[#This Row],[time]]-2)*2</f>
        <v>1.70092</v>
      </c>
      <c r="AG512" s="9">
        <v>9.1700000000000006E-5</v>
      </c>
      <c r="AH512" s="3">
        <v>2.85046</v>
      </c>
      <c r="AI512">
        <f>(Table729232435638842045248416[[#This Row],[time]]-2)*2</f>
        <v>1.70092</v>
      </c>
      <c r="AJ512" s="9">
        <v>7.1400000000000001E-5</v>
      </c>
      <c r="AK512" s="3">
        <v>2.85046</v>
      </c>
      <c r="AL512">
        <f>(Table25029933136339542745949123[[#This Row],[time]]-2)*2</f>
        <v>1.70092</v>
      </c>
      <c r="AM512" s="6">
        <v>1.5911</v>
      </c>
      <c r="AN512" s="3">
        <v>2.85046</v>
      </c>
      <c r="AO512">
        <f>(Table829332535738942145348517[[#This Row],[time]]-2)*2</f>
        <v>1.70092</v>
      </c>
      <c r="AP512" s="6">
        <v>1.73872</v>
      </c>
      <c r="AQ512" s="3">
        <v>2.85046</v>
      </c>
      <c r="AR512">
        <f>(Table25230033236439642846049224[[#This Row],[time]]-2)*2</f>
        <v>1.70092</v>
      </c>
      <c r="AS512" s="6">
        <v>1.9060999999999999</v>
      </c>
      <c r="AT512" s="3">
        <v>2.85046</v>
      </c>
      <c r="AU512">
        <f>(Table25330133336539742946149325[[#This Row],[time]]-2)*2</f>
        <v>1.70092</v>
      </c>
      <c r="AV512" s="6">
        <v>1.5039100000000001</v>
      </c>
    </row>
    <row r="513" spans="1:48">
      <c r="A513" s="3">
        <v>2.9058899999999999</v>
      </c>
      <c r="B513">
        <f>(Table128631835038241444647810[[#This Row],[time]]-2)*2</f>
        <v>1.8117799999999997</v>
      </c>
      <c r="C513" s="9">
        <v>8.3100000000000001E-5</v>
      </c>
      <c r="D513" s="3">
        <v>2.9034800000000001</v>
      </c>
      <c r="E513">
        <f>(Table228731935138341544747911[[#This Row],[time]]-2)*2</f>
        <v>1.8069600000000001</v>
      </c>
      <c r="F513" s="9">
        <v>6.1600000000000007E-5</v>
      </c>
      <c r="G513" s="3">
        <v>2.9034800000000001</v>
      </c>
      <c r="H513">
        <f>(Table24529432635839042245448618[[#This Row],[time]]-2)*2</f>
        <v>1.8069600000000001</v>
      </c>
      <c r="I513" s="9">
        <v>8.7700000000000004E-5</v>
      </c>
      <c r="J513" s="3">
        <v>2.9034800000000001</v>
      </c>
      <c r="K513">
        <f>(Table328832035238441644848012[[#This Row],[time]]-2)*2</f>
        <v>1.8069600000000001</v>
      </c>
      <c r="L513" s="9">
        <v>6.0800000000000001E-5</v>
      </c>
      <c r="M513" s="3">
        <v>2.9034800000000001</v>
      </c>
      <c r="N513">
        <f>(Table24629532735939142345548719[[#This Row],[time]]-2)*2</f>
        <v>1.8069600000000001</v>
      </c>
      <c r="O513" s="9">
        <v>5.4400000000000001E-5</v>
      </c>
      <c r="P513" s="3">
        <v>2.9034800000000001</v>
      </c>
      <c r="Q513">
        <f>(Table428932135338541744948113[[#This Row],[time]]-2)*2</f>
        <v>1.8069600000000001</v>
      </c>
      <c r="R513" s="9">
        <v>6.3800000000000006E-5</v>
      </c>
      <c r="S513" s="3">
        <v>2.9034800000000001</v>
      </c>
      <c r="T513">
        <f>(Table24729632836039242445648820[[#This Row],[time]]-2)*2</f>
        <v>1.8069600000000001</v>
      </c>
      <c r="U513" s="9">
        <v>5.5000000000000002E-5</v>
      </c>
      <c r="V513" s="3">
        <v>2.9034800000000001</v>
      </c>
      <c r="W513">
        <f>(Table529032235438641845048214[[#This Row],[time]]-2)*2</f>
        <v>1.8069600000000001</v>
      </c>
      <c r="X513" s="9">
        <v>6.2500000000000001E-5</v>
      </c>
      <c r="Y513" s="3">
        <v>2.9034800000000001</v>
      </c>
      <c r="Z513">
        <f>(Table24829732936139342545748921[[#This Row],[time]]-2)*2</f>
        <v>1.8069600000000001</v>
      </c>
      <c r="AA513" s="9">
        <v>8.2399999999999997E-5</v>
      </c>
      <c r="AB513" s="3">
        <v>2.9034800000000001</v>
      </c>
      <c r="AC513">
        <f>(Table629132335538741945148315[[#This Row],[time]]-2)*2</f>
        <v>1.8069600000000001</v>
      </c>
      <c r="AD513" s="9">
        <v>7.9400000000000006E-5</v>
      </c>
      <c r="AE513" s="3">
        <v>2.9034800000000001</v>
      </c>
      <c r="AF513">
        <f>(Table24929833036239442645849022[[#This Row],[time]]-2)*2</f>
        <v>1.8069600000000001</v>
      </c>
      <c r="AG513" s="9">
        <v>9.0699999999999996E-5</v>
      </c>
      <c r="AH513" s="3">
        <v>2.9034800000000001</v>
      </c>
      <c r="AI513">
        <f>(Table729232435638842045248416[[#This Row],[time]]-2)*2</f>
        <v>1.8069600000000001</v>
      </c>
      <c r="AJ513" s="9">
        <v>6.0399999999999998E-5</v>
      </c>
      <c r="AK513" s="3">
        <v>2.9034800000000001</v>
      </c>
      <c r="AL513">
        <f>(Table25029933136339542745949123[[#This Row],[time]]-2)*2</f>
        <v>1.8069600000000001</v>
      </c>
      <c r="AM513" s="6">
        <v>1.6815100000000001</v>
      </c>
      <c r="AN513" s="3">
        <v>2.9034800000000001</v>
      </c>
      <c r="AO513">
        <f>(Table829332535738942145348517[[#This Row],[time]]-2)*2</f>
        <v>1.8069600000000001</v>
      </c>
      <c r="AP513" s="6">
        <v>1.63839</v>
      </c>
      <c r="AQ513" s="3">
        <v>2.9034800000000001</v>
      </c>
      <c r="AR513">
        <f>(Table25230033236439642846049224[[#This Row],[time]]-2)*2</f>
        <v>1.8069600000000001</v>
      </c>
      <c r="AS513" s="6">
        <v>1.96651</v>
      </c>
      <c r="AT513" s="3">
        <v>2.9034800000000001</v>
      </c>
      <c r="AU513">
        <f>(Table25330133336539742946149325[[#This Row],[time]]-2)*2</f>
        <v>1.8069600000000001</v>
      </c>
      <c r="AV513" s="6">
        <v>1.3606100000000001</v>
      </c>
    </row>
    <row r="514" spans="1:48">
      <c r="A514" s="3">
        <v>2.9527700000000001</v>
      </c>
      <c r="B514">
        <f>(Table128631835038241444647810[[#This Row],[time]]-2)*2</f>
        <v>1.9055400000000002</v>
      </c>
      <c r="C514" s="9">
        <v>8.2399999999999997E-5</v>
      </c>
      <c r="D514" s="3">
        <v>2.9534699999999998</v>
      </c>
      <c r="E514">
        <f>(Table228731935138341544747911[[#This Row],[time]]-2)*2</f>
        <v>1.9069399999999996</v>
      </c>
      <c r="F514" s="9">
        <v>6.0699999999999998E-5</v>
      </c>
      <c r="G514" s="3">
        <v>2.9534699999999998</v>
      </c>
      <c r="H514">
        <f>(Table24529432635839042245448618[[#This Row],[time]]-2)*2</f>
        <v>1.9069399999999996</v>
      </c>
      <c r="I514" s="9">
        <v>8.6600000000000004E-5</v>
      </c>
      <c r="J514" s="3">
        <v>2.9534699999999998</v>
      </c>
      <c r="K514">
        <f>(Table328832035238441644848012[[#This Row],[time]]-2)*2</f>
        <v>1.9069399999999996</v>
      </c>
      <c r="L514" s="9">
        <v>5.9700000000000001E-5</v>
      </c>
      <c r="M514" s="3">
        <v>2.9534699999999998</v>
      </c>
      <c r="N514">
        <f>(Table24629532735939142345548719[[#This Row],[time]]-2)*2</f>
        <v>1.9069399999999996</v>
      </c>
      <c r="O514" s="9">
        <v>5.41E-5</v>
      </c>
      <c r="P514" s="3">
        <v>2.9534699999999998</v>
      </c>
      <c r="Q514">
        <f>(Table428932135338541744948113[[#This Row],[time]]-2)*2</f>
        <v>1.9069399999999996</v>
      </c>
      <c r="R514" s="9">
        <v>6.1799999999999998E-5</v>
      </c>
      <c r="S514" s="3">
        <v>2.9534699999999998</v>
      </c>
      <c r="T514">
        <f>(Table24729632836039242445648820[[#This Row],[time]]-2)*2</f>
        <v>1.9069399999999996</v>
      </c>
      <c r="U514" s="9">
        <v>5.3999999999999998E-5</v>
      </c>
      <c r="V514" s="3">
        <v>2.9534699999999998</v>
      </c>
      <c r="W514">
        <f>(Table529032235438641845048214[[#This Row],[time]]-2)*2</f>
        <v>1.9069399999999996</v>
      </c>
      <c r="X514" s="9">
        <v>6.1099999999999994E-5</v>
      </c>
      <c r="Y514" s="3">
        <v>2.9534699999999998</v>
      </c>
      <c r="Z514">
        <f>(Table24829732936139342545748921[[#This Row],[time]]-2)*2</f>
        <v>1.9069399999999996</v>
      </c>
      <c r="AA514" s="9">
        <v>8.2200000000000006E-5</v>
      </c>
      <c r="AB514" s="3">
        <v>2.9534699999999998</v>
      </c>
      <c r="AC514">
        <f>(Table629132335538741945148315[[#This Row],[time]]-2)*2</f>
        <v>1.9069399999999996</v>
      </c>
      <c r="AD514" s="9">
        <v>7.6799999999999997E-5</v>
      </c>
      <c r="AE514" s="3">
        <v>2.9534699999999998</v>
      </c>
      <c r="AF514">
        <f>(Table24929833036239442645849022[[#This Row],[time]]-2)*2</f>
        <v>1.9069399999999996</v>
      </c>
      <c r="AG514" s="9">
        <v>8.9699999999999998E-5</v>
      </c>
      <c r="AH514" s="3">
        <v>2.9534699999999998</v>
      </c>
      <c r="AI514">
        <f>(Table729232435638842045248416[[#This Row],[time]]-2)*2</f>
        <v>1.9069399999999996</v>
      </c>
      <c r="AJ514" s="9">
        <v>5.4200000000000003E-5</v>
      </c>
      <c r="AK514" s="3">
        <v>2.9534699999999998</v>
      </c>
      <c r="AL514">
        <f>(Table25029933136339542745949123[[#This Row],[time]]-2)*2</f>
        <v>1.9069399999999996</v>
      </c>
      <c r="AM514" s="6">
        <v>1.7603500000000001</v>
      </c>
      <c r="AN514" s="3">
        <v>2.9534699999999998</v>
      </c>
      <c r="AO514">
        <f>(Table829332535738942145348517[[#This Row],[time]]-2)*2</f>
        <v>1.9069399999999996</v>
      </c>
      <c r="AP514" s="6">
        <v>1.52288</v>
      </c>
      <c r="AQ514" s="3">
        <v>2.9534699999999998</v>
      </c>
      <c r="AR514">
        <f>(Table25230033236439642846049224[[#This Row],[time]]-2)*2</f>
        <v>1.9069399999999996</v>
      </c>
      <c r="AS514" s="6">
        <v>2.0109300000000001</v>
      </c>
      <c r="AT514" s="3">
        <v>2.9534699999999998</v>
      </c>
      <c r="AU514">
        <f>(Table25330133336539742946149325[[#This Row],[time]]-2)*2</f>
        <v>1.9069399999999996</v>
      </c>
      <c r="AV514" s="6">
        <v>1.22536</v>
      </c>
    </row>
    <row r="515" spans="1:48">
      <c r="A515" s="4">
        <v>3</v>
      </c>
      <c r="B515">
        <f>(Table128631835038241444647810[[#This Row],[time]]-2)*2</f>
        <v>2</v>
      </c>
      <c r="C515" s="10">
        <v>8.1699999999999994E-5</v>
      </c>
      <c r="D515" s="4">
        <v>3</v>
      </c>
      <c r="E515">
        <f>(Table228731935138341544747911[[#This Row],[time]]-2)*2</f>
        <v>2</v>
      </c>
      <c r="F515" s="10">
        <v>5.9899999999999999E-5</v>
      </c>
      <c r="G515" s="4">
        <v>3</v>
      </c>
      <c r="H515">
        <f>(Table24529432635839042245448618[[#This Row],[time]]-2)*2</f>
        <v>2</v>
      </c>
      <c r="I515" s="10">
        <v>8.5599999999999994E-5</v>
      </c>
      <c r="J515" s="4">
        <v>3</v>
      </c>
      <c r="K515">
        <f>(Table328832035238441644848012[[#This Row],[time]]-2)*2</f>
        <v>2</v>
      </c>
      <c r="L515" s="10">
        <v>5.8900000000000002E-5</v>
      </c>
      <c r="M515" s="4">
        <v>3</v>
      </c>
      <c r="N515">
        <f>(Table24629532735939142345548719[[#This Row],[time]]-2)*2</f>
        <v>2</v>
      </c>
      <c r="O515" s="10">
        <v>5.2099999999999999E-5</v>
      </c>
      <c r="P515" s="4">
        <v>3</v>
      </c>
      <c r="Q515">
        <f>(Table428932135338541744948113[[#This Row],[time]]-2)*2</f>
        <v>2</v>
      </c>
      <c r="R515" s="10">
        <v>6.0099999999999997E-5</v>
      </c>
      <c r="S515" s="4">
        <v>3</v>
      </c>
      <c r="T515">
        <f>(Table24729632836039242445648820[[#This Row],[time]]-2)*2</f>
        <v>2</v>
      </c>
      <c r="U515" s="10">
        <v>5.2500000000000002E-5</v>
      </c>
      <c r="V515" s="4">
        <v>3</v>
      </c>
      <c r="W515">
        <f>(Table529032235438641845048214[[#This Row],[time]]-2)*2</f>
        <v>2</v>
      </c>
      <c r="X515" s="10">
        <v>5.9899999999999999E-5</v>
      </c>
      <c r="Y515" s="4">
        <v>3</v>
      </c>
      <c r="Z515">
        <f>(Table24829732936139342545748921[[#This Row],[time]]-2)*2</f>
        <v>2</v>
      </c>
      <c r="AA515" s="10">
        <v>8.0400000000000003E-5</v>
      </c>
      <c r="AB515" s="4">
        <v>3</v>
      </c>
      <c r="AC515">
        <f>(Table629132335538741945148315[[#This Row],[time]]-2)*2</f>
        <v>2</v>
      </c>
      <c r="AD515" s="10">
        <v>7.4900000000000005E-5</v>
      </c>
      <c r="AE515" s="4">
        <v>3</v>
      </c>
      <c r="AF515">
        <f>(Table24929833036239442645849022[[#This Row],[time]]-2)*2</f>
        <v>2</v>
      </c>
      <c r="AG515" s="10">
        <v>8.8399999999999994E-5</v>
      </c>
      <c r="AH515" s="4">
        <v>3</v>
      </c>
      <c r="AI515">
        <f>(Table729232435638842045248416[[#This Row],[time]]-2)*2</f>
        <v>2</v>
      </c>
      <c r="AJ515" s="10">
        <v>5.13E-5</v>
      </c>
      <c r="AK515" s="4">
        <v>3</v>
      </c>
      <c r="AL515">
        <f>(Table25029933136339542745949123[[#This Row],[time]]-2)*2</f>
        <v>2</v>
      </c>
      <c r="AM515" s="7">
        <v>1.76417</v>
      </c>
      <c r="AN515" s="4">
        <v>3</v>
      </c>
      <c r="AO515">
        <f>(Table829332535738942145348517[[#This Row],[time]]-2)*2</f>
        <v>2</v>
      </c>
      <c r="AP515" s="7">
        <v>1.3970899999999999</v>
      </c>
      <c r="AQ515" s="4">
        <v>3</v>
      </c>
      <c r="AR515">
        <f>(Table25230033236439642846049224[[#This Row],[time]]-2)*2</f>
        <v>2</v>
      </c>
      <c r="AS515" s="7">
        <v>2.0535100000000002</v>
      </c>
      <c r="AT515" s="4">
        <v>3</v>
      </c>
      <c r="AU515">
        <f>(Table25330133336539742946149325[[#This Row],[time]]-2)*2</f>
        <v>2</v>
      </c>
      <c r="AV515" s="7">
        <v>1.0951200000000001</v>
      </c>
    </row>
    <row r="516" spans="1:48">
      <c r="A516" t="s">
        <v>26</v>
      </c>
      <c r="C516">
        <f>AVERAGE(C495:C515)</f>
        <v>0.53062597076190476</v>
      </c>
      <c r="D516" t="s">
        <v>26</v>
      </c>
      <c r="F516">
        <f t="shared" ref="F516" si="452">AVERAGE(F495:F515)</f>
        <v>0.16823163809523808</v>
      </c>
      <c r="G516" t="s">
        <v>26</v>
      </c>
      <c r="I516">
        <f t="shared" ref="I516" si="453">AVERAGE(I495:I515)</f>
        <v>1.1058496960476194</v>
      </c>
      <c r="J516" t="s">
        <v>26</v>
      </c>
      <c r="L516">
        <f t="shared" ref="L516" si="454">AVERAGE(L495:L515)</f>
        <v>0.15434628242857137</v>
      </c>
      <c r="M516" t="s">
        <v>26</v>
      </c>
      <c r="O516">
        <f t="shared" ref="O516" si="455">AVERAGE(O495:O515)</f>
        <v>1.9984984761904766E-2</v>
      </c>
      <c r="P516" t="s">
        <v>26</v>
      </c>
      <c r="R516">
        <f t="shared" ref="R516" si="456">AVERAGE(R495:R515)</f>
        <v>0.25472419047619044</v>
      </c>
      <c r="S516" t="s">
        <v>26</v>
      </c>
      <c r="U516">
        <f t="shared" ref="U516" si="457">AVERAGE(U495:U515)</f>
        <v>6.9849714809523789E-2</v>
      </c>
      <c r="V516" t="s">
        <v>26</v>
      </c>
      <c r="X516">
        <f t="shared" ref="X516" si="458">AVERAGE(X495:X515)</f>
        <v>0.36077609047619047</v>
      </c>
      <c r="Y516" t="s">
        <v>26</v>
      </c>
      <c r="AA516">
        <f t="shared" ref="AA516" si="459">AVERAGE(AA495:AA515)</f>
        <v>0.11317631876190472</v>
      </c>
      <c r="AB516" t="s">
        <v>26</v>
      </c>
      <c r="AD516">
        <f t="shared" ref="AD516" si="460">AVERAGE(AD495:AD515)</f>
        <v>0.24475791076190473</v>
      </c>
      <c r="AE516" t="s">
        <v>26</v>
      </c>
      <c r="AG516">
        <f t="shared" ref="AG516" si="461">AVERAGE(AG495:AG515)</f>
        <v>0.25113370433333343</v>
      </c>
      <c r="AH516" t="s">
        <v>26</v>
      </c>
      <c r="AJ516">
        <f t="shared" ref="AJ516" si="462">AVERAGE(AJ495:AJ515)</f>
        <v>0.3468519974761905</v>
      </c>
      <c r="AK516" t="s">
        <v>26</v>
      </c>
      <c r="AM516">
        <f t="shared" ref="AM516" si="463">AVERAGE(AM495:AM515)</f>
        <v>0.9380114285714285</v>
      </c>
      <c r="AN516" t="s">
        <v>26</v>
      </c>
      <c r="AP516">
        <f t="shared" ref="AP516" si="464">AVERAGE(AP495:AP515)</f>
        <v>1.4868212380952381</v>
      </c>
      <c r="AQ516" t="s">
        <v>26</v>
      </c>
      <c r="AS516">
        <f t="shared" ref="AS516" si="465">AVERAGE(AS495:AS515)</f>
        <v>1.2611517619047616</v>
      </c>
      <c r="AT516" t="s">
        <v>26</v>
      </c>
      <c r="AV516">
        <f t="shared" ref="AV516" si="466">AVERAGE(AV495:AV515)</f>
        <v>2.1200114285714284</v>
      </c>
    </row>
    <row r="517" spans="1:48">
      <c r="A517" t="s">
        <v>27</v>
      </c>
      <c r="C517">
        <f>MAX(C495:C515)</f>
        <v>1.9027400000000001</v>
      </c>
      <c r="D517" t="s">
        <v>27</v>
      </c>
      <c r="F517">
        <f t="shared" ref="F517:AV517" si="467">MAX(F495:F515)</f>
        <v>0.51681500000000002</v>
      </c>
      <c r="G517" t="s">
        <v>27</v>
      </c>
      <c r="I517">
        <f t="shared" ref="I517:AV517" si="468">MAX(I495:I515)</f>
        <v>2.9130400000000001</v>
      </c>
      <c r="J517" t="s">
        <v>27</v>
      </c>
      <c r="L517">
        <f t="shared" ref="L517:AV517" si="469">MAX(L495:L515)</f>
        <v>0.54701100000000002</v>
      </c>
      <c r="M517" t="s">
        <v>27</v>
      </c>
      <c r="O517">
        <f t="shared" ref="O517:AV517" si="470">MAX(O495:O515)</f>
        <v>0.146813</v>
      </c>
      <c r="P517" t="s">
        <v>27</v>
      </c>
      <c r="R517">
        <f t="shared" ref="R517:AV517" si="471">MAX(R495:R515)</f>
        <v>1.1759599999999999</v>
      </c>
      <c r="S517" t="s">
        <v>27</v>
      </c>
      <c r="U517">
        <f t="shared" ref="U517:AV517" si="472">MAX(U495:U515)</f>
        <v>0.50223399999999996</v>
      </c>
      <c r="V517" t="s">
        <v>27</v>
      </c>
      <c r="X517">
        <f t="shared" ref="X517:AV517" si="473">MAX(X495:X515)</f>
        <v>1.6875899999999999</v>
      </c>
      <c r="Y517" t="s">
        <v>27</v>
      </c>
      <c r="AA517">
        <f t="shared" ref="AA517:AV517" si="474">MAX(AA495:AA515)</f>
        <v>0.59651100000000001</v>
      </c>
      <c r="AB517" t="s">
        <v>27</v>
      </c>
      <c r="AD517">
        <f t="shared" ref="AD517:AV517" si="475">MAX(AD495:AD515)</f>
        <v>1.20095</v>
      </c>
      <c r="AE517" t="s">
        <v>27</v>
      </c>
      <c r="AG517">
        <f t="shared" ref="AG517:AV517" si="476">MAX(AG495:AG515)</f>
        <v>1.0956600000000001</v>
      </c>
      <c r="AH517" t="s">
        <v>27</v>
      </c>
      <c r="AJ517">
        <f t="shared" ref="AJ517:AV517" si="477">MAX(AJ495:AJ515)</f>
        <v>1.12686</v>
      </c>
      <c r="AK517" t="s">
        <v>27</v>
      </c>
      <c r="AM517">
        <f t="shared" ref="AM517:AV517" si="478">MAX(AM495:AM515)</f>
        <v>1.76417</v>
      </c>
      <c r="AN517" t="s">
        <v>27</v>
      </c>
      <c r="AP517">
        <f t="shared" ref="AP517:AV517" si="479">MAX(AP495:AP515)</f>
        <v>1.9275599999999999</v>
      </c>
      <c r="AQ517" t="s">
        <v>27</v>
      </c>
      <c r="AS517">
        <f t="shared" ref="AS517:AV517" si="480">MAX(AS495:AS515)</f>
        <v>2.0535100000000002</v>
      </c>
      <c r="AT517" t="s">
        <v>27</v>
      </c>
      <c r="AV517">
        <f t="shared" ref="AV517" si="481">MAX(AV495:AV515)</f>
        <v>2.7239599999999999</v>
      </c>
    </row>
    <row r="519" spans="1:48">
      <c r="A519" t="s">
        <v>69</v>
      </c>
      <c r="D519" t="s">
        <v>2</v>
      </c>
    </row>
    <row r="520" spans="1:48">
      <c r="A520" t="s">
        <v>70</v>
      </c>
      <c r="D520" t="s">
        <v>4</v>
      </c>
      <c r="E520" t="s">
        <v>5</v>
      </c>
    </row>
    <row r="521" spans="1:48">
      <c r="D521" t="s">
        <v>30</v>
      </c>
    </row>
    <row r="523" spans="1:48">
      <c r="A523" t="s">
        <v>6</v>
      </c>
      <c r="D523" t="s">
        <v>7</v>
      </c>
      <c r="G523" t="s">
        <v>8</v>
      </c>
      <c r="J523" t="s">
        <v>9</v>
      </c>
      <c r="M523" t="s">
        <v>10</v>
      </c>
      <c r="P523" t="s">
        <v>11</v>
      </c>
      <c r="S523" t="s">
        <v>12</v>
      </c>
      <c r="V523" t="s">
        <v>13</v>
      </c>
      <c r="Y523" t="s">
        <v>14</v>
      </c>
      <c r="AB523" t="s">
        <v>15</v>
      </c>
      <c r="AE523" t="s">
        <v>16</v>
      </c>
      <c r="AH523" t="s">
        <v>17</v>
      </c>
      <c r="AK523" t="s">
        <v>18</v>
      </c>
      <c r="AN523" t="s">
        <v>19</v>
      </c>
      <c r="AQ523" t="s">
        <v>20</v>
      </c>
      <c r="AT523" t="s">
        <v>21</v>
      </c>
    </row>
    <row r="524" spans="1:48">
      <c r="A524" t="s">
        <v>22</v>
      </c>
      <c r="B524" t="s">
        <v>23</v>
      </c>
      <c r="C524" t="s">
        <v>24</v>
      </c>
      <c r="D524" t="s">
        <v>22</v>
      </c>
      <c r="E524" t="s">
        <v>23</v>
      </c>
      <c r="F524" t="s">
        <v>25</v>
      </c>
      <c r="G524" t="s">
        <v>22</v>
      </c>
      <c r="H524" t="s">
        <v>23</v>
      </c>
      <c r="I524" t="s">
        <v>24</v>
      </c>
      <c r="J524" t="s">
        <v>22</v>
      </c>
      <c r="K524" t="s">
        <v>23</v>
      </c>
      <c r="L524" t="s">
        <v>24</v>
      </c>
      <c r="M524" t="s">
        <v>22</v>
      </c>
      <c r="N524" t="s">
        <v>23</v>
      </c>
      <c r="O524" t="s">
        <v>24</v>
      </c>
      <c r="P524" t="s">
        <v>22</v>
      </c>
      <c r="Q524" t="s">
        <v>23</v>
      </c>
      <c r="R524" t="s">
        <v>24</v>
      </c>
      <c r="S524" t="s">
        <v>22</v>
      </c>
      <c r="T524" t="s">
        <v>23</v>
      </c>
      <c r="U524" t="s">
        <v>24</v>
      </c>
      <c r="V524" t="s">
        <v>22</v>
      </c>
      <c r="W524" t="s">
        <v>23</v>
      </c>
      <c r="X524" t="s">
        <v>24</v>
      </c>
      <c r="Y524" t="s">
        <v>22</v>
      </c>
      <c r="Z524" t="s">
        <v>23</v>
      </c>
      <c r="AA524" t="s">
        <v>24</v>
      </c>
      <c r="AB524" t="s">
        <v>22</v>
      </c>
      <c r="AC524" t="s">
        <v>23</v>
      </c>
      <c r="AD524" t="s">
        <v>24</v>
      </c>
      <c r="AE524" t="s">
        <v>22</v>
      </c>
      <c r="AF524" t="s">
        <v>23</v>
      </c>
      <c r="AG524" t="s">
        <v>24</v>
      </c>
      <c r="AH524" t="s">
        <v>22</v>
      </c>
      <c r="AI524" t="s">
        <v>23</v>
      </c>
      <c r="AJ524" t="s">
        <v>24</v>
      </c>
      <c r="AK524" t="s">
        <v>22</v>
      </c>
      <c r="AL524" t="s">
        <v>23</v>
      </c>
      <c r="AM524" t="s">
        <v>24</v>
      </c>
      <c r="AN524" t="s">
        <v>22</v>
      </c>
      <c r="AO524" t="s">
        <v>23</v>
      </c>
      <c r="AP524" t="s">
        <v>24</v>
      </c>
      <c r="AQ524" t="s">
        <v>22</v>
      </c>
      <c r="AR524" t="s">
        <v>23</v>
      </c>
      <c r="AS524" t="s">
        <v>24</v>
      </c>
      <c r="AT524" t="s">
        <v>22</v>
      </c>
      <c r="AU524" t="s">
        <v>23</v>
      </c>
      <c r="AV524" t="s">
        <v>24</v>
      </c>
    </row>
    <row r="525" spans="1:48">
      <c r="A525" s="2">
        <v>2</v>
      </c>
      <c r="B525">
        <f>-(Table125430233436639843046249426[[#This Row],[time]]-2)*2</f>
        <v>0</v>
      </c>
      <c r="C525" s="5">
        <v>3.0626899999999999</v>
      </c>
      <c r="D525" s="2">
        <v>2</v>
      </c>
      <c r="E525">
        <f>-(Table225530333536739943146349527[[#This Row],[time]]-2)*2</f>
        <v>0</v>
      </c>
      <c r="F525" s="5">
        <v>2.03722</v>
      </c>
      <c r="G525" s="2">
        <v>2</v>
      </c>
      <c r="H525" s="2">
        <f t="shared" ref="H525:H545" si="482">-(G525-2)*2</f>
        <v>0</v>
      </c>
      <c r="I525" s="5">
        <v>0.51563700000000001</v>
      </c>
      <c r="J525" s="2">
        <v>2</v>
      </c>
      <c r="K525">
        <f>-(Table325630433636840043246449628[[#This Row],[time]]-2)*2</f>
        <v>0</v>
      </c>
      <c r="L525" s="5">
        <v>0.13353000000000001</v>
      </c>
      <c r="M525" s="2">
        <v>2</v>
      </c>
      <c r="N525">
        <f>-(Table24626331134337540743947150335[[#This Row],[time]]-2)*2</f>
        <v>0</v>
      </c>
      <c r="O525" s="5">
        <v>0.22315499999999999</v>
      </c>
      <c r="P525" s="2">
        <v>2</v>
      </c>
      <c r="Q525">
        <f>-(Table425730533736940143346549729[[#This Row],[time]]-2)*2</f>
        <v>0</v>
      </c>
      <c r="R525" s="5">
        <v>1.65883</v>
      </c>
      <c r="S525" s="2">
        <v>2</v>
      </c>
      <c r="T525">
        <f>-(Table24726431234437640844047250436[[#This Row],[time]]-2)*2</f>
        <v>0</v>
      </c>
      <c r="U525" s="5">
        <v>0.36807800000000002</v>
      </c>
      <c r="V525" s="2">
        <v>2</v>
      </c>
      <c r="W525">
        <f>-(Table525830633837040243446649830[[#This Row],[time]]-2)*2</f>
        <v>0</v>
      </c>
      <c r="X525" s="5">
        <v>1.6875899999999999</v>
      </c>
      <c r="Y525" s="2">
        <v>2</v>
      </c>
      <c r="Z525">
        <f>-(Table24826531334537740944147350537[[#This Row],[time]]-2)*2</f>
        <v>0</v>
      </c>
      <c r="AA525" s="5">
        <v>0.33624300000000001</v>
      </c>
      <c r="AB525" s="2">
        <v>2</v>
      </c>
      <c r="AC525">
        <f>-(Table625930733937140343546749931[[#This Row],[time]]-2)*2</f>
        <v>0</v>
      </c>
      <c r="AD525" s="5">
        <v>3.19387</v>
      </c>
      <c r="AE525" s="2">
        <v>2</v>
      </c>
      <c r="AF525">
        <f>-(Table24926631434637841044247450638[[#This Row],[time]]-2)*2</f>
        <v>0</v>
      </c>
      <c r="AG525" s="5">
        <v>7.9119099999999998E-2</v>
      </c>
      <c r="AH525" s="2">
        <v>2</v>
      </c>
      <c r="AI525">
        <f>-(Table726030834037240443646850032[[#This Row],[time]]-2)*2</f>
        <v>0</v>
      </c>
      <c r="AJ525" s="5">
        <v>0.758687</v>
      </c>
      <c r="AK525" s="2">
        <v>2</v>
      </c>
      <c r="AL525">
        <f>-(Table25026731534737941144347550739[[#This Row],[time]]-2)*2</f>
        <v>0</v>
      </c>
      <c r="AM525" s="5">
        <v>2.1996099999999998</v>
      </c>
      <c r="AN525" s="2">
        <v>2</v>
      </c>
      <c r="AO525">
        <f>-(Table826130934137340543746950133[[#This Row],[time]]-2)*2</f>
        <v>0</v>
      </c>
      <c r="AP525" s="5">
        <v>1.33386</v>
      </c>
      <c r="AQ525" s="2">
        <v>2</v>
      </c>
      <c r="AR525">
        <f>-(Table25226831634838041244447650840[[#This Row],[time]]-2)*2</f>
        <v>0</v>
      </c>
      <c r="AS525" s="5">
        <v>1.6427700000000001</v>
      </c>
      <c r="AT525" s="2">
        <v>2</v>
      </c>
      <c r="AU525">
        <f>-(Table25326931734938141344547750941[[#This Row],[time]]-2)*2</f>
        <v>0</v>
      </c>
      <c r="AV525" s="15">
        <v>2.78572</v>
      </c>
    </row>
    <row r="526" spans="1:48">
      <c r="A526" s="3">
        <v>2.0502600000000002</v>
      </c>
      <c r="B526">
        <f>-(Table125430233436639843046249426[[#This Row],[time]]-2)*2</f>
        <v>-0.10052000000000039</v>
      </c>
      <c r="C526" s="6">
        <v>3.1038000000000001</v>
      </c>
      <c r="D526" s="3">
        <v>2.0502600000000002</v>
      </c>
      <c r="E526">
        <f>-(Table225530333536739943146349527[[#This Row],[time]]-2)*2</f>
        <v>-0.10052000000000039</v>
      </c>
      <c r="F526" s="6">
        <v>2.06318</v>
      </c>
      <c r="G526" s="3">
        <v>2.0502600000000002</v>
      </c>
      <c r="H526" s="2">
        <f t="shared" si="482"/>
        <v>-0.10052000000000039</v>
      </c>
      <c r="I526" s="6">
        <v>0.52849500000000005</v>
      </c>
      <c r="J526" s="3">
        <v>2.0502600000000002</v>
      </c>
      <c r="K526">
        <f>-(Table325630433636840043246449628[[#This Row],[time]]-2)*2</f>
        <v>-0.10052000000000039</v>
      </c>
      <c r="L526" s="6">
        <v>0.150148</v>
      </c>
      <c r="M526" s="3">
        <v>2.0502600000000002</v>
      </c>
      <c r="N526">
        <f>-(Table24626331134337540743947150335[[#This Row],[time]]-2)*2</f>
        <v>-0.10052000000000039</v>
      </c>
      <c r="O526" s="6">
        <v>0.24145800000000001</v>
      </c>
      <c r="P526" s="3">
        <v>2.0502600000000002</v>
      </c>
      <c r="Q526">
        <f>-(Table425730533736940143346549729[[#This Row],[time]]-2)*2</f>
        <v>-0.10052000000000039</v>
      </c>
      <c r="R526" s="6">
        <v>1.7258100000000001</v>
      </c>
      <c r="S526" s="3">
        <v>2.0502600000000002</v>
      </c>
      <c r="T526">
        <f>-(Table24726431234437640844047250436[[#This Row],[time]]-2)*2</f>
        <v>-0.10052000000000039</v>
      </c>
      <c r="U526" s="6">
        <v>0.41865599999999997</v>
      </c>
      <c r="V526" s="3">
        <v>2.0502600000000002</v>
      </c>
      <c r="W526">
        <f>-(Table525830633837040243446649830[[#This Row],[time]]-2)*2</f>
        <v>-0.10052000000000039</v>
      </c>
      <c r="X526" s="6">
        <v>1.7585299999999999</v>
      </c>
      <c r="Y526" s="3">
        <v>2.0502600000000002</v>
      </c>
      <c r="Z526">
        <f>-(Table24826531334537740944147350537[[#This Row],[time]]-2)*2</f>
        <v>-0.10052000000000039</v>
      </c>
      <c r="AA526" s="6">
        <v>0.39730199999999999</v>
      </c>
      <c r="AB526" s="3">
        <v>2.0502600000000002</v>
      </c>
      <c r="AC526">
        <f>-(Table625930733937140343546749931[[#This Row],[time]]-2)*2</f>
        <v>-0.10052000000000039</v>
      </c>
      <c r="AD526" s="6">
        <v>3.4297499999999999</v>
      </c>
      <c r="AE526" s="3">
        <v>2.0502600000000002</v>
      </c>
      <c r="AF526">
        <f>-(Table24926631434637841044247450638[[#This Row],[time]]-2)*2</f>
        <v>-0.10052000000000039</v>
      </c>
      <c r="AG526" s="6">
        <v>9.3821799999999997E-2</v>
      </c>
      <c r="AH526" s="3">
        <v>2.0502600000000002</v>
      </c>
      <c r="AI526">
        <f>-(Table726030834037240443646850032[[#This Row],[time]]-2)*2</f>
        <v>-0.10052000000000039</v>
      </c>
      <c r="AJ526" s="6">
        <v>0.80120000000000002</v>
      </c>
      <c r="AK526" s="3">
        <v>2.0502600000000002</v>
      </c>
      <c r="AL526">
        <f>-(Table25026731534737941144347550739[[#This Row],[time]]-2)*2</f>
        <v>-0.10052000000000039</v>
      </c>
      <c r="AM526" s="6">
        <v>2.3047399999999998</v>
      </c>
      <c r="AN526" s="3">
        <v>2.0502600000000002</v>
      </c>
      <c r="AO526">
        <f>-(Table826130934137340543746950133[[#This Row],[time]]-2)*2</f>
        <v>-0.10052000000000039</v>
      </c>
      <c r="AP526" s="6">
        <v>1.52729</v>
      </c>
      <c r="AQ526" s="3">
        <v>2.0502600000000002</v>
      </c>
      <c r="AR526">
        <f>-(Table25226831634838041244447650840[[#This Row],[time]]-2)*2</f>
        <v>-0.10052000000000039</v>
      </c>
      <c r="AS526" s="6">
        <v>1.7117</v>
      </c>
      <c r="AT526" s="3">
        <v>2.0502600000000002</v>
      </c>
      <c r="AU526">
        <f>-(Table25326931734938141344547750941[[#This Row],[time]]-2)*2</f>
        <v>-0.10052000000000039</v>
      </c>
      <c r="AV526" s="11">
        <v>2.97864</v>
      </c>
    </row>
    <row r="527" spans="1:48">
      <c r="A527" s="3">
        <v>2.1143299999999998</v>
      </c>
      <c r="B527">
        <f>-(Table125430233436639843046249426[[#This Row],[time]]-2)*2</f>
        <v>-0.22865999999999964</v>
      </c>
      <c r="C527" s="6">
        <v>3.2176200000000001</v>
      </c>
      <c r="D527" s="3">
        <v>2.1143299999999998</v>
      </c>
      <c r="E527">
        <f>-(Table225530333536739943146349527[[#This Row],[time]]-2)*2</f>
        <v>-0.22865999999999964</v>
      </c>
      <c r="F527" s="6">
        <v>2.17083</v>
      </c>
      <c r="G527" s="3">
        <v>2.1143299999999998</v>
      </c>
      <c r="H527" s="2">
        <f t="shared" si="482"/>
        <v>-0.22865999999999964</v>
      </c>
      <c r="I527" s="6">
        <v>0.54744499999999996</v>
      </c>
      <c r="J527" s="3">
        <v>2.1143299999999998</v>
      </c>
      <c r="K527">
        <f>-(Table325630433636840043246449628[[#This Row],[time]]-2)*2</f>
        <v>-0.22865999999999964</v>
      </c>
      <c r="L527" s="6">
        <v>0.204121</v>
      </c>
      <c r="M527" s="3">
        <v>2.1143299999999998</v>
      </c>
      <c r="N527">
        <f>-(Table24626331134337540743947150335[[#This Row],[time]]-2)*2</f>
        <v>-0.22865999999999964</v>
      </c>
      <c r="O527" s="6">
        <v>0.29265200000000002</v>
      </c>
      <c r="P527" s="3">
        <v>2.1143299999999998</v>
      </c>
      <c r="Q527">
        <f>-(Table425730533736940143346549729[[#This Row],[time]]-2)*2</f>
        <v>-0.22865999999999964</v>
      </c>
      <c r="R527" s="6">
        <v>1.8605700000000001</v>
      </c>
      <c r="S527" s="3">
        <v>2.1143299999999998</v>
      </c>
      <c r="T527">
        <f>-(Table24726431234437640844047250436[[#This Row],[time]]-2)*2</f>
        <v>-0.22865999999999964</v>
      </c>
      <c r="U527" s="6">
        <v>0.54175899999999999</v>
      </c>
      <c r="V527" s="3">
        <v>2.1143299999999998</v>
      </c>
      <c r="W527">
        <f>-(Table525830633837040243446649830[[#This Row],[time]]-2)*2</f>
        <v>-0.22865999999999964</v>
      </c>
      <c r="X527" s="6">
        <v>1.88289</v>
      </c>
      <c r="Y527" s="3">
        <v>2.1143299999999998</v>
      </c>
      <c r="Z527">
        <f>-(Table24826531334537740944147350537[[#This Row],[time]]-2)*2</f>
        <v>-0.22865999999999964</v>
      </c>
      <c r="AA527" s="6">
        <v>0.56746200000000002</v>
      </c>
      <c r="AB527" s="3">
        <v>2.1143299999999998</v>
      </c>
      <c r="AC527">
        <f>-(Table625930733937140343546749931[[#This Row],[time]]-2)*2</f>
        <v>-0.22865999999999964</v>
      </c>
      <c r="AD527" s="6">
        <v>3.9777800000000001</v>
      </c>
      <c r="AE527" s="3">
        <v>2.1143299999999998</v>
      </c>
      <c r="AF527">
        <f>-(Table24926631434637841044247450638[[#This Row],[time]]-2)*2</f>
        <v>-0.22865999999999964</v>
      </c>
      <c r="AG527" s="6">
        <v>0.142152</v>
      </c>
      <c r="AH527" s="3">
        <v>2.1143299999999998</v>
      </c>
      <c r="AI527">
        <f>-(Table726030834037240443646850032[[#This Row],[time]]-2)*2</f>
        <v>-0.22865999999999964</v>
      </c>
      <c r="AJ527" s="6">
        <v>0.88942200000000005</v>
      </c>
      <c r="AK527" s="3">
        <v>2.1143299999999998</v>
      </c>
      <c r="AL527">
        <f>-(Table25026731534737941144347550739[[#This Row],[time]]-2)*2</f>
        <v>-0.22865999999999964</v>
      </c>
      <c r="AM527" s="6">
        <v>2.4094099999999998</v>
      </c>
      <c r="AN527" s="3">
        <v>2.1143299999999998</v>
      </c>
      <c r="AO527">
        <f>-(Table826130934137340543746950133[[#This Row],[time]]-2)*2</f>
        <v>-0.22865999999999964</v>
      </c>
      <c r="AP527" s="6">
        <v>1.8403400000000001</v>
      </c>
      <c r="AQ527" s="3">
        <v>2.1143299999999998</v>
      </c>
      <c r="AR527">
        <f>-(Table25226831634838041244447650840[[#This Row],[time]]-2)*2</f>
        <v>-0.22865999999999964</v>
      </c>
      <c r="AS527" s="6">
        <v>1.79512</v>
      </c>
      <c r="AT527" s="3">
        <v>2.1143299999999998</v>
      </c>
      <c r="AU527">
        <f>-(Table25326931734938141344547750941[[#This Row],[time]]-2)*2</f>
        <v>-0.22865999999999964</v>
      </c>
      <c r="AV527" s="11">
        <v>3.26789</v>
      </c>
    </row>
    <row r="528" spans="1:48">
      <c r="A528" s="3">
        <v>2.1737099999999998</v>
      </c>
      <c r="B528">
        <f>-(Table125430233436639843046249426[[#This Row],[time]]-2)*2</f>
        <v>-0.34741999999999962</v>
      </c>
      <c r="C528" s="6">
        <v>3.29175</v>
      </c>
      <c r="D528" s="3">
        <v>2.1737099999999998</v>
      </c>
      <c r="E528">
        <f>-(Table225530333536739943146349527[[#This Row],[time]]-2)*2</f>
        <v>-0.34741999999999962</v>
      </c>
      <c r="F528" s="6">
        <v>2.3173300000000001</v>
      </c>
      <c r="G528" s="3">
        <v>2.1737099999999998</v>
      </c>
      <c r="H528" s="2">
        <f t="shared" si="482"/>
        <v>-0.34741999999999962</v>
      </c>
      <c r="I528" s="6">
        <v>0.56522099999999997</v>
      </c>
      <c r="J528" s="3">
        <v>2.1737099999999998</v>
      </c>
      <c r="K528">
        <f>-(Table325630433636840043246449628[[#This Row],[time]]-2)*2</f>
        <v>-0.34741999999999962</v>
      </c>
      <c r="L528" s="6">
        <v>0.26550200000000002</v>
      </c>
      <c r="M528" s="3">
        <v>2.1737099999999998</v>
      </c>
      <c r="N528">
        <f>-(Table24626331134337540743947150335[[#This Row],[time]]-2)*2</f>
        <v>-0.34741999999999962</v>
      </c>
      <c r="O528" s="6">
        <v>0.356211</v>
      </c>
      <c r="P528" s="3">
        <v>2.1737099999999998</v>
      </c>
      <c r="Q528">
        <f>-(Table425730533736940143346549729[[#This Row],[time]]-2)*2</f>
        <v>-0.34741999999999962</v>
      </c>
      <c r="R528" s="6">
        <v>2.0102199999999999</v>
      </c>
      <c r="S528" s="3">
        <v>2.1737099999999998</v>
      </c>
      <c r="T528">
        <f>-(Table24726431234437640844047250436[[#This Row],[time]]-2)*2</f>
        <v>-0.34741999999999962</v>
      </c>
      <c r="U528" s="6">
        <v>0.67930599999999997</v>
      </c>
      <c r="V528" s="3">
        <v>2.1737099999999998</v>
      </c>
      <c r="W528">
        <f>-(Table525830633837040243446649830[[#This Row],[time]]-2)*2</f>
        <v>-0.34741999999999962</v>
      </c>
      <c r="X528" s="6">
        <v>1.99844</v>
      </c>
      <c r="Y528" s="3">
        <v>2.1737099999999998</v>
      </c>
      <c r="Z528">
        <f>-(Table24826531334537740944147350537[[#This Row],[time]]-2)*2</f>
        <v>-0.34741999999999962</v>
      </c>
      <c r="AA528" s="6">
        <v>0.79700700000000002</v>
      </c>
      <c r="AB528" s="3">
        <v>2.1737099999999998</v>
      </c>
      <c r="AC528">
        <f>-(Table625930733937140343546749931[[#This Row],[time]]-2)*2</f>
        <v>-0.34741999999999962</v>
      </c>
      <c r="AD528" s="6">
        <v>4.41195</v>
      </c>
      <c r="AE528" s="3">
        <v>2.1737099999999998</v>
      </c>
      <c r="AF528">
        <f>-(Table24926631434637841044247450638[[#This Row],[time]]-2)*2</f>
        <v>-0.34741999999999962</v>
      </c>
      <c r="AG528" s="6">
        <v>0.243697</v>
      </c>
      <c r="AH528" s="3">
        <v>2.1737099999999998</v>
      </c>
      <c r="AI528">
        <f>-(Table726030834037240443646850032[[#This Row],[time]]-2)*2</f>
        <v>-0.34741999999999962</v>
      </c>
      <c r="AJ528" s="6">
        <v>0.96685399999999999</v>
      </c>
      <c r="AK528" s="3">
        <v>2.1737099999999998</v>
      </c>
      <c r="AL528">
        <f>-(Table25026731534737941144347550739[[#This Row],[time]]-2)*2</f>
        <v>-0.34741999999999962</v>
      </c>
      <c r="AM528" s="6">
        <v>2.5746500000000001</v>
      </c>
      <c r="AN528" s="3">
        <v>2.1737099999999998</v>
      </c>
      <c r="AO528">
        <f>-(Table826130934137340543746950133[[#This Row],[time]]-2)*2</f>
        <v>-0.34741999999999962</v>
      </c>
      <c r="AP528" s="6">
        <v>2.2629999999999999</v>
      </c>
      <c r="AQ528" s="3">
        <v>2.1737099999999998</v>
      </c>
      <c r="AR528">
        <f>-(Table25226831634838041244447650840[[#This Row],[time]]-2)*2</f>
        <v>-0.34741999999999962</v>
      </c>
      <c r="AS528" s="6">
        <v>1.9384699999999999</v>
      </c>
      <c r="AT528" s="3">
        <v>2.1737099999999998</v>
      </c>
      <c r="AU528">
        <f>-(Table25326931734938141344547750941[[#This Row],[time]]-2)*2</f>
        <v>-0.34741999999999962</v>
      </c>
      <c r="AV528" s="11">
        <v>3.65456</v>
      </c>
    </row>
    <row r="529" spans="1:48">
      <c r="A529" s="3">
        <v>2.2000700000000002</v>
      </c>
      <c r="B529">
        <f>-(Table125430233436639843046249426[[#This Row],[time]]-2)*2</f>
        <v>-0.40014000000000038</v>
      </c>
      <c r="C529" s="6">
        <v>3.3256100000000002</v>
      </c>
      <c r="D529" s="3">
        <v>2.2000700000000002</v>
      </c>
      <c r="E529">
        <f>-(Table225530333536739943146349527[[#This Row],[time]]-2)*2</f>
        <v>-0.40014000000000038</v>
      </c>
      <c r="F529" s="6">
        <v>2.4046400000000001</v>
      </c>
      <c r="G529" s="3">
        <v>2.2000700000000002</v>
      </c>
      <c r="H529" s="2">
        <f t="shared" si="482"/>
        <v>-0.40014000000000038</v>
      </c>
      <c r="I529" s="6">
        <v>0.57839300000000005</v>
      </c>
      <c r="J529" s="3">
        <v>2.2000700000000002</v>
      </c>
      <c r="K529">
        <f>-(Table325630433636840043246449628[[#This Row],[time]]-2)*2</f>
        <v>-0.40014000000000038</v>
      </c>
      <c r="L529" s="6">
        <v>0.29341499999999998</v>
      </c>
      <c r="M529" s="3">
        <v>2.2000700000000002</v>
      </c>
      <c r="N529">
        <f>-(Table24626331134337540743947150335[[#This Row],[time]]-2)*2</f>
        <v>-0.40014000000000038</v>
      </c>
      <c r="O529" s="6">
        <v>0.38870900000000003</v>
      </c>
      <c r="P529" s="3">
        <v>2.2000700000000002</v>
      </c>
      <c r="Q529">
        <f>-(Table425730533736940143346549729[[#This Row],[time]]-2)*2</f>
        <v>-0.40014000000000038</v>
      </c>
      <c r="R529" s="6">
        <v>2.0822099999999999</v>
      </c>
      <c r="S529" s="3">
        <v>2.2000700000000002</v>
      </c>
      <c r="T529">
        <f>-(Table24726431234437640844047250436[[#This Row],[time]]-2)*2</f>
        <v>-0.40014000000000038</v>
      </c>
      <c r="U529" s="6">
        <v>0.743753</v>
      </c>
      <c r="V529" s="3">
        <v>2.2000700000000002</v>
      </c>
      <c r="W529">
        <f>-(Table525830633837040243446649830[[#This Row],[time]]-2)*2</f>
        <v>-0.40014000000000038</v>
      </c>
      <c r="X529" s="6">
        <v>2.0479599999999998</v>
      </c>
      <c r="Y529" s="3">
        <v>2.2000700000000002</v>
      </c>
      <c r="Z529">
        <f>-(Table24826531334537740944147350537[[#This Row],[time]]-2)*2</f>
        <v>-0.40014000000000038</v>
      </c>
      <c r="AA529" s="6">
        <v>0.93043699999999996</v>
      </c>
      <c r="AB529" s="3">
        <v>2.2000700000000002</v>
      </c>
      <c r="AC529">
        <f>-(Table625930733937140343546749931[[#This Row],[time]]-2)*2</f>
        <v>-0.40014000000000038</v>
      </c>
      <c r="AD529" s="6">
        <v>4.5501699999999996</v>
      </c>
      <c r="AE529" s="3">
        <v>2.2000700000000002</v>
      </c>
      <c r="AF529">
        <f>-(Table24926631434637841044247450638[[#This Row],[time]]-2)*2</f>
        <v>-0.40014000000000038</v>
      </c>
      <c r="AG529" s="6">
        <v>0.41465099999999999</v>
      </c>
      <c r="AH529" s="3">
        <v>2.2000700000000002</v>
      </c>
      <c r="AI529">
        <f>-(Table726030834037240443646850032[[#This Row],[time]]-2)*2</f>
        <v>-0.40014000000000038</v>
      </c>
      <c r="AJ529" s="6">
        <v>1.13595</v>
      </c>
      <c r="AK529" s="3">
        <v>2.2000700000000002</v>
      </c>
      <c r="AL529">
        <f>-(Table25026731534737941144347550739[[#This Row],[time]]-2)*2</f>
        <v>-0.40014000000000038</v>
      </c>
      <c r="AM529" s="6">
        <v>2.6785100000000002</v>
      </c>
      <c r="AN529" s="3">
        <v>2.2000700000000002</v>
      </c>
      <c r="AO529">
        <f>-(Table826130934137340543746950133[[#This Row],[time]]-2)*2</f>
        <v>-0.40014000000000038</v>
      </c>
      <c r="AP529" s="6">
        <v>2.5009000000000001</v>
      </c>
      <c r="AQ529" s="3">
        <v>2.2000700000000002</v>
      </c>
      <c r="AR529">
        <f>-(Table25226831634838041244447650840[[#This Row],[time]]-2)*2</f>
        <v>-0.40014000000000038</v>
      </c>
      <c r="AS529" s="6">
        <v>2.0314299999999998</v>
      </c>
      <c r="AT529" s="3">
        <v>2.2000700000000002</v>
      </c>
      <c r="AU529">
        <f>-(Table25326931734938141344547750941[[#This Row],[time]]-2)*2</f>
        <v>-0.40014000000000038</v>
      </c>
      <c r="AV529" s="11">
        <v>3.8747799999999999</v>
      </c>
    </row>
    <row r="530" spans="1:48">
      <c r="A530" s="3">
        <v>2.25258</v>
      </c>
      <c r="B530">
        <f>-(Table125430233436639843046249426[[#This Row],[time]]-2)*2</f>
        <v>-0.50516000000000005</v>
      </c>
      <c r="C530" s="6">
        <v>3.4798900000000001</v>
      </c>
      <c r="D530" s="3">
        <v>2.25258</v>
      </c>
      <c r="E530">
        <f>-(Table225530333536739943146349527[[#This Row],[time]]-2)*2</f>
        <v>-0.50516000000000005</v>
      </c>
      <c r="F530" s="6">
        <v>2.6752600000000002</v>
      </c>
      <c r="G530" s="3">
        <v>2.25258</v>
      </c>
      <c r="H530" s="2">
        <f t="shared" si="482"/>
        <v>-0.50516000000000005</v>
      </c>
      <c r="I530" s="6">
        <v>0.62204599999999999</v>
      </c>
      <c r="J530" s="3">
        <v>2.25258</v>
      </c>
      <c r="K530">
        <f>-(Table325630433636840043246449628[[#This Row],[time]]-2)*2</f>
        <v>-0.50516000000000005</v>
      </c>
      <c r="L530" s="6">
        <v>0.36836400000000002</v>
      </c>
      <c r="M530" s="3">
        <v>2.25258</v>
      </c>
      <c r="N530">
        <f>-(Table24626331134337540743947150335[[#This Row],[time]]-2)*2</f>
        <v>-0.50516000000000005</v>
      </c>
      <c r="O530" s="6">
        <v>0.46074300000000001</v>
      </c>
      <c r="P530" s="3">
        <v>2.25258</v>
      </c>
      <c r="Q530">
        <f>-(Table425730533736940143346549729[[#This Row],[time]]-2)*2</f>
        <v>-0.50516000000000005</v>
      </c>
      <c r="R530" s="6">
        <v>2.2391299999999998</v>
      </c>
      <c r="S530" s="3">
        <v>2.25258</v>
      </c>
      <c r="T530">
        <f>-(Table24726431234437640844047250436[[#This Row],[time]]-2)*2</f>
        <v>-0.50516000000000005</v>
      </c>
      <c r="U530" s="6">
        <v>0.87584899999999999</v>
      </c>
      <c r="V530" s="3">
        <v>2.25258</v>
      </c>
      <c r="W530">
        <f>-(Table525830633837040243446649830[[#This Row],[time]]-2)*2</f>
        <v>-0.50516000000000005</v>
      </c>
      <c r="X530" s="6">
        <v>2.15415</v>
      </c>
      <c r="Y530" s="3">
        <v>2.25258</v>
      </c>
      <c r="Z530">
        <f>-(Table24826531334537740944147350537[[#This Row],[time]]-2)*2</f>
        <v>-0.50516000000000005</v>
      </c>
      <c r="AA530" s="6">
        <v>1.2244600000000001</v>
      </c>
      <c r="AB530" s="3">
        <v>2.25258</v>
      </c>
      <c r="AC530">
        <f>-(Table625930733937140343546749931[[#This Row],[time]]-2)*2</f>
        <v>-0.50516000000000005</v>
      </c>
      <c r="AD530" s="6">
        <v>4.7839499999999999</v>
      </c>
      <c r="AE530" s="3">
        <v>2.25258</v>
      </c>
      <c r="AF530">
        <f>-(Table24926631434637841044247450638[[#This Row],[time]]-2)*2</f>
        <v>-0.50516000000000005</v>
      </c>
      <c r="AG530" s="6">
        <v>0.82084900000000005</v>
      </c>
      <c r="AH530" s="3">
        <v>2.25258</v>
      </c>
      <c r="AI530">
        <f>-(Table726030834037240443646850032[[#This Row],[time]]-2)*2</f>
        <v>-0.50516000000000005</v>
      </c>
      <c r="AJ530" s="6">
        <v>1.8339300000000001</v>
      </c>
      <c r="AK530" s="3">
        <v>2.25258</v>
      </c>
      <c r="AL530">
        <f>-(Table25026731534737941144347550739[[#This Row],[time]]-2)*2</f>
        <v>-0.50516000000000005</v>
      </c>
      <c r="AM530" s="6">
        <v>2.9087399999999999</v>
      </c>
      <c r="AN530" s="3">
        <v>2.25258</v>
      </c>
      <c r="AO530">
        <f>-(Table826130934137340543746950133[[#This Row],[time]]-2)*2</f>
        <v>-0.50516000000000005</v>
      </c>
      <c r="AP530" s="6">
        <v>2.9870800000000002</v>
      </c>
      <c r="AQ530" s="3">
        <v>2.25258</v>
      </c>
      <c r="AR530">
        <f>-(Table25226831634838041244447650840[[#This Row],[time]]-2)*2</f>
        <v>-0.50516000000000005</v>
      </c>
      <c r="AS530" s="6">
        <v>2.2329699999999999</v>
      </c>
      <c r="AT530" s="3">
        <v>2.25258</v>
      </c>
      <c r="AU530">
        <f>-(Table25326931734938141344547750941[[#This Row],[time]]-2)*2</f>
        <v>-0.50516000000000005</v>
      </c>
      <c r="AV530" s="11">
        <v>4.3174000000000001</v>
      </c>
    </row>
    <row r="531" spans="1:48">
      <c r="A531" s="3">
        <v>2.3027299999999999</v>
      </c>
      <c r="B531">
        <f>-(Table125430233436639843046249426[[#This Row],[time]]-2)*2</f>
        <v>-0.60545999999999989</v>
      </c>
      <c r="C531" s="6">
        <v>3.7387600000000001</v>
      </c>
      <c r="D531" s="3">
        <v>2.3027299999999999</v>
      </c>
      <c r="E531">
        <f>-(Table225530333536739943146349527[[#This Row],[time]]-2)*2</f>
        <v>-0.60545999999999989</v>
      </c>
      <c r="F531" s="6">
        <v>3.0266299999999999</v>
      </c>
      <c r="G531" s="3">
        <v>2.3027299999999999</v>
      </c>
      <c r="H531" s="2">
        <f t="shared" si="482"/>
        <v>-0.60545999999999989</v>
      </c>
      <c r="I531" s="6">
        <v>0.70330599999999999</v>
      </c>
      <c r="J531" s="3">
        <v>2.3027299999999999</v>
      </c>
      <c r="K531">
        <f>-(Table325630433636840043246449628[[#This Row],[time]]-2)*2</f>
        <v>-0.60545999999999989</v>
      </c>
      <c r="L531" s="6">
        <v>0.46245199999999997</v>
      </c>
      <c r="M531" s="3">
        <v>2.3027299999999999</v>
      </c>
      <c r="N531">
        <f>-(Table24626331134337540743947150335[[#This Row],[time]]-2)*2</f>
        <v>-0.60545999999999989</v>
      </c>
      <c r="O531" s="6">
        <v>0.53739899999999996</v>
      </c>
      <c r="P531" s="3">
        <v>2.3027299999999999</v>
      </c>
      <c r="Q531">
        <f>-(Table425730533736940143346549729[[#This Row],[time]]-2)*2</f>
        <v>-0.60545999999999989</v>
      </c>
      <c r="R531" s="6">
        <v>2.4032399999999998</v>
      </c>
      <c r="S531" s="3">
        <v>2.3027299999999999</v>
      </c>
      <c r="T531">
        <f>-(Table24726431234437640844047250436[[#This Row],[time]]-2)*2</f>
        <v>-0.60545999999999989</v>
      </c>
      <c r="U531" s="6">
        <v>1.0098</v>
      </c>
      <c r="V531" s="3">
        <v>2.3027299999999999</v>
      </c>
      <c r="W531">
        <f>-(Table525830633837040243446649830[[#This Row],[time]]-2)*2</f>
        <v>-0.60545999999999989</v>
      </c>
      <c r="X531" s="6">
        <v>2.2699500000000001</v>
      </c>
      <c r="Y531" s="3">
        <v>2.3027299999999999</v>
      </c>
      <c r="Z531">
        <f>-(Table24826531334537740944147350537[[#This Row],[time]]-2)*2</f>
        <v>-0.60545999999999989</v>
      </c>
      <c r="AA531" s="6">
        <v>1.5021800000000001</v>
      </c>
      <c r="AB531" s="3">
        <v>2.3027299999999999</v>
      </c>
      <c r="AC531">
        <f>-(Table625930733937140343546749931[[#This Row],[time]]-2)*2</f>
        <v>-0.60545999999999989</v>
      </c>
      <c r="AD531" s="6">
        <v>5.1242799999999997</v>
      </c>
      <c r="AE531" s="3">
        <v>2.3027299999999999</v>
      </c>
      <c r="AF531">
        <f>-(Table24926631434637841044247450638[[#This Row],[time]]-2)*2</f>
        <v>-0.60545999999999989</v>
      </c>
      <c r="AG531" s="6">
        <v>1.24695</v>
      </c>
      <c r="AH531" s="3">
        <v>2.3027299999999999</v>
      </c>
      <c r="AI531">
        <f>-(Table726030834037240443646850032[[#This Row],[time]]-2)*2</f>
        <v>-0.60545999999999989</v>
      </c>
      <c r="AJ531" s="6">
        <v>2.4885999999999999</v>
      </c>
      <c r="AK531" s="3">
        <v>2.3027299999999999</v>
      </c>
      <c r="AL531">
        <f>-(Table25026731534737941144347550739[[#This Row],[time]]-2)*2</f>
        <v>-0.60545999999999989</v>
      </c>
      <c r="AM531" s="6">
        <v>3.1333500000000001</v>
      </c>
      <c r="AN531" s="3">
        <v>2.3027299999999999</v>
      </c>
      <c r="AO531">
        <f>-(Table826130934137340543746950133[[#This Row],[time]]-2)*2</f>
        <v>-0.60545999999999989</v>
      </c>
      <c r="AP531" s="6">
        <v>3.4478200000000001</v>
      </c>
      <c r="AQ531" s="3">
        <v>2.3027299999999999</v>
      </c>
      <c r="AR531">
        <f>-(Table25226831634838041244447650840[[#This Row],[time]]-2)*2</f>
        <v>-0.60545999999999989</v>
      </c>
      <c r="AS531" s="6">
        <v>2.4299900000000001</v>
      </c>
      <c r="AT531" s="3">
        <v>2.3027299999999999</v>
      </c>
      <c r="AU531">
        <f>-(Table25326931734938141344547750941[[#This Row],[time]]-2)*2</f>
        <v>-0.60545999999999989</v>
      </c>
      <c r="AV531" s="11">
        <v>4.7112400000000001</v>
      </c>
    </row>
    <row r="532" spans="1:48">
      <c r="A532" s="3">
        <v>2.35304</v>
      </c>
      <c r="B532">
        <f>-(Table125430233436639843046249426[[#This Row],[time]]-2)*2</f>
        <v>-0.70608000000000004</v>
      </c>
      <c r="C532" s="6">
        <v>4.03653</v>
      </c>
      <c r="D532" s="3">
        <v>2.35304</v>
      </c>
      <c r="E532">
        <f>-(Table225530333536739943146349527[[#This Row],[time]]-2)*2</f>
        <v>-0.70608000000000004</v>
      </c>
      <c r="F532" s="6">
        <v>3.40734</v>
      </c>
      <c r="G532" s="3">
        <v>2.35304</v>
      </c>
      <c r="H532" s="2">
        <f t="shared" si="482"/>
        <v>-0.70608000000000004</v>
      </c>
      <c r="I532" s="6">
        <v>0.80626500000000001</v>
      </c>
      <c r="J532" s="3">
        <v>2.35304</v>
      </c>
      <c r="K532">
        <f>-(Table325630433636840043246449628[[#This Row],[time]]-2)*2</f>
        <v>-0.70608000000000004</v>
      </c>
      <c r="L532" s="6">
        <v>0.57233699999999998</v>
      </c>
      <c r="M532" s="3">
        <v>2.35304</v>
      </c>
      <c r="N532">
        <f>-(Table24626331134337540743947150335[[#This Row],[time]]-2)*2</f>
        <v>-0.70608000000000004</v>
      </c>
      <c r="O532" s="6">
        <v>0.61993699999999996</v>
      </c>
      <c r="P532" s="3">
        <v>2.35304</v>
      </c>
      <c r="Q532">
        <f>-(Table425730533736940143346549729[[#This Row],[time]]-2)*2</f>
        <v>-0.70608000000000004</v>
      </c>
      <c r="R532" s="6">
        <v>2.5365899999999999</v>
      </c>
      <c r="S532" s="3">
        <v>2.35304</v>
      </c>
      <c r="T532">
        <f>-(Table24726431234437640844047250436[[#This Row],[time]]-2)*2</f>
        <v>-0.70608000000000004</v>
      </c>
      <c r="U532" s="6">
        <v>1.1367</v>
      </c>
      <c r="V532" s="3">
        <v>2.35304</v>
      </c>
      <c r="W532">
        <f>-(Table525830633837040243446649830[[#This Row],[time]]-2)*2</f>
        <v>-0.70608000000000004</v>
      </c>
      <c r="X532" s="6">
        <v>2.3630300000000002</v>
      </c>
      <c r="Y532" s="3">
        <v>2.35304</v>
      </c>
      <c r="Z532">
        <f>-(Table24826531334537740944147350537[[#This Row],[time]]-2)*2</f>
        <v>-0.70608000000000004</v>
      </c>
      <c r="AA532" s="6">
        <v>1.81298</v>
      </c>
      <c r="AB532" s="3">
        <v>2.35304</v>
      </c>
      <c r="AC532">
        <f>-(Table625930733937140343546749931[[#This Row],[time]]-2)*2</f>
        <v>-0.70608000000000004</v>
      </c>
      <c r="AD532" s="6">
        <v>5.50481</v>
      </c>
      <c r="AE532" s="3">
        <v>2.35304</v>
      </c>
      <c r="AF532">
        <f>-(Table24926631434637841044247450638[[#This Row],[time]]-2)*2</f>
        <v>-0.70608000000000004</v>
      </c>
      <c r="AG532" s="6">
        <v>1.65124</v>
      </c>
      <c r="AH532" s="3">
        <v>2.35304</v>
      </c>
      <c r="AI532">
        <f>-(Table726030834037240443646850032[[#This Row],[time]]-2)*2</f>
        <v>-0.70608000000000004</v>
      </c>
      <c r="AJ532" s="6">
        <v>3.1385299999999998</v>
      </c>
      <c r="AK532" s="3">
        <v>2.35304</v>
      </c>
      <c r="AL532">
        <f>-(Table25026731534737941144347550739[[#This Row],[time]]-2)*2</f>
        <v>-0.70608000000000004</v>
      </c>
      <c r="AM532" s="6">
        <v>3.3357399999999999</v>
      </c>
      <c r="AN532" s="3">
        <v>2.35304</v>
      </c>
      <c r="AO532">
        <f>-(Table826130934137340543746950133[[#This Row],[time]]-2)*2</f>
        <v>-0.70608000000000004</v>
      </c>
      <c r="AP532" s="6">
        <v>3.8913500000000001</v>
      </c>
      <c r="AQ532" s="3">
        <v>2.35304</v>
      </c>
      <c r="AR532">
        <f>-(Table25226831634838041244447650840[[#This Row],[time]]-2)*2</f>
        <v>-0.70608000000000004</v>
      </c>
      <c r="AS532" s="6">
        <v>2.6326200000000002</v>
      </c>
      <c r="AT532" s="3">
        <v>2.35304</v>
      </c>
      <c r="AU532">
        <f>-(Table25326931734938141344547750941[[#This Row],[time]]-2)*2</f>
        <v>-0.70608000000000004</v>
      </c>
      <c r="AV532" s="11">
        <v>5.0703100000000001</v>
      </c>
    </row>
    <row r="533" spans="1:48">
      <c r="A533" s="3">
        <v>2.4135</v>
      </c>
      <c r="B533">
        <f>-(Table125430233436639843046249426[[#This Row],[time]]-2)*2</f>
        <v>-0.82699999999999996</v>
      </c>
      <c r="C533" s="6">
        <v>4.3987600000000002</v>
      </c>
      <c r="D533" s="3">
        <v>2.4135</v>
      </c>
      <c r="E533">
        <f>-(Table225530333536739943146349527[[#This Row],[time]]-2)*2</f>
        <v>-0.82699999999999996</v>
      </c>
      <c r="F533" s="6">
        <v>3.83839</v>
      </c>
      <c r="G533" s="3">
        <v>2.4135</v>
      </c>
      <c r="H533" s="2">
        <f t="shared" si="482"/>
        <v>-0.82699999999999996</v>
      </c>
      <c r="I533" s="6">
        <v>0.89966100000000004</v>
      </c>
      <c r="J533" s="3">
        <v>2.4135</v>
      </c>
      <c r="K533">
        <f>-(Table325630433636840043246449628[[#This Row],[time]]-2)*2</f>
        <v>-0.82699999999999996</v>
      </c>
      <c r="L533" s="6">
        <v>0.66777399999999998</v>
      </c>
      <c r="M533" s="3">
        <v>2.4135</v>
      </c>
      <c r="N533">
        <f>-(Table24626331134337540743947150335[[#This Row],[time]]-2)*2</f>
        <v>-0.82699999999999996</v>
      </c>
      <c r="O533" s="6">
        <v>0.732514</v>
      </c>
      <c r="P533" s="3">
        <v>2.4135</v>
      </c>
      <c r="Q533">
        <f>-(Table425730533736940143346549729[[#This Row],[time]]-2)*2</f>
        <v>-0.82699999999999996</v>
      </c>
      <c r="R533" s="6">
        <v>2.66662</v>
      </c>
      <c r="S533" s="3">
        <v>2.4135</v>
      </c>
      <c r="T533">
        <f>-(Table24726431234437640844047250436[[#This Row],[time]]-2)*2</f>
        <v>-0.82699999999999996</v>
      </c>
      <c r="U533" s="6">
        <v>1.2781400000000001</v>
      </c>
      <c r="V533" s="3">
        <v>2.4135</v>
      </c>
      <c r="W533">
        <f>-(Table525830633837040243446649830[[#This Row],[time]]-2)*2</f>
        <v>-0.82699999999999996</v>
      </c>
      <c r="X533" s="6">
        <v>2.4498000000000002</v>
      </c>
      <c r="Y533" s="3">
        <v>2.4135</v>
      </c>
      <c r="Z533">
        <f>-(Table24826531334537740944147350537[[#This Row],[time]]-2)*2</f>
        <v>-0.82699999999999996</v>
      </c>
      <c r="AA533" s="6">
        <v>2.2076500000000001</v>
      </c>
      <c r="AB533" s="3">
        <v>2.4135</v>
      </c>
      <c r="AC533">
        <f>-(Table625930733937140343546749931[[#This Row],[time]]-2)*2</f>
        <v>-0.82699999999999996</v>
      </c>
      <c r="AD533" s="6">
        <v>6.0491099999999998</v>
      </c>
      <c r="AE533" s="3">
        <v>2.4135</v>
      </c>
      <c r="AF533">
        <f>-(Table24926631434637841044247450638[[#This Row],[time]]-2)*2</f>
        <v>-0.82699999999999996</v>
      </c>
      <c r="AG533" s="6">
        <v>2.0762700000000001</v>
      </c>
      <c r="AH533" s="3">
        <v>2.4135</v>
      </c>
      <c r="AI533">
        <f>-(Table726030834037240443646850032[[#This Row],[time]]-2)*2</f>
        <v>-0.82699999999999996</v>
      </c>
      <c r="AJ533" s="6">
        <v>4.02196</v>
      </c>
      <c r="AK533" s="3">
        <v>2.4135</v>
      </c>
      <c r="AL533">
        <f>-(Table25026731534737941144347550739[[#This Row],[time]]-2)*2</f>
        <v>-0.82699999999999996</v>
      </c>
      <c r="AM533" s="6">
        <v>3.6060500000000002</v>
      </c>
      <c r="AN533" s="3">
        <v>2.4135</v>
      </c>
      <c r="AO533">
        <f>-(Table826130934137340543746950133[[#This Row],[time]]-2)*2</f>
        <v>-0.82699999999999996</v>
      </c>
      <c r="AP533" s="6">
        <v>4.4177499999999998</v>
      </c>
      <c r="AQ533" s="3">
        <v>2.4135</v>
      </c>
      <c r="AR533">
        <f>-(Table25226831634838041244447650840[[#This Row],[time]]-2)*2</f>
        <v>-0.82699999999999996</v>
      </c>
      <c r="AS533" s="6">
        <v>2.8961600000000001</v>
      </c>
      <c r="AT533" s="3">
        <v>2.4135</v>
      </c>
      <c r="AU533">
        <f>-(Table25326931734938141344547750941[[#This Row],[time]]-2)*2</f>
        <v>-0.82699999999999996</v>
      </c>
      <c r="AV533" s="11">
        <v>5.4919399999999996</v>
      </c>
    </row>
    <row r="534" spans="1:48">
      <c r="A534" s="3">
        <v>2.4595199999999999</v>
      </c>
      <c r="B534">
        <f>-(Table125430233436639843046249426[[#This Row],[time]]-2)*2</f>
        <v>-0.91903999999999986</v>
      </c>
      <c r="C534" s="6">
        <v>4.6615799999999998</v>
      </c>
      <c r="D534" s="3">
        <v>2.4595199999999999</v>
      </c>
      <c r="E534">
        <f>-(Table225530333536739943146349527[[#This Row],[time]]-2)*2</f>
        <v>-0.91903999999999986</v>
      </c>
      <c r="F534" s="6">
        <v>4.1395200000000001</v>
      </c>
      <c r="G534" s="3">
        <v>2.4595199999999999</v>
      </c>
      <c r="H534" s="2">
        <f t="shared" si="482"/>
        <v>-0.91903999999999986</v>
      </c>
      <c r="I534" s="6">
        <v>0.95951299999999995</v>
      </c>
      <c r="J534" s="3">
        <v>2.4595199999999999</v>
      </c>
      <c r="K534">
        <f>-(Table325630433636840043246449628[[#This Row],[time]]-2)*2</f>
        <v>-0.91903999999999986</v>
      </c>
      <c r="L534" s="6">
        <v>0.73933400000000005</v>
      </c>
      <c r="M534" s="3">
        <v>2.4595199999999999</v>
      </c>
      <c r="N534">
        <f>-(Table24626331134337540743947150335[[#This Row],[time]]-2)*2</f>
        <v>-0.91903999999999986</v>
      </c>
      <c r="O534" s="6">
        <v>0.82747000000000004</v>
      </c>
      <c r="P534" s="3">
        <v>2.4595199999999999</v>
      </c>
      <c r="Q534">
        <f>-(Table425730533736940143346549729[[#This Row],[time]]-2)*2</f>
        <v>-0.91903999999999986</v>
      </c>
      <c r="R534" s="6">
        <v>2.7493099999999999</v>
      </c>
      <c r="S534" s="3">
        <v>2.4595199999999999</v>
      </c>
      <c r="T534">
        <f>-(Table24726431234437640844047250436[[#This Row],[time]]-2)*2</f>
        <v>-0.91903999999999986</v>
      </c>
      <c r="U534" s="6">
        <v>1.3737699999999999</v>
      </c>
      <c r="V534" s="3">
        <v>2.4595199999999999</v>
      </c>
      <c r="W534">
        <f>-(Table525830633837040243446649830[[#This Row],[time]]-2)*2</f>
        <v>-0.91903999999999986</v>
      </c>
      <c r="X534" s="6">
        <v>2.4984000000000002</v>
      </c>
      <c r="Y534" s="3">
        <v>2.4595199999999999</v>
      </c>
      <c r="Z534">
        <f>-(Table24826531334537740944147350537[[#This Row],[time]]-2)*2</f>
        <v>-0.91903999999999986</v>
      </c>
      <c r="AA534" s="6">
        <v>2.4838300000000002</v>
      </c>
      <c r="AB534" s="3">
        <v>2.4595199999999999</v>
      </c>
      <c r="AC534">
        <f>-(Table625930733937140343546749931[[#This Row],[time]]-2)*2</f>
        <v>-0.91903999999999986</v>
      </c>
      <c r="AD534" s="6">
        <v>6.5051399999999999</v>
      </c>
      <c r="AE534" s="3">
        <v>2.4595199999999999</v>
      </c>
      <c r="AF534">
        <f>-(Table24926631434637841044247450638[[#This Row],[time]]-2)*2</f>
        <v>-0.91903999999999986</v>
      </c>
      <c r="AG534" s="6">
        <v>2.40727</v>
      </c>
      <c r="AH534" s="3">
        <v>2.4595199999999999</v>
      </c>
      <c r="AI534">
        <f>-(Table726030834037240443646850032[[#This Row],[time]]-2)*2</f>
        <v>-0.91903999999999986</v>
      </c>
      <c r="AJ534" s="6">
        <v>4.7630600000000003</v>
      </c>
      <c r="AK534" s="3">
        <v>2.4595199999999999</v>
      </c>
      <c r="AL534">
        <f>-(Table25026731534737941144347550739[[#This Row],[time]]-2)*2</f>
        <v>-0.91903999999999986</v>
      </c>
      <c r="AM534" s="6">
        <v>3.81671</v>
      </c>
      <c r="AN534" s="3">
        <v>2.4595199999999999</v>
      </c>
      <c r="AO534">
        <f>-(Table826130934137340543746950133[[#This Row],[time]]-2)*2</f>
        <v>-0.91903999999999986</v>
      </c>
      <c r="AP534" s="6">
        <v>4.8356399999999997</v>
      </c>
      <c r="AQ534" s="3">
        <v>2.4595199999999999</v>
      </c>
      <c r="AR534">
        <f>-(Table25226831634838041244447650840[[#This Row],[time]]-2)*2</f>
        <v>-0.91903999999999986</v>
      </c>
      <c r="AS534" s="6">
        <v>3.0907200000000001</v>
      </c>
      <c r="AT534" s="3">
        <v>2.4595199999999999</v>
      </c>
      <c r="AU534">
        <f>-(Table25326931734938141344547750941[[#This Row],[time]]-2)*2</f>
        <v>-0.91903999999999986</v>
      </c>
      <c r="AV534" s="11">
        <v>5.8162799999999999</v>
      </c>
    </row>
    <row r="535" spans="1:48">
      <c r="A535" s="3">
        <v>2.5030399999999999</v>
      </c>
      <c r="B535">
        <f>-(Table125430233436639843046249426[[#This Row],[time]]-2)*2</f>
        <v>-1.0060799999999999</v>
      </c>
      <c r="C535" s="6">
        <v>4.9133899999999997</v>
      </c>
      <c r="D535" s="3">
        <v>2.5030399999999999</v>
      </c>
      <c r="E535">
        <f>-(Table225530333536739943146349527[[#This Row],[time]]-2)*2</f>
        <v>-1.0060799999999999</v>
      </c>
      <c r="F535" s="6">
        <v>4.4178199999999999</v>
      </c>
      <c r="G535" s="3">
        <v>2.5030399999999999</v>
      </c>
      <c r="H535" s="2">
        <f t="shared" si="482"/>
        <v>-1.0060799999999999</v>
      </c>
      <c r="I535" s="6">
        <v>1.0007900000000001</v>
      </c>
      <c r="J535" s="3">
        <v>2.5030399999999999</v>
      </c>
      <c r="K535">
        <f>-(Table325630433636840043246449628[[#This Row],[time]]-2)*2</f>
        <v>-1.0060799999999999</v>
      </c>
      <c r="L535" s="6">
        <v>0.80991999999999997</v>
      </c>
      <c r="M535" s="3">
        <v>2.5030399999999999</v>
      </c>
      <c r="N535">
        <f>-(Table24626331134337540743947150335[[#This Row],[time]]-2)*2</f>
        <v>-1.0060799999999999</v>
      </c>
      <c r="O535" s="6">
        <v>0.92338799999999999</v>
      </c>
      <c r="P535" s="3">
        <v>2.5030399999999999</v>
      </c>
      <c r="Q535">
        <f>-(Table425730533736940143346549729[[#This Row],[time]]-2)*2</f>
        <v>-1.0060799999999999</v>
      </c>
      <c r="R535" s="6">
        <v>2.8216399999999999</v>
      </c>
      <c r="S535" s="3">
        <v>2.5030399999999999</v>
      </c>
      <c r="T535">
        <f>-(Table24726431234437640844047250436[[#This Row],[time]]-2)*2</f>
        <v>-1.0060799999999999</v>
      </c>
      <c r="U535" s="6">
        <v>1.4567099999999999</v>
      </c>
      <c r="V535" s="3">
        <v>2.5030399999999999</v>
      </c>
      <c r="W535">
        <f>-(Table525830633837040243446649830[[#This Row],[time]]-2)*2</f>
        <v>-1.0060799999999999</v>
      </c>
      <c r="X535" s="6">
        <v>2.5360800000000001</v>
      </c>
      <c r="Y535" s="3">
        <v>2.5030399999999999</v>
      </c>
      <c r="Z535">
        <f>-(Table24826531334537740944147350537[[#This Row],[time]]-2)*2</f>
        <v>-1.0060799999999999</v>
      </c>
      <c r="AA535" s="6">
        <v>2.7195399999999998</v>
      </c>
      <c r="AB535" s="3">
        <v>2.5030399999999999</v>
      </c>
      <c r="AC535">
        <f>-(Table625930733937140343546749931[[#This Row],[time]]-2)*2</f>
        <v>-1.0060799999999999</v>
      </c>
      <c r="AD535" s="6">
        <v>6.8668699999999996</v>
      </c>
      <c r="AE535" s="3">
        <v>2.5030399999999999</v>
      </c>
      <c r="AF535">
        <f>-(Table24926631434637841044247450638[[#This Row],[time]]-2)*2</f>
        <v>-1.0060799999999999</v>
      </c>
      <c r="AG535" s="6">
        <v>2.73854</v>
      </c>
      <c r="AH535" s="3">
        <v>2.5030399999999999</v>
      </c>
      <c r="AI535">
        <f>-(Table726030834037240443646850032[[#This Row],[time]]-2)*2</f>
        <v>-1.0060799999999999</v>
      </c>
      <c r="AJ535" s="6">
        <v>5.5469600000000003</v>
      </c>
      <c r="AK535" s="3">
        <v>2.5030399999999999</v>
      </c>
      <c r="AL535">
        <f>-(Table25026731534737941144347550739[[#This Row],[time]]-2)*2</f>
        <v>-1.0060799999999999</v>
      </c>
      <c r="AM535" s="6">
        <v>4.0173100000000002</v>
      </c>
      <c r="AN535" s="3">
        <v>2.5030399999999999</v>
      </c>
      <c r="AO535">
        <f>-(Table826130934137340543746950133[[#This Row],[time]]-2)*2</f>
        <v>-1.0060799999999999</v>
      </c>
      <c r="AP535" s="6">
        <v>5.2596600000000002</v>
      </c>
      <c r="AQ535" s="3">
        <v>2.5030399999999999</v>
      </c>
      <c r="AR535">
        <f>-(Table25226831634838041244447650840[[#This Row],[time]]-2)*2</f>
        <v>-1.0060799999999999</v>
      </c>
      <c r="AS535" s="6">
        <v>3.27894</v>
      </c>
      <c r="AT535" s="3">
        <v>2.5030399999999999</v>
      </c>
      <c r="AU535">
        <f>-(Table25326931734938141344547750941[[#This Row],[time]]-2)*2</f>
        <v>-1.0060799999999999</v>
      </c>
      <c r="AV535" s="11">
        <v>6.1381800000000002</v>
      </c>
    </row>
    <row r="536" spans="1:48">
      <c r="A536" s="3">
        <v>2.55762</v>
      </c>
      <c r="B536">
        <f>-(Table125430233436639843046249426[[#This Row],[time]]-2)*2</f>
        <v>-1.11524</v>
      </c>
      <c r="C536" s="6">
        <v>5.2223300000000004</v>
      </c>
      <c r="D536" s="3">
        <v>2.55762</v>
      </c>
      <c r="E536">
        <f>-(Table225530333536739943146349527[[#This Row],[time]]-2)*2</f>
        <v>-1.11524</v>
      </c>
      <c r="F536" s="6">
        <v>4.7522000000000002</v>
      </c>
      <c r="G536" s="3">
        <v>2.55762</v>
      </c>
      <c r="H536" s="2">
        <f t="shared" si="482"/>
        <v>-1.11524</v>
      </c>
      <c r="I536" s="6">
        <v>1.0375799999999999</v>
      </c>
      <c r="J536" s="3">
        <v>2.55762</v>
      </c>
      <c r="K536">
        <f>-(Table325630433636840043246449628[[#This Row],[time]]-2)*2</f>
        <v>-1.11524</v>
      </c>
      <c r="L536" s="6">
        <v>0.89432400000000001</v>
      </c>
      <c r="M536" s="3">
        <v>2.55762</v>
      </c>
      <c r="N536">
        <f>-(Table24626331134337540743947150335[[#This Row],[time]]-2)*2</f>
        <v>-1.11524</v>
      </c>
      <c r="O536" s="6">
        <v>1.0687500000000001</v>
      </c>
      <c r="P536" s="3">
        <v>2.55762</v>
      </c>
      <c r="Q536">
        <f>-(Table425730533736940143346549729[[#This Row],[time]]-2)*2</f>
        <v>-1.11524</v>
      </c>
      <c r="R536" s="6">
        <v>2.8929900000000002</v>
      </c>
      <c r="S536" s="3">
        <v>2.55762</v>
      </c>
      <c r="T536">
        <f>-(Table24726431234437640844047250436[[#This Row],[time]]-2)*2</f>
        <v>-1.11524</v>
      </c>
      <c r="U536" s="6">
        <v>1.5470699999999999</v>
      </c>
      <c r="V536" s="3">
        <v>2.55762</v>
      </c>
      <c r="W536">
        <f>-(Table525830633837040243446649830[[#This Row],[time]]-2)*2</f>
        <v>-1.11524</v>
      </c>
      <c r="X536" s="6">
        <v>2.5684399999999998</v>
      </c>
      <c r="Y536" s="3">
        <v>2.55762</v>
      </c>
      <c r="Z536">
        <f>-(Table24826531334537740944147350537[[#This Row],[time]]-2)*2</f>
        <v>-1.11524</v>
      </c>
      <c r="AA536" s="6">
        <v>3.0541399999999999</v>
      </c>
      <c r="AB536" s="3">
        <v>2.55762</v>
      </c>
      <c r="AC536">
        <f>-(Table625930733937140343546749931[[#This Row],[time]]-2)*2</f>
        <v>-1.11524</v>
      </c>
      <c r="AD536" s="6">
        <v>7.2840299999999996</v>
      </c>
      <c r="AE536" s="3">
        <v>2.55762</v>
      </c>
      <c r="AF536">
        <f>-(Table24926631434637841044247450638[[#This Row],[time]]-2)*2</f>
        <v>-1.11524</v>
      </c>
      <c r="AG536" s="6">
        <v>3.1193200000000001</v>
      </c>
      <c r="AH536" s="3">
        <v>2.55762</v>
      </c>
      <c r="AI536">
        <f>-(Table726030834037240443646850032[[#This Row],[time]]-2)*2</f>
        <v>-1.11524</v>
      </c>
      <c r="AJ536" s="6">
        <v>6.4156500000000003</v>
      </c>
      <c r="AK536" s="3">
        <v>2.55762</v>
      </c>
      <c r="AL536">
        <f>-(Table25026731534737941144347550739[[#This Row],[time]]-2)*2</f>
        <v>-1.11524</v>
      </c>
      <c r="AM536" s="6">
        <v>4.2896299999999998</v>
      </c>
      <c r="AN536" s="3">
        <v>2.55762</v>
      </c>
      <c r="AO536">
        <f>-(Table826130934137340543746950133[[#This Row],[time]]-2)*2</f>
        <v>-1.11524</v>
      </c>
      <c r="AP536" s="6">
        <v>5.81663</v>
      </c>
      <c r="AQ536" s="3">
        <v>2.55762</v>
      </c>
      <c r="AR536">
        <f>-(Table25226831634838041244447650840[[#This Row],[time]]-2)*2</f>
        <v>-1.11524</v>
      </c>
      <c r="AS536" s="6">
        <v>3.52264</v>
      </c>
      <c r="AT536" s="3">
        <v>2.55762</v>
      </c>
      <c r="AU536">
        <f>-(Table25326931734938141344547750941[[#This Row],[time]]-2)*2</f>
        <v>-1.11524</v>
      </c>
      <c r="AV536" s="11">
        <v>6.5543800000000001</v>
      </c>
    </row>
    <row r="537" spans="1:48">
      <c r="A537" s="3">
        <v>2.6164100000000001</v>
      </c>
      <c r="B537">
        <f>-(Table125430233436639843046249426[[#This Row],[time]]-2)*2</f>
        <v>-1.2328200000000002</v>
      </c>
      <c r="C537" s="6">
        <v>5.5785900000000002</v>
      </c>
      <c r="D537" s="3">
        <v>2.6164100000000001</v>
      </c>
      <c r="E537">
        <f>-(Table225530333536739943146349527[[#This Row],[time]]-2)*2</f>
        <v>-1.2328200000000002</v>
      </c>
      <c r="F537" s="6">
        <v>5.1232899999999999</v>
      </c>
      <c r="G537" s="3">
        <v>2.6164100000000001</v>
      </c>
      <c r="H537" s="2">
        <f t="shared" si="482"/>
        <v>-1.2328200000000002</v>
      </c>
      <c r="I537" s="6">
        <v>1.0719799999999999</v>
      </c>
      <c r="J537" s="3">
        <v>2.6164100000000001</v>
      </c>
      <c r="K537">
        <f>-(Table325630433636840043246449628[[#This Row],[time]]-2)*2</f>
        <v>-1.2328200000000002</v>
      </c>
      <c r="L537" s="6">
        <v>0.98129699999999997</v>
      </c>
      <c r="M537" s="3">
        <v>2.6164100000000001</v>
      </c>
      <c r="N537">
        <f>-(Table24626331134337540743947150335[[#This Row],[time]]-2)*2</f>
        <v>-1.2328200000000002</v>
      </c>
      <c r="O537" s="6">
        <v>1.2589900000000001</v>
      </c>
      <c r="P537" s="3">
        <v>2.6164100000000001</v>
      </c>
      <c r="Q537">
        <f>-(Table425730533736940143346549729[[#This Row],[time]]-2)*2</f>
        <v>-1.2328200000000002</v>
      </c>
      <c r="R537" s="6">
        <v>2.9478599999999999</v>
      </c>
      <c r="S537" s="3">
        <v>2.6164100000000001</v>
      </c>
      <c r="T537">
        <f>-(Table24726431234437640844047250436[[#This Row],[time]]-2)*2</f>
        <v>-1.2328200000000002</v>
      </c>
      <c r="U537" s="6">
        <v>1.63737</v>
      </c>
      <c r="V537" s="3">
        <v>2.6164100000000001</v>
      </c>
      <c r="W537">
        <f>-(Table525830633837040243446649830[[#This Row],[time]]-2)*2</f>
        <v>-1.2328200000000002</v>
      </c>
      <c r="X537" s="6">
        <v>2.5916299999999999</v>
      </c>
      <c r="Y537" s="3">
        <v>2.6164100000000001</v>
      </c>
      <c r="Z537">
        <f>-(Table24826531334537740944147350537[[#This Row],[time]]-2)*2</f>
        <v>-1.2328200000000002</v>
      </c>
      <c r="AA537" s="6">
        <v>3.4337</v>
      </c>
      <c r="AB537" s="3">
        <v>2.6164100000000001</v>
      </c>
      <c r="AC537">
        <f>-(Table625930733937140343546749931[[#This Row],[time]]-2)*2</f>
        <v>-1.2328200000000002</v>
      </c>
      <c r="AD537" s="6">
        <v>7.7766700000000002</v>
      </c>
      <c r="AE537" s="3">
        <v>2.6164100000000001</v>
      </c>
      <c r="AF537">
        <f>-(Table24926631434637841044247450638[[#This Row],[time]]-2)*2</f>
        <v>-1.2328200000000002</v>
      </c>
      <c r="AG537" s="6">
        <v>3.4503400000000002</v>
      </c>
      <c r="AH537" s="3">
        <v>2.6164100000000001</v>
      </c>
      <c r="AI537">
        <f>-(Table726030834037240443646850032[[#This Row],[time]]-2)*2</f>
        <v>-1.2328200000000002</v>
      </c>
      <c r="AJ537" s="6">
        <v>7.2250199999999998</v>
      </c>
      <c r="AK537" s="3">
        <v>2.6164100000000001</v>
      </c>
      <c r="AL537">
        <f>-(Table25026731534737941144347550739[[#This Row],[time]]-2)*2</f>
        <v>-1.2328200000000002</v>
      </c>
      <c r="AM537" s="6">
        <v>4.6442899999999998</v>
      </c>
      <c r="AN537" s="3">
        <v>2.6164100000000001</v>
      </c>
      <c r="AO537">
        <f>-(Table826130934137340543746950133[[#This Row],[time]]-2)*2</f>
        <v>-1.2328200000000002</v>
      </c>
      <c r="AP537" s="6">
        <v>6.4276799999999996</v>
      </c>
      <c r="AQ537" s="3">
        <v>2.6164100000000001</v>
      </c>
      <c r="AR537">
        <f>-(Table25226831634838041244447650840[[#This Row],[time]]-2)*2</f>
        <v>-1.2328200000000002</v>
      </c>
      <c r="AS537" s="6">
        <v>3.83134</v>
      </c>
      <c r="AT537" s="3">
        <v>2.6164100000000001</v>
      </c>
      <c r="AU537">
        <f>-(Table25326931734938141344547750941[[#This Row],[time]]-2)*2</f>
        <v>-1.2328200000000002</v>
      </c>
      <c r="AV537" s="11">
        <v>7.0001300000000004</v>
      </c>
    </row>
    <row r="538" spans="1:48">
      <c r="A538" s="3">
        <v>2.67075</v>
      </c>
      <c r="B538">
        <f>-(Table125430233436639843046249426[[#This Row],[time]]-2)*2</f>
        <v>-1.3414999999999999</v>
      </c>
      <c r="C538" s="6">
        <v>5.90564</v>
      </c>
      <c r="D538" s="3">
        <v>2.67075</v>
      </c>
      <c r="E538">
        <f>-(Table225530333536739943146349527[[#This Row],[time]]-2)*2</f>
        <v>-1.3414999999999999</v>
      </c>
      <c r="F538" s="6">
        <v>5.4544600000000001</v>
      </c>
      <c r="G538" s="3">
        <v>2.67075</v>
      </c>
      <c r="H538" s="2">
        <f t="shared" si="482"/>
        <v>-1.3414999999999999</v>
      </c>
      <c r="I538" s="6">
        <v>1.1122700000000001</v>
      </c>
      <c r="J538" s="3">
        <v>2.67075</v>
      </c>
      <c r="K538">
        <f>-(Table325630433636840043246449628[[#This Row],[time]]-2)*2</f>
        <v>-1.3414999999999999</v>
      </c>
      <c r="L538" s="6">
        <v>1.0606100000000001</v>
      </c>
      <c r="M538" s="3">
        <v>2.67075</v>
      </c>
      <c r="N538">
        <f>-(Table24626331134337540743947150335[[#This Row],[time]]-2)*2</f>
        <v>-1.3414999999999999</v>
      </c>
      <c r="O538" s="6">
        <v>1.4489000000000001</v>
      </c>
      <c r="P538" s="3">
        <v>2.67075</v>
      </c>
      <c r="Q538">
        <f>-(Table425730533736940143346549729[[#This Row],[time]]-2)*2</f>
        <v>-1.3414999999999999</v>
      </c>
      <c r="R538" s="6">
        <v>2.9621900000000001</v>
      </c>
      <c r="S538" s="3">
        <v>2.67075</v>
      </c>
      <c r="T538">
        <f>-(Table24726431234437640844047250436[[#This Row],[time]]-2)*2</f>
        <v>-1.3414999999999999</v>
      </c>
      <c r="U538" s="6">
        <v>1.71905</v>
      </c>
      <c r="V538" s="3">
        <v>2.67075</v>
      </c>
      <c r="W538">
        <f>-(Table525830633837040243446649830[[#This Row],[time]]-2)*2</f>
        <v>-1.3414999999999999</v>
      </c>
      <c r="X538" s="6">
        <v>2.5952999999999999</v>
      </c>
      <c r="Y538" s="3">
        <v>2.67075</v>
      </c>
      <c r="Z538">
        <f>-(Table24826531334537740944147350537[[#This Row],[time]]-2)*2</f>
        <v>-1.3414999999999999</v>
      </c>
      <c r="AA538" s="6">
        <v>3.76057</v>
      </c>
      <c r="AB538" s="3">
        <v>2.67075</v>
      </c>
      <c r="AC538">
        <f>-(Table625930733937140343546749931[[#This Row],[time]]-2)*2</f>
        <v>-1.3414999999999999</v>
      </c>
      <c r="AD538" s="6">
        <v>8.17835</v>
      </c>
      <c r="AE538" s="3">
        <v>2.67075</v>
      </c>
      <c r="AF538">
        <f>-(Table24926631434637841044247450638[[#This Row],[time]]-2)*2</f>
        <v>-1.3414999999999999</v>
      </c>
      <c r="AG538" s="6">
        <v>3.73176</v>
      </c>
      <c r="AH538" s="3">
        <v>2.67075</v>
      </c>
      <c r="AI538">
        <f>-(Table726030834037240443646850032[[#This Row],[time]]-2)*2</f>
        <v>-1.3414999999999999</v>
      </c>
      <c r="AJ538" s="6">
        <v>7.8133800000000004</v>
      </c>
      <c r="AK538" s="3">
        <v>2.67075</v>
      </c>
      <c r="AL538">
        <f>-(Table25026731534737941144347550739[[#This Row],[time]]-2)*2</f>
        <v>-1.3414999999999999</v>
      </c>
      <c r="AM538" s="6">
        <v>4.9127099999999997</v>
      </c>
      <c r="AN538" s="3">
        <v>2.67075</v>
      </c>
      <c r="AO538">
        <f>-(Table826130934137340543746950133[[#This Row],[time]]-2)*2</f>
        <v>-1.3414999999999999</v>
      </c>
      <c r="AP538" s="6">
        <v>6.9839700000000002</v>
      </c>
      <c r="AQ538" s="3">
        <v>2.67075</v>
      </c>
      <c r="AR538">
        <f>-(Table25226831634838041244447650840[[#This Row],[time]]-2)*2</f>
        <v>-1.3414999999999999</v>
      </c>
      <c r="AS538" s="6">
        <v>4.0864500000000001</v>
      </c>
      <c r="AT538" s="3">
        <v>2.67075</v>
      </c>
      <c r="AU538">
        <f>-(Table25326931734938141344547750941[[#This Row],[time]]-2)*2</f>
        <v>-1.3414999999999999</v>
      </c>
      <c r="AV538" s="11">
        <v>7.4053399999999998</v>
      </c>
    </row>
    <row r="539" spans="1:48">
      <c r="A539" s="3">
        <v>2.7009799999999999</v>
      </c>
      <c r="B539">
        <f>-(Table125430233436639843046249426[[#This Row],[time]]-2)*2</f>
        <v>-1.4019599999999999</v>
      </c>
      <c r="C539" s="6">
        <v>6.08582</v>
      </c>
      <c r="D539" s="3">
        <v>2.7009799999999999</v>
      </c>
      <c r="E539">
        <f>-(Table225530333536739943146349527[[#This Row],[time]]-2)*2</f>
        <v>-1.4019599999999999</v>
      </c>
      <c r="F539" s="6">
        <v>5.6351199999999997</v>
      </c>
      <c r="G539" s="3">
        <v>2.7009799999999999</v>
      </c>
      <c r="H539" s="2">
        <f t="shared" si="482"/>
        <v>-1.4019599999999999</v>
      </c>
      <c r="I539" s="6">
        <v>1.1393200000000001</v>
      </c>
      <c r="J539" s="3">
        <v>2.7009799999999999</v>
      </c>
      <c r="K539">
        <f>-(Table325630433636840043246449628[[#This Row],[time]]-2)*2</f>
        <v>-1.4019599999999999</v>
      </c>
      <c r="L539" s="6">
        <v>1.1045199999999999</v>
      </c>
      <c r="M539" s="3">
        <v>2.7009799999999999</v>
      </c>
      <c r="N539">
        <f>-(Table24626331134337540743947150335[[#This Row],[time]]-2)*2</f>
        <v>-1.4019599999999999</v>
      </c>
      <c r="O539" s="6">
        <v>1.55532</v>
      </c>
      <c r="P539" s="3">
        <v>2.7009799999999999</v>
      </c>
      <c r="Q539">
        <f>-(Table425730533736940143346549729[[#This Row],[time]]-2)*2</f>
        <v>-1.4019599999999999</v>
      </c>
      <c r="R539" s="6">
        <v>2.94922</v>
      </c>
      <c r="S539" s="3">
        <v>2.7009799999999999</v>
      </c>
      <c r="T539">
        <f>-(Table24726431234437640844047250436[[#This Row],[time]]-2)*2</f>
        <v>-1.4019599999999999</v>
      </c>
      <c r="U539" s="6">
        <v>1.7664299999999999</v>
      </c>
      <c r="V539" s="3">
        <v>2.7009799999999999</v>
      </c>
      <c r="W539">
        <f>-(Table525830633837040243446649830[[#This Row],[time]]-2)*2</f>
        <v>-1.4019599999999999</v>
      </c>
      <c r="X539" s="6">
        <v>2.5904500000000001</v>
      </c>
      <c r="Y539" s="3">
        <v>2.7009799999999999</v>
      </c>
      <c r="Z539">
        <f>-(Table24826531334537740944147350537[[#This Row],[time]]-2)*2</f>
        <v>-1.4019599999999999</v>
      </c>
      <c r="AA539" s="6">
        <v>3.93188</v>
      </c>
      <c r="AB539" s="3">
        <v>2.7009799999999999</v>
      </c>
      <c r="AC539">
        <f>-(Table625930733937140343546749931[[#This Row],[time]]-2)*2</f>
        <v>-1.4019599999999999</v>
      </c>
      <c r="AD539" s="6">
        <v>8.3900199999999998</v>
      </c>
      <c r="AE539" s="3">
        <v>2.7009799999999999</v>
      </c>
      <c r="AF539">
        <f>-(Table24926631434637841044247450638[[#This Row],[time]]-2)*2</f>
        <v>-1.4019599999999999</v>
      </c>
      <c r="AG539" s="6">
        <v>3.8963000000000001</v>
      </c>
      <c r="AH539" s="3">
        <v>2.7009799999999999</v>
      </c>
      <c r="AI539">
        <f>-(Table726030834037240443646850032[[#This Row],[time]]-2)*2</f>
        <v>-1.4019599999999999</v>
      </c>
      <c r="AJ539" s="6">
        <v>8.1057299999999994</v>
      </c>
      <c r="AK539" s="3">
        <v>2.7009799999999999</v>
      </c>
      <c r="AL539">
        <f>-(Table25026731534737941144347550739[[#This Row],[time]]-2)*2</f>
        <v>-1.4019599999999999</v>
      </c>
      <c r="AM539" s="6">
        <v>5.0371600000000001</v>
      </c>
      <c r="AN539" s="3">
        <v>2.7009799999999999</v>
      </c>
      <c r="AO539">
        <f>-(Table826130934137340543746950133[[#This Row],[time]]-2)*2</f>
        <v>-1.4019599999999999</v>
      </c>
      <c r="AP539" s="6">
        <v>7.2979799999999999</v>
      </c>
      <c r="AQ539" s="3">
        <v>2.7009799999999999</v>
      </c>
      <c r="AR539">
        <f>-(Table25226831634838041244447650840[[#This Row],[time]]-2)*2</f>
        <v>-1.4019599999999999</v>
      </c>
      <c r="AS539" s="6">
        <v>4.2240399999999996</v>
      </c>
      <c r="AT539" s="3">
        <v>2.7009799999999999</v>
      </c>
      <c r="AU539">
        <f>-(Table25326931734938141344547750941[[#This Row],[time]]-2)*2</f>
        <v>-1.4019599999999999</v>
      </c>
      <c r="AV539" s="11">
        <v>7.6399900000000001</v>
      </c>
    </row>
    <row r="540" spans="1:48">
      <c r="A540" s="3">
        <v>2.7607499999999998</v>
      </c>
      <c r="B540">
        <f>-(Table125430233436639843046249426[[#This Row],[time]]-2)*2</f>
        <v>-1.5214999999999996</v>
      </c>
      <c r="C540" s="6">
        <v>6.4506300000000003</v>
      </c>
      <c r="D540" s="3">
        <v>2.7607499999999998</v>
      </c>
      <c r="E540">
        <f>-(Table225530333536739943146349527[[#This Row],[time]]-2)*2</f>
        <v>-1.5214999999999996</v>
      </c>
      <c r="F540" s="6">
        <v>5.9940800000000003</v>
      </c>
      <c r="G540" s="3">
        <v>2.7607499999999998</v>
      </c>
      <c r="H540" s="2">
        <f t="shared" si="482"/>
        <v>-1.5214999999999996</v>
      </c>
      <c r="I540" s="6">
        <v>1.1972</v>
      </c>
      <c r="J540" s="3">
        <v>2.7607499999999998</v>
      </c>
      <c r="K540">
        <f>-(Table325630433636840043246449628[[#This Row],[time]]-2)*2</f>
        <v>-1.5214999999999996</v>
      </c>
      <c r="L540" s="6">
        <v>1.18892</v>
      </c>
      <c r="M540" s="3">
        <v>2.7607499999999998</v>
      </c>
      <c r="N540">
        <f>-(Table24626331134337540743947150335[[#This Row],[time]]-2)*2</f>
        <v>-1.5214999999999996</v>
      </c>
      <c r="O540" s="6">
        <v>1.776</v>
      </c>
      <c r="P540" s="3">
        <v>2.7607499999999998</v>
      </c>
      <c r="Q540">
        <f>-(Table425730533736940143346549729[[#This Row],[time]]-2)*2</f>
        <v>-1.5214999999999996</v>
      </c>
      <c r="R540" s="6">
        <v>2.88348</v>
      </c>
      <c r="S540" s="3">
        <v>2.7607499999999998</v>
      </c>
      <c r="T540">
        <f>-(Table24726431234437640844047250436[[#This Row],[time]]-2)*2</f>
        <v>-1.5214999999999996</v>
      </c>
      <c r="U540" s="6">
        <v>1.8724099999999999</v>
      </c>
      <c r="V540" s="3">
        <v>2.7607499999999998</v>
      </c>
      <c r="W540">
        <f>-(Table525830633837040243446649830[[#This Row],[time]]-2)*2</f>
        <v>-1.5214999999999996</v>
      </c>
      <c r="X540" s="6">
        <v>2.5722399999999999</v>
      </c>
      <c r="Y540" s="3">
        <v>2.7607499999999998</v>
      </c>
      <c r="Z540">
        <f>-(Table24826531334537740944147350537[[#This Row],[time]]-2)*2</f>
        <v>-1.5214999999999996</v>
      </c>
      <c r="AA540" s="6">
        <v>4.2756400000000001</v>
      </c>
      <c r="AB540" s="3">
        <v>2.7607499999999998</v>
      </c>
      <c r="AC540">
        <f>-(Table625930733937140343546749931[[#This Row],[time]]-2)*2</f>
        <v>-1.5214999999999996</v>
      </c>
      <c r="AD540" s="6">
        <v>8.7278699999999994</v>
      </c>
      <c r="AE540" s="3">
        <v>2.7607499999999998</v>
      </c>
      <c r="AF540">
        <f>-(Table24926631434637841044247450638[[#This Row],[time]]-2)*2</f>
        <v>-1.5214999999999996</v>
      </c>
      <c r="AG540" s="6">
        <v>4.26633</v>
      </c>
      <c r="AH540" s="3">
        <v>2.7607499999999998</v>
      </c>
      <c r="AI540">
        <f>-(Table726030834037240443646850032[[#This Row],[time]]-2)*2</f>
        <v>-1.5214999999999996</v>
      </c>
      <c r="AJ540" s="6">
        <v>8.7188499999999998</v>
      </c>
      <c r="AK540" s="3">
        <v>2.7607499999999998</v>
      </c>
      <c r="AL540">
        <f>-(Table25026731534737941144347550739[[#This Row],[time]]-2)*2</f>
        <v>-1.5214999999999996</v>
      </c>
      <c r="AM540" s="6">
        <v>5.3196300000000001</v>
      </c>
      <c r="AN540" s="3">
        <v>2.7607499999999998</v>
      </c>
      <c r="AO540">
        <f>-(Table826130934137340543746950133[[#This Row],[time]]-2)*2</f>
        <v>-1.5214999999999996</v>
      </c>
      <c r="AP540" s="6">
        <v>7.9278700000000004</v>
      </c>
      <c r="AQ540" s="3">
        <v>2.7607499999999998</v>
      </c>
      <c r="AR540">
        <f>-(Table25226831634838041244447650840[[#This Row],[time]]-2)*2</f>
        <v>-1.5214999999999996</v>
      </c>
      <c r="AS540" s="6">
        <v>4.5503400000000003</v>
      </c>
      <c r="AT540" s="3">
        <v>2.7607499999999998</v>
      </c>
      <c r="AU540">
        <f>-(Table25326931734938141344547750941[[#This Row],[time]]-2)*2</f>
        <v>-1.5214999999999996</v>
      </c>
      <c r="AV540" s="11">
        <v>8.1170600000000004</v>
      </c>
    </row>
    <row r="541" spans="1:48">
      <c r="A541" s="3">
        <v>2.81304</v>
      </c>
      <c r="B541">
        <f>-(Table125430233436639843046249426[[#This Row],[time]]-2)*2</f>
        <v>-1.62608</v>
      </c>
      <c r="C541" s="6">
        <v>6.7778999999999998</v>
      </c>
      <c r="D541" s="3">
        <v>2.81304</v>
      </c>
      <c r="E541">
        <f>-(Table225530333536739943146349527[[#This Row],[time]]-2)*2</f>
        <v>-1.62608</v>
      </c>
      <c r="F541" s="6">
        <v>6.3096800000000002</v>
      </c>
      <c r="G541" s="3">
        <v>2.81304</v>
      </c>
      <c r="H541" s="2">
        <f t="shared" si="482"/>
        <v>-1.62608</v>
      </c>
      <c r="I541" s="6">
        <v>1.24552</v>
      </c>
      <c r="J541" s="3">
        <v>2.81304</v>
      </c>
      <c r="K541">
        <f>-(Table325630433636840043246449628[[#This Row],[time]]-2)*2</f>
        <v>-1.62608</v>
      </c>
      <c r="L541" s="6">
        <v>1.2562800000000001</v>
      </c>
      <c r="M541" s="3">
        <v>2.81304</v>
      </c>
      <c r="N541">
        <f>-(Table24626331134337540743947150335[[#This Row],[time]]-2)*2</f>
        <v>-1.62608</v>
      </c>
      <c r="O541" s="6">
        <v>1.9773400000000001</v>
      </c>
      <c r="P541" s="3">
        <v>2.81304</v>
      </c>
      <c r="Q541">
        <f>-(Table425730533736940143346549729[[#This Row],[time]]-2)*2</f>
        <v>-1.62608</v>
      </c>
      <c r="R541" s="6">
        <v>2.7944</v>
      </c>
      <c r="S541" s="3">
        <v>2.81304</v>
      </c>
      <c r="T541">
        <f>-(Table24726431234437640844047250436[[#This Row],[time]]-2)*2</f>
        <v>-1.62608</v>
      </c>
      <c r="U541" s="6">
        <v>1.98587</v>
      </c>
      <c r="V541" s="3">
        <v>2.81304</v>
      </c>
      <c r="W541">
        <f>-(Table525830633837040243446649830[[#This Row],[time]]-2)*2</f>
        <v>-1.62608</v>
      </c>
      <c r="X541" s="6">
        <v>2.5552199999999998</v>
      </c>
      <c r="Y541" s="3">
        <v>2.81304</v>
      </c>
      <c r="Z541">
        <f>-(Table24826531334537740944147350537[[#This Row],[time]]-2)*2</f>
        <v>-1.62608</v>
      </c>
      <c r="AA541" s="6">
        <v>4.5885199999999999</v>
      </c>
      <c r="AB541" s="3">
        <v>2.81304</v>
      </c>
      <c r="AC541">
        <f>-(Table625930733937140343546749931[[#This Row],[time]]-2)*2</f>
        <v>-1.62608</v>
      </c>
      <c r="AD541" s="6">
        <v>9.0485900000000008</v>
      </c>
      <c r="AE541" s="3">
        <v>2.81304</v>
      </c>
      <c r="AF541">
        <f>-(Table24926631434637841044247450638[[#This Row],[time]]-2)*2</f>
        <v>-1.62608</v>
      </c>
      <c r="AG541" s="6">
        <v>4.6468600000000002</v>
      </c>
      <c r="AH541" s="3">
        <v>2.81304</v>
      </c>
      <c r="AI541">
        <f>-(Table726030834037240443646850032[[#This Row],[time]]-2)*2</f>
        <v>-1.62608</v>
      </c>
      <c r="AJ541" s="6">
        <v>9.32437</v>
      </c>
      <c r="AK541" s="3">
        <v>2.81304</v>
      </c>
      <c r="AL541">
        <f>-(Table25026731534737941144347550739[[#This Row],[time]]-2)*2</f>
        <v>-1.62608</v>
      </c>
      <c r="AM541" s="6">
        <v>5.5702100000000003</v>
      </c>
      <c r="AN541" s="3">
        <v>2.81304</v>
      </c>
      <c r="AO541">
        <f>-(Table826130934137340543746950133[[#This Row],[time]]-2)*2</f>
        <v>-1.62608</v>
      </c>
      <c r="AP541" s="6">
        <v>8.4554899999999993</v>
      </c>
      <c r="AQ541" s="3">
        <v>2.81304</v>
      </c>
      <c r="AR541">
        <f>-(Table25226831634838041244447650840[[#This Row],[time]]-2)*2</f>
        <v>-1.62608</v>
      </c>
      <c r="AS541" s="6">
        <v>4.8536299999999999</v>
      </c>
      <c r="AT541" s="3">
        <v>2.81304</v>
      </c>
      <c r="AU541">
        <f>-(Table25326931734938141344547750941[[#This Row],[time]]-2)*2</f>
        <v>-1.62608</v>
      </c>
      <c r="AV541" s="11">
        <v>8.5226900000000008</v>
      </c>
    </row>
    <row r="542" spans="1:48">
      <c r="A542" s="3">
        <v>2.8517199999999998</v>
      </c>
      <c r="B542">
        <f>-(Table125430233436639843046249426[[#This Row],[time]]-2)*2</f>
        <v>-1.7034399999999996</v>
      </c>
      <c r="C542" s="6">
        <v>7.0264800000000003</v>
      </c>
      <c r="D542" s="3">
        <v>2.8517199999999998</v>
      </c>
      <c r="E542">
        <f>-(Table225530333536739943146349527[[#This Row],[time]]-2)*2</f>
        <v>-1.7034399999999996</v>
      </c>
      <c r="F542" s="6">
        <v>6.5478899999999998</v>
      </c>
      <c r="G542" s="3">
        <v>2.8517199999999998</v>
      </c>
      <c r="H542" s="2">
        <f t="shared" si="482"/>
        <v>-1.7034399999999996</v>
      </c>
      <c r="I542" s="6">
        <v>1.2802800000000001</v>
      </c>
      <c r="J542" s="3">
        <v>2.8517199999999998</v>
      </c>
      <c r="K542">
        <f>-(Table325630433636840043246449628[[#This Row],[time]]-2)*2</f>
        <v>-1.7034399999999996</v>
      </c>
      <c r="L542" s="6">
        <v>1.30393</v>
      </c>
      <c r="M542" s="3">
        <v>2.8517199999999998</v>
      </c>
      <c r="N542">
        <f>-(Table24626331134337540743947150335[[#This Row],[time]]-2)*2</f>
        <v>-1.7034399999999996</v>
      </c>
      <c r="O542" s="6">
        <v>2.1185299999999998</v>
      </c>
      <c r="P542" s="3">
        <v>2.8517199999999998</v>
      </c>
      <c r="Q542">
        <f>-(Table425730533736940143346549729[[#This Row],[time]]-2)*2</f>
        <v>-1.7034399999999996</v>
      </c>
      <c r="R542" s="6">
        <v>2.7073</v>
      </c>
      <c r="S542" s="3">
        <v>2.8517199999999998</v>
      </c>
      <c r="T542">
        <f>-(Table24726431234437640844047250436[[#This Row],[time]]-2)*2</f>
        <v>-1.7034399999999996</v>
      </c>
      <c r="U542" s="6">
        <v>2.0800299999999998</v>
      </c>
      <c r="V542" s="3">
        <v>2.8517199999999998</v>
      </c>
      <c r="W542">
        <f>-(Table525830633837040243446649830[[#This Row],[time]]-2)*2</f>
        <v>-1.7034399999999996</v>
      </c>
      <c r="X542" s="6">
        <v>2.54271</v>
      </c>
      <c r="Y542" s="3">
        <v>2.8517199999999998</v>
      </c>
      <c r="Z542">
        <f>-(Table24826531334537740944147350537[[#This Row],[time]]-2)*2</f>
        <v>-1.7034399999999996</v>
      </c>
      <c r="AA542" s="6">
        <v>4.8038400000000001</v>
      </c>
      <c r="AB542" s="3">
        <v>2.8517199999999998</v>
      </c>
      <c r="AC542">
        <f>-(Table625930733937140343546749931[[#This Row],[time]]-2)*2</f>
        <v>-1.7034399999999996</v>
      </c>
      <c r="AD542" s="6">
        <v>9.2795000000000005</v>
      </c>
      <c r="AE542" s="3">
        <v>2.8517199999999998</v>
      </c>
      <c r="AF542">
        <f>-(Table24926631434637841044247450638[[#This Row],[time]]-2)*2</f>
        <v>-1.7034399999999996</v>
      </c>
      <c r="AG542" s="6">
        <v>4.9501099999999996</v>
      </c>
      <c r="AH542" s="3">
        <v>2.8517199999999998</v>
      </c>
      <c r="AI542">
        <f>-(Table726030834037240443646850032[[#This Row],[time]]-2)*2</f>
        <v>-1.7034399999999996</v>
      </c>
      <c r="AJ542" s="6">
        <v>9.8201999999999998</v>
      </c>
      <c r="AK542" s="3">
        <v>2.8517199999999998</v>
      </c>
      <c r="AL542">
        <f>-(Table25026731534737941144347550739[[#This Row],[time]]-2)*2</f>
        <v>-1.7034399999999996</v>
      </c>
      <c r="AM542" s="6">
        <v>5.8027300000000004</v>
      </c>
      <c r="AN542" s="3">
        <v>2.8517199999999998</v>
      </c>
      <c r="AO542">
        <f>-(Table826130934137340543746950133[[#This Row],[time]]-2)*2</f>
        <v>-1.7034399999999996</v>
      </c>
      <c r="AP542" s="6">
        <v>8.8302399999999999</v>
      </c>
      <c r="AQ542" s="3">
        <v>2.8517199999999998</v>
      </c>
      <c r="AR542">
        <f>-(Table25226831634838041244447650840[[#This Row],[time]]-2)*2</f>
        <v>-1.7034399999999996</v>
      </c>
      <c r="AS542" s="6">
        <v>5.1181099999999997</v>
      </c>
      <c r="AT542" s="3">
        <v>2.8517199999999998</v>
      </c>
      <c r="AU542">
        <f>-(Table25326931734938141344547750941[[#This Row],[time]]-2)*2</f>
        <v>-1.7034399999999996</v>
      </c>
      <c r="AV542" s="11">
        <v>8.8093299999999992</v>
      </c>
    </row>
    <row r="543" spans="1:48">
      <c r="A543" s="3">
        <v>2.90212</v>
      </c>
      <c r="B543">
        <f>-(Table125430233436639843046249426[[#This Row],[time]]-2)*2</f>
        <v>-1.8042400000000001</v>
      </c>
      <c r="C543" s="6">
        <v>7.35738</v>
      </c>
      <c r="D543" s="3">
        <v>2.90212</v>
      </c>
      <c r="E543">
        <f>-(Table225530333536739943146349527[[#This Row],[time]]-2)*2</f>
        <v>-1.8042400000000001</v>
      </c>
      <c r="F543" s="6">
        <v>6.8651</v>
      </c>
      <c r="G543" s="3">
        <v>2.90212</v>
      </c>
      <c r="H543" s="2">
        <f t="shared" si="482"/>
        <v>-1.8042400000000001</v>
      </c>
      <c r="I543" s="6">
        <v>1.3254900000000001</v>
      </c>
      <c r="J543" s="3">
        <v>2.90212</v>
      </c>
      <c r="K543">
        <f>-(Table325630433636840043246449628[[#This Row],[time]]-2)*2</f>
        <v>-1.8042400000000001</v>
      </c>
      <c r="L543" s="6">
        <v>1.3653200000000001</v>
      </c>
      <c r="M543" s="3">
        <v>2.90212</v>
      </c>
      <c r="N543">
        <f>-(Table24626331134337540743947150335[[#This Row],[time]]-2)*2</f>
        <v>-1.8042400000000001</v>
      </c>
      <c r="O543" s="6">
        <v>2.2844799999999998</v>
      </c>
      <c r="P543" s="3">
        <v>2.90212</v>
      </c>
      <c r="Q543">
        <f>-(Table425730533736940143346549729[[#This Row],[time]]-2)*2</f>
        <v>-1.8042400000000001</v>
      </c>
      <c r="R543" s="6">
        <v>2.5738599999999998</v>
      </c>
      <c r="S543" s="3">
        <v>2.90212</v>
      </c>
      <c r="T543">
        <f>-(Table24726431234437640844047250436[[#This Row],[time]]-2)*2</f>
        <v>-1.8042400000000001</v>
      </c>
      <c r="U543" s="6">
        <v>2.2301299999999999</v>
      </c>
      <c r="V543" s="3">
        <v>2.90212</v>
      </c>
      <c r="W543">
        <f>-(Table525830633837040243446649830[[#This Row],[time]]-2)*2</f>
        <v>-1.8042400000000001</v>
      </c>
      <c r="X543" s="6">
        <v>2.5312100000000002</v>
      </c>
      <c r="Y543" s="3">
        <v>2.90212</v>
      </c>
      <c r="Z543">
        <f>-(Table24826531334537740944147350537[[#This Row],[time]]-2)*2</f>
        <v>-1.8042400000000001</v>
      </c>
      <c r="AA543" s="6">
        <v>5.01084</v>
      </c>
      <c r="AB543" s="3">
        <v>2.90212</v>
      </c>
      <c r="AC543">
        <f>-(Table625930733937140343546749931[[#This Row],[time]]-2)*2</f>
        <v>-1.8042400000000001</v>
      </c>
      <c r="AD543" s="6">
        <v>9.7050900000000002</v>
      </c>
      <c r="AE543" s="3">
        <v>2.90212</v>
      </c>
      <c r="AF543">
        <f>-(Table24926631434637841044247450638[[#This Row],[time]]-2)*2</f>
        <v>-1.8042400000000001</v>
      </c>
      <c r="AG543" s="6">
        <v>5.2807000000000004</v>
      </c>
      <c r="AH543" s="3">
        <v>2.90212</v>
      </c>
      <c r="AI543">
        <f>-(Table726030834037240443646850032[[#This Row],[time]]-2)*2</f>
        <v>-1.8042400000000001</v>
      </c>
      <c r="AJ543" s="6">
        <v>10.5846</v>
      </c>
      <c r="AK543" s="3">
        <v>2.90212</v>
      </c>
      <c r="AL543">
        <f>-(Table25026731534737941144347550739[[#This Row],[time]]-2)*2</f>
        <v>-1.8042400000000001</v>
      </c>
      <c r="AM543" s="6">
        <v>6.0436399999999999</v>
      </c>
      <c r="AN543" s="3">
        <v>2.90212</v>
      </c>
      <c r="AO543">
        <f>-(Table826130934137340543746950133[[#This Row],[time]]-2)*2</f>
        <v>-1.8042400000000001</v>
      </c>
      <c r="AP543" s="6">
        <v>9.3074300000000001</v>
      </c>
      <c r="AQ543" s="3">
        <v>2.90212</v>
      </c>
      <c r="AR543">
        <f>-(Table25226831634838041244447650840[[#This Row],[time]]-2)*2</f>
        <v>-1.8042400000000001</v>
      </c>
      <c r="AS543" s="6">
        <v>5.4268999999999998</v>
      </c>
      <c r="AT543" s="3">
        <v>2.90212</v>
      </c>
      <c r="AU543">
        <f>-(Table25326931734938141344547750941[[#This Row],[time]]-2)*2</f>
        <v>-1.8042400000000001</v>
      </c>
      <c r="AV543" s="11">
        <v>9.1818799999999996</v>
      </c>
    </row>
    <row r="544" spans="1:48">
      <c r="A544" s="3">
        <v>2.9510700000000001</v>
      </c>
      <c r="B544">
        <f>-(Table125430233436639843046249426[[#This Row],[time]]-2)*2</f>
        <v>-1.9021400000000002</v>
      </c>
      <c r="C544" s="6">
        <v>7.6834499999999997</v>
      </c>
      <c r="D544" s="3">
        <v>2.9510700000000001</v>
      </c>
      <c r="E544">
        <f>-(Table225530333536739943146349527[[#This Row],[time]]-2)*2</f>
        <v>-1.9021400000000002</v>
      </c>
      <c r="F544" s="6">
        <v>7.1795400000000003</v>
      </c>
      <c r="G544" s="3">
        <v>2.9510700000000001</v>
      </c>
      <c r="H544" s="2">
        <f t="shared" si="482"/>
        <v>-1.9021400000000002</v>
      </c>
      <c r="I544" s="6">
        <v>1.37094</v>
      </c>
      <c r="J544" s="3">
        <v>2.9510700000000001</v>
      </c>
      <c r="K544">
        <f>-(Table325630433636840043246449628[[#This Row],[time]]-2)*2</f>
        <v>-1.9021400000000002</v>
      </c>
      <c r="L544" s="6">
        <v>1.42489</v>
      </c>
      <c r="M544" s="3">
        <v>2.9510700000000001</v>
      </c>
      <c r="N544">
        <f>-(Table24626331134337540743947150335[[#This Row],[time]]-2)*2</f>
        <v>-1.9021400000000002</v>
      </c>
      <c r="O544" s="6">
        <v>2.4467300000000001</v>
      </c>
      <c r="P544" s="3">
        <v>2.9510700000000001</v>
      </c>
      <c r="Q544">
        <f>-(Table425730533736940143346549729[[#This Row],[time]]-2)*2</f>
        <v>-1.9021400000000002</v>
      </c>
      <c r="R544" s="6">
        <v>2.41743</v>
      </c>
      <c r="S544" s="3">
        <v>2.9510700000000001</v>
      </c>
      <c r="T544">
        <f>-(Table24726431234437640844047250436[[#This Row],[time]]-2)*2</f>
        <v>-1.9021400000000002</v>
      </c>
      <c r="U544" s="6">
        <v>2.41879</v>
      </c>
      <c r="V544" s="3">
        <v>2.9510700000000001</v>
      </c>
      <c r="W544">
        <f>-(Table525830633837040243446649830[[#This Row],[time]]-2)*2</f>
        <v>-1.9021400000000002</v>
      </c>
      <c r="X544" s="6">
        <v>2.53592</v>
      </c>
      <c r="Y544" s="3">
        <v>2.9510700000000001</v>
      </c>
      <c r="Z544">
        <f>-(Table24826531334537740944147350537[[#This Row],[time]]-2)*2</f>
        <v>-1.9021400000000002</v>
      </c>
      <c r="AA544" s="6">
        <v>5.1630900000000004</v>
      </c>
      <c r="AB544" s="3">
        <v>2.9510700000000001</v>
      </c>
      <c r="AC544">
        <f>-(Table625930733937140343546749931[[#This Row],[time]]-2)*2</f>
        <v>-1.9021400000000002</v>
      </c>
      <c r="AD544" s="6">
        <v>10.185499999999999</v>
      </c>
      <c r="AE544" s="3">
        <v>2.9510700000000001</v>
      </c>
      <c r="AF544">
        <f>-(Table24926631434637841044247450638[[#This Row],[time]]-2)*2</f>
        <v>-1.9021400000000002</v>
      </c>
      <c r="AG544" s="6">
        <v>5.5036199999999997</v>
      </c>
      <c r="AH544" s="3">
        <v>2.9510700000000001</v>
      </c>
      <c r="AI544">
        <f>-(Table726030834037240443646850032[[#This Row],[time]]-2)*2</f>
        <v>-1.9021400000000002</v>
      </c>
      <c r="AJ544" s="6">
        <v>11.2911</v>
      </c>
      <c r="AK544" s="3">
        <v>2.9510700000000001</v>
      </c>
      <c r="AL544">
        <f>-(Table25026731534737941144347550739[[#This Row],[time]]-2)*2</f>
        <v>-1.9021400000000002</v>
      </c>
      <c r="AM544" s="6">
        <v>6.2368499999999996</v>
      </c>
      <c r="AN544" s="3">
        <v>2.9510700000000001</v>
      </c>
      <c r="AO544">
        <f>-(Table826130934137340543746950133[[#This Row],[time]]-2)*2</f>
        <v>-1.9021400000000002</v>
      </c>
      <c r="AP544" s="6">
        <v>9.78843</v>
      </c>
      <c r="AQ544" s="3">
        <v>2.9510700000000001</v>
      </c>
      <c r="AR544">
        <f>-(Table25226831634838041244447650840[[#This Row],[time]]-2)*2</f>
        <v>-1.9021400000000002</v>
      </c>
      <c r="AS544" s="6">
        <v>5.6890499999999999</v>
      </c>
      <c r="AT544" s="3">
        <v>2.9510700000000001</v>
      </c>
      <c r="AU544">
        <f>-(Table25326931734938141344547750941[[#This Row],[time]]-2)*2</f>
        <v>-1.9021400000000002</v>
      </c>
      <c r="AV544" s="11">
        <v>9.5618499999999997</v>
      </c>
    </row>
    <row r="545" spans="1:48">
      <c r="A545" s="4">
        <v>3</v>
      </c>
      <c r="B545">
        <f>-(Table125430233436639843046249426[[#This Row],[time]]-2)*2</f>
        <v>-2</v>
      </c>
      <c r="C545" s="7">
        <v>8.0042100000000005</v>
      </c>
      <c r="D545" s="4">
        <v>3</v>
      </c>
      <c r="E545">
        <f>-(Table225530333536739943146349527[[#This Row],[time]]-2)*2</f>
        <v>-2</v>
      </c>
      <c r="F545" s="7">
        <v>7.4929399999999999</v>
      </c>
      <c r="G545" s="4">
        <v>3</v>
      </c>
      <c r="H545" s="2">
        <f t="shared" si="482"/>
        <v>-2</v>
      </c>
      <c r="I545" s="7">
        <v>1.4188099999999999</v>
      </c>
      <c r="J545" s="4">
        <v>3</v>
      </c>
      <c r="K545">
        <f>-(Table325630433636840043246449628[[#This Row],[time]]-2)*2</f>
        <v>-2</v>
      </c>
      <c r="L545" s="7">
        <v>1.4860100000000001</v>
      </c>
      <c r="M545" s="4">
        <v>3</v>
      </c>
      <c r="N545">
        <f>-(Table24626331134337540743947150335[[#This Row],[time]]-2)*2</f>
        <v>-2</v>
      </c>
      <c r="O545" s="7">
        <v>2.6076800000000002</v>
      </c>
      <c r="P545" s="4">
        <v>3</v>
      </c>
      <c r="Q545">
        <f>-(Table425730533736940143346549729[[#This Row],[time]]-2)*2</f>
        <v>-2</v>
      </c>
      <c r="R545" s="7">
        <v>2.2435299999999998</v>
      </c>
      <c r="S545" s="4">
        <v>3</v>
      </c>
      <c r="T545">
        <f>-(Table24726431234437640844047250436[[#This Row],[time]]-2)*2</f>
        <v>-2</v>
      </c>
      <c r="U545" s="7">
        <v>2.65455</v>
      </c>
      <c r="V545" s="4">
        <v>3</v>
      </c>
      <c r="W545">
        <f>-(Table525830633837040243446649830[[#This Row],[time]]-2)*2</f>
        <v>-2</v>
      </c>
      <c r="X545" s="7">
        <v>2.55627</v>
      </c>
      <c r="Y545" s="4">
        <v>3</v>
      </c>
      <c r="Z545">
        <f>-(Table24826531334537740944147350537[[#This Row],[time]]-2)*2</f>
        <v>-2</v>
      </c>
      <c r="AA545" s="7">
        <v>5.3138500000000004</v>
      </c>
      <c r="AB545" s="4">
        <v>3</v>
      </c>
      <c r="AC545">
        <f>-(Table625930733937140343546749931[[#This Row],[time]]-2)*2</f>
        <v>-2</v>
      </c>
      <c r="AD545" s="7">
        <v>10.7491</v>
      </c>
      <c r="AE545" s="4">
        <v>3</v>
      </c>
      <c r="AF545">
        <f>-(Table24926631434637841044247450638[[#This Row],[time]]-2)*2</f>
        <v>-2</v>
      </c>
      <c r="AG545" s="7">
        <v>5.6770800000000001</v>
      </c>
      <c r="AH545" s="4">
        <v>3</v>
      </c>
      <c r="AI545">
        <f>-(Table726030834037240443646850032[[#This Row],[time]]-2)*2</f>
        <v>-2</v>
      </c>
      <c r="AJ545" s="7">
        <v>11.8833</v>
      </c>
      <c r="AK545" s="4">
        <v>3</v>
      </c>
      <c r="AL545">
        <f>-(Table25026731534737941144347550739[[#This Row],[time]]-2)*2</f>
        <v>-2</v>
      </c>
      <c r="AM545" s="7">
        <v>6.4627400000000002</v>
      </c>
      <c r="AN545" s="4">
        <v>3</v>
      </c>
      <c r="AO545">
        <f>-(Table826130934137340543746950133[[#This Row],[time]]-2)*2</f>
        <v>-2</v>
      </c>
      <c r="AP545" s="7">
        <v>10.2584</v>
      </c>
      <c r="AQ545" s="4">
        <v>3</v>
      </c>
      <c r="AR545">
        <f>-(Table25226831634838041244447650840[[#This Row],[time]]-2)*2</f>
        <v>-2</v>
      </c>
      <c r="AS545" s="7">
        <v>5.9794099999999997</v>
      </c>
      <c r="AT545" s="4">
        <v>3</v>
      </c>
      <c r="AU545">
        <f>-(Table25326931734938141344547750941[[#This Row],[time]]-2)*2</f>
        <v>-2</v>
      </c>
      <c r="AV545" s="12">
        <v>9.9295899999999993</v>
      </c>
    </row>
    <row r="546" spans="1:48">
      <c r="A546" t="s">
        <v>26</v>
      </c>
      <c r="C546">
        <f>AVERAGE(C525:C545)</f>
        <v>5.1106100000000003</v>
      </c>
      <c r="D546" t="s">
        <v>26</v>
      </c>
      <c r="F546">
        <f t="shared" ref="F546" si="483">AVERAGE(F525:F545)</f>
        <v>4.4691647619047625</v>
      </c>
      <c r="G546" t="s">
        <v>26</v>
      </c>
      <c r="I546">
        <f t="shared" ref="I546" si="484">AVERAGE(I525:I545)</f>
        <v>0.94886485714285718</v>
      </c>
      <c r="J546" t="s">
        <v>26</v>
      </c>
      <c r="L546">
        <f t="shared" ref="L546" si="485">AVERAGE(L525:L545)</f>
        <v>0.79680942857142845</v>
      </c>
      <c r="M546" t="s">
        <v>26</v>
      </c>
      <c r="O546">
        <f t="shared" ref="O546" si="486">AVERAGE(O525:O545)</f>
        <v>1.149826476190476</v>
      </c>
      <c r="P546" t="s">
        <v>26</v>
      </c>
      <c r="R546">
        <f t="shared" ref="R546" si="487">AVERAGE(R525:R545)</f>
        <v>2.4822109523809521</v>
      </c>
      <c r="S546" t="s">
        <v>26</v>
      </c>
      <c r="U546">
        <f t="shared" ref="U546" si="488">AVERAGE(U525:U545)</f>
        <v>1.4187724285714285</v>
      </c>
      <c r="V546" t="s">
        <v>26</v>
      </c>
      <c r="X546">
        <f t="shared" ref="X546" si="489">AVERAGE(X525:X545)</f>
        <v>2.3469623809523803</v>
      </c>
      <c r="Y546" t="s">
        <v>26</v>
      </c>
      <c r="AA546">
        <f t="shared" ref="AA546" si="490">AVERAGE(AA525:AA545)</f>
        <v>2.7769124285714293</v>
      </c>
      <c r="AB546" t="s">
        <v>26</v>
      </c>
      <c r="AD546">
        <f t="shared" ref="AD546" si="491">AVERAGE(AD525:AD545)</f>
        <v>6.8439238095238091</v>
      </c>
      <c r="AE546" t="s">
        <v>26</v>
      </c>
      <c r="AG546">
        <f t="shared" ref="AG546" si="492">AVERAGE(AG525:AG545)</f>
        <v>2.687475233333334</v>
      </c>
      <c r="AH546" t="s">
        <v>26</v>
      </c>
      <c r="AJ546">
        <f t="shared" ref="AJ546" si="493">AVERAGE(AJ525:AJ545)</f>
        <v>5.5965406190476195</v>
      </c>
      <c r="AK546" t="s">
        <v>26</v>
      </c>
      <c r="AM546">
        <f t="shared" ref="AM546" si="494">AVERAGE(AM525:AM545)</f>
        <v>4.1573528571428566</v>
      </c>
      <c r="AN546" t="s">
        <v>26</v>
      </c>
      <c r="AP546">
        <f t="shared" ref="AP546" si="495">AVERAGE(AP525:AP545)</f>
        <v>5.4951814285714287</v>
      </c>
      <c r="AQ546" t="s">
        <v>26</v>
      </c>
      <c r="AS546">
        <f t="shared" ref="AS546" si="496">AVERAGE(AS525:AS545)</f>
        <v>3.4744190476190475</v>
      </c>
      <c r="AT546" t="s">
        <v>26</v>
      </c>
      <c r="AV546">
        <f t="shared" ref="AV546" si="497">AVERAGE(AV525:AV545)</f>
        <v>6.2299609523809512</v>
      </c>
    </row>
    <row r="547" spans="1:48">
      <c r="A547" t="s">
        <v>27</v>
      </c>
      <c r="C547">
        <f>MAX(C525:C545)</f>
        <v>8.0042100000000005</v>
      </c>
      <c r="D547" t="s">
        <v>27</v>
      </c>
      <c r="F547">
        <f t="shared" ref="F547:AV547" si="498">MAX(F525:F545)</f>
        <v>7.4929399999999999</v>
      </c>
      <c r="G547" t="s">
        <v>27</v>
      </c>
      <c r="I547">
        <f t="shared" ref="I547:AV547" si="499">MAX(I525:I545)</f>
        <v>1.4188099999999999</v>
      </c>
      <c r="J547" t="s">
        <v>27</v>
      </c>
      <c r="L547">
        <f t="shared" ref="L547:AV547" si="500">MAX(L525:L545)</f>
        <v>1.4860100000000001</v>
      </c>
      <c r="M547" t="s">
        <v>27</v>
      </c>
      <c r="O547">
        <f t="shared" ref="O547:AV547" si="501">MAX(O525:O545)</f>
        <v>2.6076800000000002</v>
      </c>
      <c r="P547" t="s">
        <v>27</v>
      </c>
      <c r="R547">
        <f t="shared" ref="R547:AV547" si="502">MAX(R525:R545)</f>
        <v>2.9621900000000001</v>
      </c>
      <c r="S547" t="s">
        <v>27</v>
      </c>
      <c r="U547">
        <f t="shared" ref="U547:AV547" si="503">MAX(U525:U545)</f>
        <v>2.65455</v>
      </c>
      <c r="V547" t="s">
        <v>27</v>
      </c>
      <c r="X547">
        <f t="shared" ref="X547:AV547" si="504">MAX(X525:X545)</f>
        <v>2.5952999999999999</v>
      </c>
      <c r="Y547" t="s">
        <v>27</v>
      </c>
      <c r="AA547">
        <f t="shared" ref="AA547:AV547" si="505">MAX(AA525:AA545)</f>
        <v>5.3138500000000004</v>
      </c>
      <c r="AB547" t="s">
        <v>27</v>
      </c>
      <c r="AD547">
        <f t="shared" ref="AD547:AV547" si="506">MAX(AD525:AD545)</f>
        <v>10.7491</v>
      </c>
      <c r="AE547" t="s">
        <v>27</v>
      </c>
      <c r="AG547">
        <f t="shared" ref="AG547:AV547" si="507">MAX(AG525:AG545)</f>
        <v>5.6770800000000001</v>
      </c>
      <c r="AH547" t="s">
        <v>27</v>
      </c>
      <c r="AJ547">
        <f t="shared" ref="AJ547:AV547" si="508">MAX(AJ525:AJ545)</f>
        <v>11.8833</v>
      </c>
      <c r="AK547" t="s">
        <v>27</v>
      </c>
      <c r="AM547">
        <f t="shared" ref="AM547:AV547" si="509">MAX(AM525:AM545)</f>
        <v>6.4627400000000002</v>
      </c>
      <c r="AN547" t="s">
        <v>27</v>
      </c>
      <c r="AP547">
        <f t="shared" ref="AP547:AV547" si="510">MAX(AP525:AP545)</f>
        <v>10.2584</v>
      </c>
      <c r="AQ547" t="s">
        <v>27</v>
      </c>
      <c r="AS547">
        <f t="shared" ref="AS547:AV547" si="511">MAX(AS525:AS545)</f>
        <v>5.9794099999999997</v>
      </c>
      <c r="AT547" t="s">
        <v>27</v>
      </c>
      <c r="AV547">
        <f t="shared" ref="AV547" si="512">MAX(AV525:AV545)</f>
        <v>9.9295899999999993</v>
      </c>
    </row>
    <row r="550" spans="1:48">
      <c r="A550" s="1" t="s">
        <v>71</v>
      </c>
    </row>
    <row r="551" spans="1:48">
      <c r="A551" t="s">
        <v>72</v>
      </c>
      <c r="D551" t="s">
        <v>2</v>
      </c>
    </row>
    <row r="552" spans="1:48">
      <c r="A552" t="s">
        <v>73</v>
      </c>
      <c r="D552" t="s">
        <v>4</v>
      </c>
      <c r="E552" t="s">
        <v>5</v>
      </c>
    </row>
    <row r="554" spans="1:48">
      <c r="A554" t="s">
        <v>6</v>
      </c>
      <c r="D554" t="s">
        <v>7</v>
      </c>
      <c r="G554" t="s">
        <v>8</v>
      </c>
      <c r="J554" t="s">
        <v>9</v>
      </c>
      <c r="M554" t="s">
        <v>10</v>
      </c>
      <c r="P554" t="s">
        <v>11</v>
      </c>
      <c r="S554" t="s">
        <v>12</v>
      </c>
      <c r="V554" t="s">
        <v>13</v>
      </c>
      <c r="Y554" t="s">
        <v>14</v>
      </c>
      <c r="AB554" t="s">
        <v>15</v>
      </c>
      <c r="AE554" t="s">
        <v>16</v>
      </c>
      <c r="AH554" t="s">
        <v>17</v>
      </c>
      <c r="AK554" t="s">
        <v>18</v>
      </c>
      <c r="AN554" t="s">
        <v>19</v>
      </c>
      <c r="AQ554" t="s">
        <v>20</v>
      </c>
      <c r="AT554" t="s">
        <v>21</v>
      </c>
    </row>
    <row r="555" spans="1:48">
      <c r="A555" t="s">
        <v>22</v>
      </c>
      <c r="B555" t="s">
        <v>23</v>
      </c>
      <c r="C555" t="s">
        <v>24</v>
      </c>
      <c r="D555" t="s">
        <v>22</v>
      </c>
      <c r="E555" t="s">
        <v>23</v>
      </c>
      <c r="F555" t="s">
        <v>25</v>
      </c>
      <c r="G555" t="s">
        <v>22</v>
      </c>
      <c r="H555" t="s">
        <v>23</v>
      </c>
      <c r="I555" t="s">
        <v>24</v>
      </c>
      <c r="J555" t="s">
        <v>22</v>
      </c>
      <c r="K555" t="s">
        <v>23</v>
      </c>
      <c r="L555" t="s">
        <v>24</v>
      </c>
      <c r="M555" t="s">
        <v>22</v>
      </c>
      <c r="N555" t="s">
        <v>23</v>
      </c>
      <c r="O555" t="s">
        <v>24</v>
      </c>
      <c r="P555" t="s">
        <v>22</v>
      </c>
      <c r="Q555" t="s">
        <v>23</v>
      </c>
      <c r="R555" t="s">
        <v>24</v>
      </c>
      <c r="S555" t="s">
        <v>22</v>
      </c>
      <c r="T555" t="s">
        <v>23</v>
      </c>
      <c r="U555" t="s">
        <v>24</v>
      </c>
      <c r="V555" t="s">
        <v>22</v>
      </c>
      <c r="W555" t="s">
        <v>23</v>
      </c>
      <c r="X555" t="s">
        <v>24</v>
      </c>
      <c r="Y555" t="s">
        <v>22</v>
      </c>
      <c r="Z555" t="s">
        <v>23</v>
      </c>
      <c r="AA555" t="s">
        <v>24</v>
      </c>
      <c r="AB555" t="s">
        <v>22</v>
      </c>
      <c r="AC555" t="s">
        <v>23</v>
      </c>
      <c r="AD555" t="s">
        <v>24</v>
      </c>
      <c r="AE555" t="s">
        <v>22</v>
      </c>
      <c r="AF555" t="s">
        <v>23</v>
      </c>
      <c r="AG555" t="s">
        <v>24</v>
      </c>
      <c r="AH555" t="s">
        <v>22</v>
      </c>
      <c r="AI555" t="s">
        <v>23</v>
      </c>
      <c r="AJ555" t="s">
        <v>24</v>
      </c>
      <c r="AK555" t="s">
        <v>22</v>
      </c>
      <c r="AL555" t="s">
        <v>23</v>
      </c>
      <c r="AM555" t="s">
        <v>24</v>
      </c>
      <c r="AN555" t="s">
        <v>22</v>
      </c>
      <c r="AO555" t="s">
        <v>23</v>
      </c>
      <c r="AP555" t="s">
        <v>24</v>
      </c>
      <c r="AQ555" t="s">
        <v>22</v>
      </c>
      <c r="AR555" t="s">
        <v>23</v>
      </c>
      <c r="AS555" t="s">
        <v>24</v>
      </c>
      <c r="AT555" t="s">
        <v>22</v>
      </c>
      <c r="AU555" t="s">
        <v>23</v>
      </c>
      <c r="AV555" t="s">
        <v>24</v>
      </c>
    </row>
    <row r="556" spans="1:48">
      <c r="A556" s="2">
        <v>2</v>
      </c>
      <c r="B556">
        <f>(Table12863183503824144464781042[[#This Row],[time]]-2)*2</f>
        <v>0</v>
      </c>
      <c r="C556" s="5">
        <v>0.33221299999999998</v>
      </c>
      <c r="D556" s="2">
        <v>2</v>
      </c>
      <c r="E556">
        <f>(Table22873193513834154474791143[[#This Row],[time]]-2)*2</f>
        <v>0</v>
      </c>
      <c r="F556" s="8">
        <v>6.2700000000000006E-5</v>
      </c>
      <c r="G556" s="2">
        <v>2</v>
      </c>
      <c r="H556">
        <f>(Table2452943263583904224544861850[[#This Row],[time]]-2)*2</f>
        <v>0</v>
      </c>
      <c r="I556" s="5">
        <v>2.2209599999999998</v>
      </c>
      <c r="J556" s="2">
        <v>2</v>
      </c>
      <c r="K556">
        <f>(Table32883203523844164484801244[[#This Row],[time]]-2)*2</f>
        <v>0</v>
      </c>
      <c r="L556" s="8">
        <v>6.7600000000000003E-5</v>
      </c>
      <c r="M556" s="2">
        <v>2</v>
      </c>
      <c r="N556">
        <f>(Table2462953273593914234554871951[[#This Row],[time]]-2)*2</f>
        <v>0</v>
      </c>
      <c r="O556" s="8">
        <v>6.7399999999999998E-5</v>
      </c>
      <c r="P556" s="2">
        <v>2</v>
      </c>
      <c r="Q556">
        <f>(Table42893213533854174494811345[[#This Row],[time]]-2)*2</f>
        <v>0</v>
      </c>
      <c r="R556" s="8">
        <v>7.3200000000000004E-5</v>
      </c>
      <c r="S556" s="2">
        <v>2</v>
      </c>
      <c r="T556">
        <f>(Table2472963283603924244564882052[[#This Row],[time]]-2)*2</f>
        <v>0</v>
      </c>
      <c r="U556" s="8">
        <v>7.0099999999999996E-5</v>
      </c>
      <c r="V556" s="2">
        <v>2</v>
      </c>
      <c r="W556">
        <f>(Table52903223543864184504821446[[#This Row],[time]]-2)*2</f>
        <v>0</v>
      </c>
      <c r="X556" s="8">
        <v>7.47E-5</v>
      </c>
      <c r="Y556" s="2">
        <v>2</v>
      </c>
      <c r="Z556">
        <f>(Table2482973293613934254574892153[[#This Row],[time]]-2)*2</f>
        <v>0</v>
      </c>
      <c r="AA556" s="5">
        <v>0.67557599999999995</v>
      </c>
      <c r="AB556" s="2">
        <v>2</v>
      </c>
      <c r="AC556">
        <f>(Table62913233553874194514831547[[#This Row],[time]]-2)*2</f>
        <v>0</v>
      </c>
      <c r="AD556" s="8">
        <v>7.25E-5</v>
      </c>
      <c r="AE556" s="2">
        <v>2</v>
      </c>
      <c r="AF556">
        <f>(Table2492983303623944264584902254[[#This Row],[time]]-2)*2</f>
        <v>0</v>
      </c>
      <c r="AG556" s="5">
        <v>0.90703699999999998</v>
      </c>
      <c r="AH556" s="2">
        <v>2</v>
      </c>
      <c r="AI556">
        <f>(Table72923243563884204524841648[[#This Row],[time]]-2)*2</f>
        <v>0</v>
      </c>
      <c r="AJ556" s="8">
        <v>7.7799999999999994E-5</v>
      </c>
      <c r="AK556" s="2">
        <v>2</v>
      </c>
      <c r="AL556">
        <f>(Table2502993313633954274594912355[[#This Row],[time]]-2)*2</f>
        <v>0</v>
      </c>
      <c r="AM556" s="8">
        <v>7.4400000000000006E-5</v>
      </c>
      <c r="AN556" s="2">
        <v>2</v>
      </c>
      <c r="AO556">
        <f>(Table82933253573894214534851749[[#This Row],[time]]-2)*2</f>
        <v>0</v>
      </c>
      <c r="AP556" s="5">
        <v>0.495087</v>
      </c>
      <c r="AQ556" s="2">
        <v>2</v>
      </c>
      <c r="AR556">
        <f>(Table2523003323643964284604922456[[#This Row],[time]]-2)*2</f>
        <v>0</v>
      </c>
      <c r="AS556" s="5">
        <v>0.47381000000000001</v>
      </c>
      <c r="AT556" s="2">
        <v>2</v>
      </c>
      <c r="AU556">
        <f>(Table2533013333653974294614932557[[#This Row],[time]]-2)*2</f>
        <v>0</v>
      </c>
      <c r="AV556" s="5">
        <v>2.3874900000000001</v>
      </c>
    </row>
    <row r="557" spans="1:48">
      <c r="A557" s="3">
        <v>2.0586199999999999</v>
      </c>
      <c r="B557">
        <f>(Table12863183503824144464781042[[#This Row],[time]]-2)*2</f>
        <v>0.11723999999999979</v>
      </c>
      <c r="C557" s="6">
        <v>0.97518499999999997</v>
      </c>
      <c r="D557" s="3">
        <v>2.0586199999999999</v>
      </c>
      <c r="E557">
        <f>(Table22873193513834154474791143[[#This Row],[time]]-2)*2</f>
        <v>0.11723999999999979</v>
      </c>
      <c r="F557" s="9">
        <v>8.2999999999999998E-5</v>
      </c>
      <c r="G557" s="3">
        <v>2.0586199999999999</v>
      </c>
      <c r="H557">
        <f>(Table2452943263583904224544861850[[#This Row],[time]]-2)*2</f>
        <v>0.11723999999999979</v>
      </c>
      <c r="I557" s="6">
        <v>2.6510199999999999</v>
      </c>
      <c r="J557" s="3">
        <v>2.0586199999999999</v>
      </c>
      <c r="K557">
        <f>(Table32883203523844164484801244[[#This Row],[time]]-2)*2</f>
        <v>0.11723999999999979</v>
      </c>
      <c r="L557" s="9">
        <v>9.0400000000000002E-5</v>
      </c>
      <c r="M557" s="3">
        <v>2.0586199999999999</v>
      </c>
      <c r="N557">
        <f>(Table2462953273593914234554871951[[#This Row],[time]]-2)*2</f>
        <v>0.11723999999999979</v>
      </c>
      <c r="O557" s="9">
        <v>7.4300000000000004E-5</v>
      </c>
      <c r="P557" s="3">
        <v>2.0586199999999999</v>
      </c>
      <c r="Q557">
        <f>(Table42893213533854174494811345[[#This Row],[time]]-2)*2</f>
        <v>0.11723999999999979</v>
      </c>
      <c r="R557" s="9">
        <v>9.0299999999999999E-5</v>
      </c>
      <c r="S557" s="3">
        <v>2.0586199999999999</v>
      </c>
      <c r="T557">
        <f>(Table2472963283603924244564882052[[#This Row],[time]]-2)*2</f>
        <v>0.11723999999999979</v>
      </c>
      <c r="U557" s="9">
        <v>7.5900000000000002E-5</v>
      </c>
      <c r="V557" s="3">
        <v>2.0586199999999999</v>
      </c>
      <c r="W557">
        <f>(Table52903223543864184504821446[[#This Row],[time]]-2)*2</f>
        <v>0.11723999999999979</v>
      </c>
      <c r="X557" s="9">
        <v>9.2499999999999999E-5</v>
      </c>
      <c r="Y557" s="3">
        <v>2.0586199999999999</v>
      </c>
      <c r="Z557">
        <f>(Table2482973293613934254574892153[[#This Row],[time]]-2)*2</f>
        <v>0.11723999999999979</v>
      </c>
      <c r="AA557" s="6">
        <v>0.37423400000000001</v>
      </c>
      <c r="AB557" s="3">
        <v>2.0586199999999999</v>
      </c>
      <c r="AC557">
        <f>(Table62913233553874194514831547[[#This Row],[time]]-2)*2</f>
        <v>0.11723999999999979</v>
      </c>
      <c r="AD557" s="9">
        <v>8.0400000000000003E-5</v>
      </c>
      <c r="AE557" s="3">
        <v>2.0586199999999999</v>
      </c>
      <c r="AF557">
        <f>(Table2492983303623944264584902254[[#This Row],[time]]-2)*2</f>
        <v>0.11723999999999979</v>
      </c>
      <c r="AG557" s="6">
        <v>0.48261399999999999</v>
      </c>
      <c r="AH557" s="3">
        <v>2.0586199999999999</v>
      </c>
      <c r="AI557">
        <f>(Table72923243563884204524841648[[#This Row],[time]]-2)*2</f>
        <v>0.11723999999999979</v>
      </c>
      <c r="AJ557" s="9">
        <v>8.4699999999999999E-5</v>
      </c>
      <c r="AK557" s="3">
        <v>2.0586199999999999</v>
      </c>
      <c r="AL557">
        <f>(Table2502993313633954274594912355[[#This Row],[time]]-2)*2</f>
        <v>0.11723999999999979</v>
      </c>
      <c r="AM557" s="9">
        <v>7.9099999999999998E-5</v>
      </c>
      <c r="AN557" s="3">
        <v>2.0586199999999999</v>
      </c>
      <c r="AO557">
        <f>(Table82933253573894214534851749[[#This Row],[time]]-2)*2</f>
        <v>0.11723999999999979</v>
      </c>
      <c r="AP557" s="6">
        <v>0.97561600000000004</v>
      </c>
      <c r="AQ557" s="3">
        <v>2.0586199999999999</v>
      </c>
      <c r="AR557">
        <f>(Table2523003323643964284604922456[[#This Row],[time]]-2)*2</f>
        <v>0.11723999999999979</v>
      </c>
      <c r="AS557" s="6">
        <v>0.73974200000000001</v>
      </c>
      <c r="AT557" s="3">
        <v>2.0586199999999999</v>
      </c>
      <c r="AU557">
        <f>(Table2533013333653974294614932557[[#This Row],[time]]-2)*2</f>
        <v>0.11723999999999979</v>
      </c>
      <c r="AV557" s="6">
        <v>2.7590499999999998</v>
      </c>
    </row>
    <row r="558" spans="1:48">
      <c r="A558" s="3">
        <v>2.1072700000000002</v>
      </c>
      <c r="B558">
        <f>(Table12863183503824144464781042[[#This Row],[time]]-2)*2</f>
        <v>0.2145400000000004</v>
      </c>
      <c r="C558" s="6">
        <v>1.1246499999999999</v>
      </c>
      <c r="D558" s="3">
        <v>2.1072700000000002</v>
      </c>
      <c r="E558">
        <f>(Table22873193513834154474791143[[#This Row],[time]]-2)*2</f>
        <v>0.2145400000000004</v>
      </c>
      <c r="F558" s="9">
        <v>8.7200000000000005E-5</v>
      </c>
      <c r="G558" s="3">
        <v>2.1072700000000002</v>
      </c>
      <c r="H558">
        <f>(Table2452943263583904224544861850[[#This Row],[time]]-2)*2</f>
        <v>0.2145400000000004</v>
      </c>
      <c r="I558" s="6">
        <v>2.5186199999999999</v>
      </c>
      <c r="J558" s="3">
        <v>2.1072700000000002</v>
      </c>
      <c r="K558">
        <f>(Table32883203523844164484801244[[#This Row],[time]]-2)*2</f>
        <v>0.2145400000000004</v>
      </c>
      <c r="L558" s="9">
        <v>9.6500000000000001E-5</v>
      </c>
      <c r="M558" s="3">
        <v>2.1072700000000002</v>
      </c>
      <c r="N558">
        <f>(Table2462953273593914234554871951[[#This Row],[time]]-2)*2</f>
        <v>0.2145400000000004</v>
      </c>
      <c r="O558" s="9">
        <v>7.4999999999999993E-5</v>
      </c>
      <c r="P558" s="3">
        <v>2.1072700000000002</v>
      </c>
      <c r="Q558">
        <f>(Table42893213533854174494811345[[#This Row],[time]]-2)*2</f>
        <v>0.2145400000000004</v>
      </c>
      <c r="R558" s="9">
        <v>8.9699999999999998E-5</v>
      </c>
      <c r="S558" s="3">
        <v>2.1072700000000002</v>
      </c>
      <c r="T558">
        <f>(Table2472963283603924244564882052[[#This Row],[time]]-2)*2</f>
        <v>0.2145400000000004</v>
      </c>
      <c r="U558" s="9">
        <v>7.5599999999999994E-5</v>
      </c>
      <c r="V558" s="3">
        <v>2.1072700000000002</v>
      </c>
      <c r="W558">
        <f>(Table52903223543864184504821446[[#This Row],[time]]-2)*2</f>
        <v>0.2145400000000004</v>
      </c>
      <c r="X558" s="9">
        <v>9.0500000000000004E-5</v>
      </c>
      <c r="Y558" s="3">
        <v>2.1072700000000002</v>
      </c>
      <c r="Z558">
        <f>(Table2482973293613934254574892153[[#This Row],[time]]-2)*2</f>
        <v>0.2145400000000004</v>
      </c>
      <c r="AA558" s="6">
        <v>0.221333</v>
      </c>
      <c r="AB558" s="3">
        <v>2.1072700000000002</v>
      </c>
      <c r="AC558">
        <f>(Table62913233553874194514831547[[#This Row],[time]]-2)*2</f>
        <v>0.2145400000000004</v>
      </c>
      <c r="AD558" s="9">
        <v>8.2000000000000001E-5</v>
      </c>
      <c r="AE558" s="3">
        <v>2.1072700000000002</v>
      </c>
      <c r="AF558">
        <f>(Table2492983303623944264584902254[[#This Row],[time]]-2)*2</f>
        <v>0.2145400000000004</v>
      </c>
      <c r="AG558" s="6">
        <v>0.304479</v>
      </c>
      <c r="AH558" s="3">
        <v>2.1072700000000002</v>
      </c>
      <c r="AI558">
        <f>(Table72923243563884204524841648[[#This Row],[time]]-2)*2</f>
        <v>0.2145400000000004</v>
      </c>
      <c r="AJ558" s="9">
        <v>8.4599999999999996E-5</v>
      </c>
      <c r="AK558" s="3">
        <v>2.1072700000000002</v>
      </c>
      <c r="AL558">
        <f>(Table2502993313633954274594912355[[#This Row],[time]]-2)*2</f>
        <v>0.2145400000000004</v>
      </c>
      <c r="AM558" s="9">
        <v>8.2600000000000002E-5</v>
      </c>
      <c r="AN558" s="3">
        <v>2.1072700000000002</v>
      </c>
      <c r="AO558">
        <f>(Table82933253573894214534851749[[#This Row],[time]]-2)*2</f>
        <v>0.2145400000000004</v>
      </c>
      <c r="AP558" s="6">
        <v>1.14676</v>
      </c>
      <c r="AQ558" s="3">
        <v>2.1072700000000002</v>
      </c>
      <c r="AR558">
        <f>(Table2523003323643964284604922456[[#This Row],[time]]-2)*2</f>
        <v>0.2145400000000004</v>
      </c>
      <c r="AS558" s="6">
        <v>0.84200699999999995</v>
      </c>
      <c r="AT558" s="3">
        <v>2.1072700000000002</v>
      </c>
      <c r="AU558">
        <f>(Table2533013333653974294614932557[[#This Row],[time]]-2)*2</f>
        <v>0.2145400000000004</v>
      </c>
      <c r="AV558" s="6">
        <v>2.8062900000000002</v>
      </c>
    </row>
    <row r="559" spans="1:48">
      <c r="A559" s="3">
        <v>2.1680899999999999</v>
      </c>
      <c r="B559">
        <f>(Table12863183503824144464781042[[#This Row],[time]]-2)*2</f>
        <v>0.3361799999999997</v>
      </c>
      <c r="C559" s="6">
        <v>1.21878</v>
      </c>
      <c r="D559" s="3">
        <v>2.1680899999999999</v>
      </c>
      <c r="E559">
        <f>(Table22873193513834154474791143[[#This Row],[time]]-2)*2</f>
        <v>0.3361799999999997</v>
      </c>
      <c r="F559" s="6">
        <v>1.8087800000000001E-4</v>
      </c>
      <c r="G559" s="3">
        <v>2.1680899999999999</v>
      </c>
      <c r="H559">
        <f>(Table2452943263583904224544861850[[#This Row],[time]]-2)*2</f>
        <v>0.3361799999999997</v>
      </c>
      <c r="I559" s="6">
        <v>2.4979800000000001</v>
      </c>
      <c r="J559" s="3">
        <v>2.1680899999999999</v>
      </c>
      <c r="K559">
        <f>(Table32883203523844164484801244[[#This Row],[time]]-2)*2</f>
        <v>0.3361799999999997</v>
      </c>
      <c r="L559" s="6">
        <v>1.99922E-4</v>
      </c>
      <c r="M559" s="3">
        <v>2.1680899999999999</v>
      </c>
      <c r="N559">
        <f>(Table2462953273593914234554871951[[#This Row],[time]]-2)*2</f>
        <v>0.3361799999999997</v>
      </c>
      <c r="O559" s="9">
        <v>7.5900000000000002E-5</v>
      </c>
      <c r="P559" s="3">
        <v>2.1680899999999999</v>
      </c>
      <c r="Q559">
        <f>(Table42893213533854174494811345[[#This Row],[time]]-2)*2</f>
        <v>0.3361799999999997</v>
      </c>
      <c r="R559" s="9">
        <v>8.9800000000000001E-5</v>
      </c>
      <c r="S559" s="3">
        <v>2.1680899999999999</v>
      </c>
      <c r="T559">
        <f>(Table2472963283603924244564882052[[#This Row],[time]]-2)*2</f>
        <v>0.3361799999999997</v>
      </c>
      <c r="U559" s="9">
        <v>7.6299999999999998E-5</v>
      </c>
      <c r="V559" s="3">
        <v>2.1680899999999999</v>
      </c>
      <c r="W559">
        <f>(Table52903223543864184504821446[[#This Row],[time]]-2)*2</f>
        <v>0.3361799999999997</v>
      </c>
      <c r="X559" s="9">
        <v>9.0199999999999997E-5</v>
      </c>
      <c r="Y559" s="3">
        <v>2.1680899999999999</v>
      </c>
      <c r="Z559">
        <f>(Table2482973293613934254574892153[[#This Row],[time]]-2)*2</f>
        <v>0.3361799999999997</v>
      </c>
      <c r="AA559" s="6">
        <v>0.121015</v>
      </c>
      <c r="AB559" s="3">
        <v>2.1680899999999999</v>
      </c>
      <c r="AC559">
        <f>(Table62913233553874194514831547[[#This Row],[time]]-2)*2</f>
        <v>0.3361799999999997</v>
      </c>
      <c r="AD559" s="9">
        <v>8.3900000000000006E-5</v>
      </c>
      <c r="AE559" s="3">
        <v>2.1680899999999999</v>
      </c>
      <c r="AF559">
        <f>(Table2492983303623944264584902254[[#This Row],[time]]-2)*2</f>
        <v>0.3361799999999997</v>
      </c>
      <c r="AG559" s="6">
        <v>0.19035299999999999</v>
      </c>
      <c r="AH559" s="3">
        <v>2.1680899999999999</v>
      </c>
      <c r="AI559">
        <f>(Table72923243563884204524841648[[#This Row],[time]]-2)*2</f>
        <v>0.3361799999999997</v>
      </c>
      <c r="AJ559" s="9">
        <v>8.4800000000000001E-5</v>
      </c>
      <c r="AK559" s="3">
        <v>2.1680899999999999</v>
      </c>
      <c r="AL559">
        <f>(Table2502993313633954274594912355[[#This Row],[time]]-2)*2</f>
        <v>0.3361799999999997</v>
      </c>
      <c r="AM559" s="9">
        <v>8.6500000000000002E-5</v>
      </c>
      <c r="AN559" s="3">
        <v>2.1680899999999999</v>
      </c>
      <c r="AO559">
        <f>(Table82933253573894214534851749[[#This Row],[time]]-2)*2</f>
        <v>0.3361799999999997</v>
      </c>
      <c r="AP559" s="6">
        <v>1.36548</v>
      </c>
      <c r="AQ559" s="3">
        <v>2.1680899999999999</v>
      </c>
      <c r="AR559">
        <f>(Table2523003323643964284604922456[[#This Row],[time]]-2)*2</f>
        <v>0.3361799999999997</v>
      </c>
      <c r="AS559" s="6">
        <v>0.937836</v>
      </c>
      <c r="AT559" s="3">
        <v>2.1680899999999999</v>
      </c>
      <c r="AU559">
        <f>(Table2533013333653974294614932557[[#This Row],[time]]-2)*2</f>
        <v>0.3361799999999997</v>
      </c>
      <c r="AV559" s="6">
        <v>2.8094899999999998</v>
      </c>
    </row>
    <row r="560" spans="1:48">
      <c r="A560" s="3">
        <v>2.2053600000000002</v>
      </c>
      <c r="B560">
        <f>(Table12863183503824144464781042[[#This Row],[time]]-2)*2</f>
        <v>0.41072000000000042</v>
      </c>
      <c r="C560" s="6">
        <v>1.2501800000000001</v>
      </c>
      <c r="D560" s="3">
        <v>2.2053600000000002</v>
      </c>
      <c r="E560">
        <f>(Table22873193513834154474791143[[#This Row],[time]]-2)*2</f>
        <v>0.41072000000000042</v>
      </c>
      <c r="F560" s="6">
        <v>3.6497999999999999E-4</v>
      </c>
      <c r="G560" s="3">
        <v>2.2053600000000002</v>
      </c>
      <c r="H560">
        <f>(Table2452943263583904224544861850[[#This Row],[time]]-2)*2</f>
        <v>0.41072000000000042</v>
      </c>
      <c r="I560" s="6">
        <v>2.5007799999999998</v>
      </c>
      <c r="J560" s="3">
        <v>2.2053600000000002</v>
      </c>
      <c r="K560">
        <f>(Table32883203523844164484801244[[#This Row],[time]]-2)*2</f>
        <v>0.41072000000000042</v>
      </c>
      <c r="L560" s="6">
        <v>3.6873299999999999E-4</v>
      </c>
      <c r="M560" s="3">
        <v>2.2053600000000002</v>
      </c>
      <c r="N560">
        <f>(Table2462953273593914234554871951[[#This Row],[time]]-2)*2</f>
        <v>0.41072000000000042</v>
      </c>
      <c r="O560" s="9">
        <v>7.6299999999999998E-5</v>
      </c>
      <c r="P560" s="3">
        <v>2.2053600000000002</v>
      </c>
      <c r="Q560">
        <f>(Table42893213533854174494811345[[#This Row],[time]]-2)*2</f>
        <v>0.41072000000000042</v>
      </c>
      <c r="R560" s="9">
        <v>8.9800000000000001E-5</v>
      </c>
      <c r="S560" s="3">
        <v>2.2053600000000002</v>
      </c>
      <c r="T560">
        <f>(Table2472963283603924244564882052[[#This Row],[time]]-2)*2</f>
        <v>0.41072000000000042</v>
      </c>
      <c r="U560" s="9">
        <v>7.6500000000000003E-5</v>
      </c>
      <c r="V560" s="3">
        <v>2.2053600000000002</v>
      </c>
      <c r="W560">
        <f>(Table52903223543864184504821446[[#This Row],[time]]-2)*2</f>
        <v>0.41072000000000042</v>
      </c>
      <c r="X560" s="9">
        <v>9.0299999999999999E-5</v>
      </c>
      <c r="Y560" s="3">
        <v>2.2053600000000002</v>
      </c>
      <c r="Z560">
        <f>(Table2482973293613934254574892153[[#This Row],[time]]-2)*2</f>
        <v>0.41072000000000042</v>
      </c>
      <c r="AA560" s="6">
        <v>6.6725999999999994E-2</v>
      </c>
      <c r="AB560" s="3">
        <v>2.2053600000000002</v>
      </c>
      <c r="AC560">
        <f>(Table62913233553874194514831547[[#This Row],[time]]-2)*2</f>
        <v>0.41072000000000042</v>
      </c>
      <c r="AD560" s="9">
        <v>8.4599999999999996E-5</v>
      </c>
      <c r="AE560" s="3">
        <v>2.2053600000000002</v>
      </c>
      <c r="AF560">
        <f>(Table2492983303623944264584902254[[#This Row],[time]]-2)*2</f>
        <v>0.41072000000000042</v>
      </c>
      <c r="AG560" s="6">
        <v>0.12471400000000001</v>
      </c>
      <c r="AH560" s="3">
        <v>2.2053600000000002</v>
      </c>
      <c r="AI560">
        <f>(Table72923243563884204524841648[[#This Row],[time]]-2)*2</f>
        <v>0.41072000000000042</v>
      </c>
      <c r="AJ560" s="9">
        <v>8.4900000000000004E-5</v>
      </c>
      <c r="AK560" s="3">
        <v>2.2053600000000002</v>
      </c>
      <c r="AL560">
        <f>(Table2502993313633954274594912355[[#This Row],[time]]-2)*2</f>
        <v>0.41072000000000042</v>
      </c>
      <c r="AM560" s="6">
        <v>1.33271E-3</v>
      </c>
      <c r="AN560" s="3">
        <v>2.2053600000000002</v>
      </c>
      <c r="AO560">
        <f>(Table82933253573894214534851749[[#This Row],[time]]-2)*2</f>
        <v>0.41072000000000042</v>
      </c>
      <c r="AP560" s="6">
        <v>1.49875</v>
      </c>
      <c r="AQ560" s="3">
        <v>2.2053600000000002</v>
      </c>
      <c r="AR560">
        <f>(Table2523003323643964284604922456[[#This Row],[time]]-2)*2</f>
        <v>0.41072000000000042</v>
      </c>
      <c r="AS560" s="6">
        <v>0.973105</v>
      </c>
      <c r="AT560" s="3">
        <v>2.2053600000000002</v>
      </c>
      <c r="AU560">
        <f>(Table2533013333653974294614932557[[#This Row],[time]]-2)*2</f>
        <v>0.41072000000000042</v>
      </c>
      <c r="AV560" s="6">
        <v>2.8088799999999998</v>
      </c>
    </row>
    <row r="561" spans="1:48">
      <c r="A561" s="3">
        <v>2.2538</v>
      </c>
      <c r="B561">
        <f>(Table12863183503824144464781042[[#This Row],[time]]-2)*2</f>
        <v>0.50760000000000005</v>
      </c>
      <c r="C561" s="6">
        <v>1.2735399999999999</v>
      </c>
      <c r="D561" s="3">
        <v>2.2538</v>
      </c>
      <c r="E561">
        <f>(Table22873193513834154474791143[[#This Row],[time]]-2)*2</f>
        <v>0.50760000000000005</v>
      </c>
      <c r="F561" s="6">
        <v>5.52174E-2</v>
      </c>
      <c r="G561" s="3">
        <v>2.2538</v>
      </c>
      <c r="H561">
        <f>(Table2452943263583904224544861850[[#This Row],[time]]-2)*2</f>
        <v>0.50760000000000005</v>
      </c>
      <c r="I561" s="6">
        <v>2.5096500000000002</v>
      </c>
      <c r="J561" s="3">
        <v>2.2538</v>
      </c>
      <c r="K561">
        <f>(Table32883203523844164484801244[[#This Row],[time]]-2)*2</f>
        <v>0.50760000000000005</v>
      </c>
      <c r="L561" s="6">
        <v>5.0652700000000002E-2</v>
      </c>
      <c r="M561" s="3">
        <v>2.2538</v>
      </c>
      <c r="N561">
        <f>(Table2462953273593914234554871951[[#This Row],[time]]-2)*2</f>
        <v>0.50760000000000005</v>
      </c>
      <c r="O561" s="9">
        <v>7.6100000000000007E-5</v>
      </c>
      <c r="P561" s="3">
        <v>2.2538</v>
      </c>
      <c r="Q561">
        <f>(Table42893213533854174494811345[[#This Row],[time]]-2)*2</f>
        <v>0.50760000000000005</v>
      </c>
      <c r="R561" s="9">
        <v>9.0400000000000002E-5</v>
      </c>
      <c r="S561" s="3">
        <v>2.2538</v>
      </c>
      <c r="T561">
        <f>(Table2472963283603924244564882052[[#This Row],[time]]-2)*2</f>
        <v>0.50760000000000005</v>
      </c>
      <c r="U561" s="9">
        <v>7.6199999999999995E-5</v>
      </c>
      <c r="V561" s="3">
        <v>2.2538</v>
      </c>
      <c r="W561">
        <f>(Table52903223543864184504821446[[#This Row],[time]]-2)*2</f>
        <v>0.50760000000000005</v>
      </c>
      <c r="X561" s="9">
        <v>9.1000000000000003E-5</v>
      </c>
      <c r="Y561" s="3">
        <v>2.2538</v>
      </c>
      <c r="Z561">
        <f>(Table2482973293613934254574892153[[#This Row],[time]]-2)*2</f>
        <v>0.50760000000000005</v>
      </c>
      <c r="AA561" s="6">
        <v>2.9824799999999999E-2</v>
      </c>
      <c r="AB561" s="3">
        <v>2.2538</v>
      </c>
      <c r="AC561">
        <f>(Table62913233553874194514831547[[#This Row],[time]]-2)*2</f>
        <v>0.50760000000000005</v>
      </c>
      <c r="AD561" s="9">
        <v>8.5099999999999995E-5</v>
      </c>
      <c r="AE561" s="3">
        <v>2.2538</v>
      </c>
      <c r="AF561">
        <f>(Table2492983303623944264584902254[[#This Row],[time]]-2)*2</f>
        <v>0.50760000000000005</v>
      </c>
      <c r="AG561" s="6">
        <v>7.3657600000000004E-2</v>
      </c>
      <c r="AH561" s="3">
        <v>2.2538</v>
      </c>
      <c r="AI561">
        <f>(Table72923243563884204524841648[[#This Row],[time]]-2)*2</f>
        <v>0.50760000000000005</v>
      </c>
      <c r="AJ561" s="9">
        <v>8.4499999999999994E-5</v>
      </c>
      <c r="AK561" s="3">
        <v>2.2538</v>
      </c>
      <c r="AL561">
        <f>(Table2502993313633954274594912355[[#This Row],[time]]-2)*2</f>
        <v>0.50760000000000005</v>
      </c>
      <c r="AM561" s="6">
        <v>8.5893199999999992E-3</v>
      </c>
      <c r="AN561" s="3">
        <v>2.2538</v>
      </c>
      <c r="AO561">
        <f>(Table82933253573894214534851749[[#This Row],[time]]-2)*2</f>
        <v>0.50760000000000005</v>
      </c>
      <c r="AP561" s="6">
        <v>1.66337</v>
      </c>
      <c r="AQ561" s="3">
        <v>2.2538</v>
      </c>
      <c r="AR561">
        <f>(Table2523003323643964284604922456[[#This Row],[time]]-2)*2</f>
        <v>0.50760000000000005</v>
      </c>
      <c r="AS561" s="6">
        <v>1.0110300000000001</v>
      </c>
      <c r="AT561" s="3">
        <v>2.2538</v>
      </c>
      <c r="AU561">
        <f>(Table2533013333653974294614932557[[#This Row],[time]]-2)*2</f>
        <v>0.50760000000000005</v>
      </c>
      <c r="AV561" s="6">
        <v>2.8022200000000002</v>
      </c>
    </row>
    <row r="562" spans="1:48">
      <c r="A562" s="3">
        <v>2.30586</v>
      </c>
      <c r="B562">
        <f>(Table12863183503824144464781042[[#This Row],[time]]-2)*2</f>
        <v>0.61172000000000004</v>
      </c>
      <c r="C562" s="6">
        <v>1.28041</v>
      </c>
      <c r="D562" s="3">
        <v>2.30586</v>
      </c>
      <c r="E562">
        <f>(Table22873193513834154474791143[[#This Row],[time]]-2)*2</f>
        <v>0.61172000000000004</v>
      </c>
      <c r="F562" s="6">
        <v>0.11937200000000001</v>
      </c>
      <c r="G562" s="3">
        <v>2.30586</v>
      </c>
      <c r="H562">
        <f>(Table2452943263583904224544861850[[#This Row],[time]]-2)*2</f>
        <v>0.61172000000000004</v>
      </c>
      <c r="I562" s="6">
        <v>2.5181900000000002</v>
      </c>
      <c r="J562" s="3">
        <v>2.30586</v>
      </c>
      <c r="K562">
        <f>(Table32883203523844164484801244[[#This Row],[time]]-2)*2</f>
        <v>0.61172000000000004</v>
      </c>
      <c r="L562" s="6">
        <v>0.106737</v>
      </c>
      <c r="M562" s="3">
        <v>2.30586</v>
      </c>
      <c r="N562">
        <f>(Table2462953273593914234554871951[[#This Row],[time]]-2)*2</f>
        <v>0.61172000000000004</v>
      </c>
      <c r="O562" s="9">
        <v>7.5599999999999994E-5</v>
      </c>
      <c r="P562" s="3">
        <v>2.30586</v>
      </c>
      <c r="Q562">
        <f>(Table42893213533854174494811345[[#This Row],[time]]-2)*2</f>
        <v>0.61172000000000004</v>
      </c>
      <c r="R562" s="9">
        <v>9.09E-5</v>
      </c>
      <c r="S562" s="3">
        <v>2.30586</v>
      </c>
      <c r="T562">
        <f>(Table2472963283603924244564882052[[#This Row],[time]]-2)*2</f>
        <v>0.61172000000000004</v>
      </c>
      <c r="U562" s="9">
        <v>7.5599999999999994E-5</v>
      </c>
      <c r="V562" s="3">
        <v>2.30586</v>
      </c>
      <c r="W562">
        <f>(Table52903223543864184504821446[[#This Row],[time]]-2)*2</f>
        <v>0.61172000000000004</v>
      </c>
      <c r="X562" s="9">
        <v>9.1600000000000004E-5</v>
      </c>
      <c r="Y562" s="3">
        <v>2.30586</v>
      </c>
      <c r="Z562">
        <f>(Table2482973293613934254574892153[[#This Row],[time]]-2)*2</f>
        <v>0.61172000000000004</v>
      </c>
      <c r="AA562" s="6">
        <v>3.1371900000000001E-2</v>
      </c>
      <c r="AB562" s="3">
        <v>2.30586</v>
      </c>
      <c r="AC562">
        <f>(Table62913233553874194514831547[[#This Row],[time]]-2)*2</f>
        <v>0.61172000000000004</v>
      </c>
      <c r="AD562" s="9">
        <v>8.53E-5</v>
      </c>
      <c r="AE562" s="3">
        <v>2.30586</v>
      </c>
      <c r="AF562">
        <f>(Table2492983303623944264584902254[[#This Row],[time]]-2)*2</f>
        <v>0.61172000000000004</v>
      </c>
      <c r="AG562" s="6">
        <v>6.4345700000000006E-2</v>
      </c>
      <c r="AH562" s="3">
        <v>2.30586</v>
      </c>
      <c r="AI562">
        <f>(Table72923243563884204524841648[[#This Row],[time]]-2)*2</f>
        <v>0.61172000000000004</v>
      </c>
      <c r="AJ562" s="9">
        <v>8.3900000000000006E-5</v>
      </c>
      <c r="AK562" s="3">
        <v>2.30586</v>
      </c>
      <c r="AL562">
        <f>(Table2502993313633954274594912355[[#This Row],[time]]-2)*2</f>
        <v>0.61172000000000004</v>
      </c>
      <c r="AM562" s="6">
        <v>5.2937100000000001E-2</v>
      </c>
      <c r="AN562" s="3">
        <v>2.30586</v>
      </c>
      <c r="AO562">
        <f>(Table82933253573894214534851749[[#This Row],[time]]-2)*2</f>
        <v>0.61172000000000004</v>
      </c>
      <c r="AP562" s="6">
        <v>1.84598</v>
      </c>
      <c r="AQ562" s="3">
        <v>2.30586</v>
      </c>
      <c r="AR562">
        <f>(Table2523003323643964284604922456[[#This Row],[time]]-2)*2</f>
        <v>0.61172000000000004</v>
      </c>
      <c r="AS562" s="6">
        <v>1.07908</v>
      </c>
      <c r="AT562" s="3">
        <v>2.30586</v>
      </c>
      <c r="AU562">
        <f>(Table2533013333653974294614932557[[#This Row],[time]]-2)*2</f>
        <v>0.61172000000000004</v>
      </c>
      <c r="AV562" s="6">
        <v>2.7804700000000002</v>
      </c>
    </row>
    <row r="563" spans="1:48">
      <c r="A563" s="3">
        <v>2.3928500000000001</v>
      </c>
      <c r="B563">
        <f>(Table12863183503824144464781042[[#This Row],[time]]-2)*2</f>
        <v>0.78570000000000029</v>
      </c>
      <c r="C563" s="6">
        <v>1.29217</v>
      </c>
      <c r="D563" s="3">
        <v>2.3928500000000001</v>
      </c>
      <c r="E563">
        <f>(Table22873193513834154474791143[[#This Row],[time]]-2)*2</f>
        <v>0.78570000000000029</v>
      </c>
      <c r="F563" s="6">
        <v>0.238561</v>
      </c>
      <c r="G563" s="3">
        <v>2.3928500000000001</v>
      </c>
      <c r="H563">
        <f>(Table2452943263583904224544861850[[#This Row],[time]]-2)*2</f>
        <v>0.78570000000000029</v>
      </c>
      <c r="I563" s="6">
        <v>2.52251</v>
      </c>
      <c r="J563" s="3">
        <v>2.3928500000000001</v>
      </c>
      <c r="K563">
        <f>(Table32883203523844164484801244[[#This Row],[time]]-2)*2</f>
        <v>0.78570000000000029</v>
      </c>
      <c r="L563" s="6">
        <v>0.208865</v>
      </c>
      <c r="M563" s="3">
        <v>2.3928500000000001</v>
      </c>
      <c r="N563">
        <f>(Table2462953273593914234554871951[[#This Row],[time]]-2)*2</f>
        <v>0.78570000000000029</v>
      </c>
      <c r="O563" s="9">
        <v>7.4499999999999995E-5</v>
      </c>
      <c r="P563" s="3">
        <v>2.3928500000000001</v>
      </c>
      <c r="Q563">
        <f>(Table42893213533854174494811345[[#This Row],[time]]-2)*2</f>
        <v>0.78570000000000029</v>
      </c>
      <c r="R563" s="9">
        <v>9.1399999999999999E-5</v>
      </c>
      <c r="S563" s="3">
        <v>2.3928500000000001</v>
      </c>
      <c r="T563">
        <f>(Table2472963283603924244564882052[[#This Row],[time]]-2)*2</f>
        <v>0.78570000000000029</v>
      </c>
      <c r="U563" s="9">
        <v>7.4599999999999997E-5</v>
      </c>
      <c r="V563" s="3">
        <v>2.3928500000000001</v>
      </c>
      <c r="W563">
        <f>(Table52903223543864184504821446[[#This Row],[time]]-2)*2</f>
        <v>0.78570000000000029</v>
      </c>
      <c r="X563" s="9">
        <v>9.2299999999999994E-5</v>
      </c>
      <c r="Y563" s="3">
        <v>2.3928500000000001</v>
      </c>
      <c r="Z563">
        <f>(Table2482973293613934254574892153[[#This Row],[time]]-2)*2</f>
        <v>0.78570000000000029</v>
      </c>
      <c r="AA563" s="6">
        <v>3.1373600000000001E-2</v>
      </c>
      <c r="AB563" s="3">
        <v>2.3928500000000001</v>
      </c>
      <c r="AC563">
        <f>(Table62913233553874194514831547[[#This Row],[time]]-2)*2</f>
        <v>0.78570000000000029</v>
      </c>
      <c r="AD563" s="9">
        <v>8.4699999999999999E-5</v>
      </c>
      <c r="AE563" s="3">
        <v>2.3928500000000001</v>
      </c>
      <c r="AF563">
        <f>(Table2492983303623944264584902254[[#This Row],[time]]-2)*2</f>
        <v>0.78570000000000029</v>
      </c>
      <c r="AG563" s="6">
        <v>4.7862799999999997E-2</v>
      </c>
      <c r="AH563" s="3">
        <v>2.3928500000000001</v>
      </c>
      <c r="AI563">
        <f>(Table72923243563884204524841648[[#This Row],[time]]-2)*2</f>
        <v>0.78570000000000029</v>
      </c>
      <c r="AJ563" s="9">
        <v>8.2600000000000002E-5</v>
      </c>
      <c r="AK563" s="3">
        <v>2.3928500000000001</v>
      </c>
      <c r="AL563">
        <f>(Table2502993313633954274594912355[[#This Row],[time]]-2)*2</f>
        <v>0.78570000000000029</v>
      </c>
      <c r="AM563" s="6">
        <v>0.30326700000000001</v>
      </c>
      <c r="AN563" s="3">
        <v>2.3928500000000001</v>
      </c>
      <c r="AO563">
        <f>(Table82933253573894214534851749[[#This Row],[time]]-2)*2</f>
        <v>0.78570000000000029</v>
      </c>
      <c r="AP563" s="6">
        <v>2.1108099999999999</v>
      </c>
      <c r="AQ563" s="3">
        <v>2.3928500000000001</v>
      </c>
      <c r="AR563">
        <f>(Table2523003323643964284604922456[[#This Row],[time]]-2)*2</f>
        <v>0.78570000000000029</v>
      </c>
      <c r="AS563" s="6">
        <v>1.36524</v>
      </c>
      <c r="AT563" s="3">
        <v>2.3928500000000001</v>
      </c>
      <c r="AU563">
        <f>(Table2533013333653974294614932557[[#This Row],[time]]-2)*2</f>
        <v>0.78570000000000029</v>
      </c>
      <c r="AV563" s="6">
        <v>2.7017000000000002</v>
      </c>
    </row>
    <row r="564" spans="1:48">
      <c r="A564" s="3">
        <v>2.4053499999999999</v>
      </c>
      <c r="B564">
        <f>(Table12863183503824144464781042[[#This Row],[time]]-2)*2</f>
        <v>0.81069999999999975</v>
      </c>
      <c r="C564" s="6">
        <v>1.29674</v>
      </c>
      <c r="D564" s="3">
        <v>2.4053499999999999</v>
      </c>
      <c r="E564">
        <f>(Table22873193513834154474791143[[#This Row],[time]]-2)*2</f>
        <v>0.81069999999999975</v>
      </c>
      <c r="F564" s="6">
        <v>0.25663999999999998</v>
      </c>
      <c r="G564" s="3">
        <v>2.4053499999999999</v>
      </c>
      <c r="H564">
        <f>(Table2452943263583904224544861850[[#This Row],[time]]-2)*2</f>
        <v>0.81069999999999975</v>
      </c>
      <c r="I564" s="6">
        <v>2.52169</v>
      </c>
      <c r="J564" s="3">
        <v>2.4053499999999999</v>
      </c>
      <c r="K564">
        <f>(Table32883203523844164484801244[[#This Row],[time]]-2)*2</f>
        <v>0.81069999999999975</v>
      </c>
      <c r="L564" s="6">
        <v>0.22459399999999999</v>
      </c>
      <c r="M564" s="3">
        <v>2.4053499999999999</v>
      </c>
      <c r="N564">
        <f>(Table2462953273593914234554871951[[#This Row],[time]]-2)*2</f>
        <v>0.81069999999999975</v>
      </c>
      <c r="O564" s="9">
        <v>7.4300000000000004E-5</v>
      </c>
      <c r="P564" s="3">
        <v>2.4053499999999999</v>
      </c>
      <c r="Q564">
        <f>(Table42893213533854174494811345[[#This Row],[time]]-2)*2</f>
        <v>0.81069999999999975</v>
      </c>
      <c r="R564" s="9">
        <v>9.1500000000000001E-5</v>
      </c>
      <c r="S564" s="3">
        <v>2.4053499999999999</v>
      </c>
      <c r="T564">
        <f>(Table2472963283603924244564882052[[#This Row],[time]]-2)*2</f>
        <v>0.81069999999999975</v>
      </c>
      <c r="U564" s="9">
        <v>7.4400000000000006E-5</v>
      </c>
      <c r="V564" s="3">
        <v>2.4053499999999999</v>
      </c>
      <c r="W564">
        <f>(Table52903223543864184504821446[[#This Row],[time]]-2)*2</f>
        <v>0.81069999999999975</v>
      </c>
      <c r="X564" s="9">
        <v>9.2399999999999996E-5</v>
      </c>
      <c r="Y564" s="3">
        <v>2.4053499999999999</v>
      </c>
      <c r="Z564">
        <f>(Table2482973293613934254574892153[[#This Row],[time]]-2)*2</f>
        <v>0.81069999999999975</v>
      </c>
      <c r="AA564" s="6">
        <v>3.0754299999999998E-2</v>
      </c>
      <c r="AB564" s="3">
        <v>2.4053499999999999</v>
      </c>
      <c r="AC564">
        <f>(Table62913233553874194514831547[[#This Row],[time]]-2)*2</f>
        <v>0.81069999999999975</v>
      </c>
      <c r="AD564" s="9">
        <v>8.4599999999999996E-5</v>
      </c>
      <c r="AE564" s="3">
        <v>2.4053499999999999</v>
      </c>
      <c r="AF564">
        <f>(Table2492983303623944264584902254[[#This Row],[time]]-2)*2</f>
        <v>0.81069999999999975</v>
      </c>
      <c r="AG564" s="6">
        <v>4.5318799999999999E-2</v>
      </c>
      <c r="AH564" s="3">
        <v>2.4053499999999999</v>
      </c>
      <c r="AI564">
        <f>(Table72923243563884204524841648[[#This Row],[time]]-2)*2</f>
        <v>0.81069999999999975</v>
      </c>
      <c r="AJ564" s="9">
        <v>8.2399999999999997E-5</v>
      </c>
      <c r="AK564" s="3">
        <v>2.4053499999999999</v>
      </c>
      <c r="AL564">
        <f>(Table2502993313633954274594912355[[#This Row],[time]]-2)*2</f>
        <v>0.81069999999999975</v>
      </c>
      <c r="AM564" s="6">
        <v>0.34746500000000002</v>
      </c>
      <c r="AN564" s="3">
        <v>2.4053499999999999</v>
      </c>
      <c r="AO564">
        <f>(Table82933253573894214534851749[[#This Row],[time]]-2)*2</f>
        <v>0.81069999999999975</v>
      </c>
      <c r="AP564" s="6">
        <v>2.14669</v>
      </c>
      <c r="AQ564" s="3">
        <v>2.4053499999999999</v>
      </c>
      <c r="AR564">
        <f>(Table2523003323643964284604922456[[#This Row],[time]]-2)*2</f>
        <v>0.81069999999999975</v>
      </c>
      <c r="AS564" s="6">
        <v>1.41269</v>
      </c>
      <c r="AT564" s="3">
        <v>2.4053499999999999</v>
      </c>
      <c r="AU564">
        <f>(Table2533013333653974294614932557[[#This Row],[time]]-2)*2</f>
        <v>0.81069999999999975</v>
      </c>
      <c r="AV564" s="6">
        <v>2.6885599999999998</v>
      </c>
    </row>
    <row r="565" spans="1:48">
      <c r="A565" s="3">
        <v>2.4522300000000001</v>
      </c>
      <c r="B565">
        <f>(Table12863183503824144464781042[[#This Row],[time]]-2)*2</f>
        <v>0.90446000000000026</v>
      </c>
      <c r="C565" s="6">
        <v>1.32524</v>
      </c>
      <c r="D565" s="3">
        <v>2.4522300000000001</v>
      </c>
      <c r="E565">
        <f>(Table22873193513834154474791143[[#This Row],[time]]-2)*2</f>
        <v>0.90446000000000026</v>
      </c>
      <c r="F565" s="6">
        <v>0.32320599999999999</v>
      </c>
      <c r="G565" s="3">
        <v>2.4522300000000001</v>
      </c>
      <c r="H565">
        <f>(Table2452943263583904224544861850[[#This Row],[time]]-2)*2</f>
        <v>0.90446000000000026</v>
      </c>
      <c r="I565" s="6">
        <v>2.5209899999999998</v>
      </c>
      <c r="J565" s="3">
        <v>2.4522300000000001</v>
      </c>
      <c r="K565">
        <f>(Table32883203523844164484801244[[#This Row],[time]]-2)*2</f>
        <v>0.90446000000000026</v>
      </c>
      <c r="L565" s="6">
        <v>0.28286299999999998</v>
      </c>
      <c r="M565" s="3">
        <v>2.4522300000000001</v>
      </c>
      <c r="N565">
        <f>(Table2462953273593914234554871951[[#This Row],[time]]-2)*2</f>
        <v>0.90446000000000026</v>
      </c>
      <c r="O565" s="9">
        <v>7.3499999999999998E-5</v>
      </c>
      <c r="P565" s="3">
        <v>2.4522300000000001</v>
      </c>
      <c r="Q565">
        <f>(Table42893213533854174494811345[[#This Row],[time]]-2)*2</f>
        <v>0.90446000000000026</v>
      </c>
      <c r="R565" s="9">
        <v>9.1600000000000004E-5</v>
      </c>
      <c r="S565" s="3">
        <v>2.4522300000000001</v>
      </c>
      <c r="T565">
        <f>(Table2472963283603924244564882052[[#This Row],[time]]-2)*2</f>
        <v>0.90446000000000026</v>
      </c>
      <c r="U565" s="9">
        <v>7.3700000000000002E-5</v>
      </c>
      <c r="V565" s="3">
        <v>2.4522300000000001</v>
      </c>
      <c r="W565">
        <f>(Table52903223543864184504821446[[#This Row],[time]]-2)*2</f>
        <v>0.90446000000000026</v>
      </c>
      <c r="X565" s="9">
        <v>9.2600000000000001E-5</v>
      </c>
      <c r="Y565" s="3">
        <v>2.4522300000000001</v>
      </c>
      <c r="Z565">
        <f>(Table2482973293613934254574892153[[#This Row],[time]]-2)*2</f>
        <v>0.90446000000000026</v>
      </c>
      <c r="AA565" s="6">
        <v>2.6742200000000001E-2</v>
      </c>
      <c r="AB565" s="3">
        <v>2.4522300000000001</v>
      </c>
      <c r="AC565">
        <f>(Table62913233553874194514831547[[#This Row],[time]]-2)*2</f>
        <v>0.90446000000000026</v>
      </c>
      <c r="AD565" s="9">
        <v>8.3999999999999995E-5</v>
      </c>
      <c r="AE565" s="3">
        <v>2.4522300000000001</v>
      </c>
      <c r="AF565">
        <f>(Table2492983303623944264584902254[[#This Row],[time]]-2)*2</f>
        <v>0.90446000000000026</v>
      </c>
      <c r="AG565" s="6">
        <v>3.5095899999999999E-2</v>
      </c>
      <c r="AH565" s="3">
        <v>2.4522300000000001</v>
      </c>
      <c r="AI565">
        <f>(Table72923243563884204524841648[[#This Row],[time]]-2)*2</f>
        <v>0.90446000000000026</v>
      </c>
      <c r="AJ565" s="9">
        <v>8.1699999999999994E-5</v>
      </c>
      <c r="AK565" s="3">
        <v>2.4522300000000001</v>
      </c>
      <c r="AL565">
        <f>(Table2502993313633954274594912355[[#This Row],[time]]-2)*2</f>
        <v>0.90446000000000026</v>
      </c>
      <c r="AM565" s="6">
        <v>0.51872200000000002</v>
      </c>
      <c r="AN565" s="3">
        <v>2.4522300000000001</v>
      </c>
      <c r="AO565">
        <f>(Table82933253573894214534851749[[#This Row],[time]]-2)*2</f>
        <v>0.90446000000000026</v>
      </c>
      <c r="AP565" s="6">
        <v>2.2720699999999998</v>
      </c>
      <c r="AQ565" s="3">
        <v>2.4522300000000001</v>
      </c>
      <c r="AR565">
        <f>(Table2523003323643964284604922456[[#This Row],[time]]-2)*2</f>
        <v>0.90446000000000026</v>
      </c>
      <c r="AS565" s="6">
        <v>1.5947499999999999</v>
      </c>
      <c r="AT565" s="3">
        <v>2.4522300000000001</v>
      </c>
      <c r="AU565">
        <f>(Table2533013333653974294614932557[[#This Row],[time]]-2)*2</f>
        <v>0.90446000000000026</v>
      </c>
      <c r="AV565" s="6">
        <v>2.6319300000000001</v>
      </c>
    </row>
    <row r="566" spans="1:48">
      <c r="A566" s="3">
        <v>2.50691</v>
      </c>
      <c r="B566">
        <f>(Table12863183503824144464781042[[#This Row],[time]]-2)*2</f>
        <v>1.0138199999999999</v>
      </c>
      <c r="C566" s="6">
        <v>1.4176500000000001</v>
      </c>
      <c r="D566" s="3">
        <v>2.50691</v>
      </c>
      <c r="E566">
        <f>(Table22873193513834154474791143[[#This Row],[time]]-2)*2</f>
        <v>1.0138199999999999</v>
      </c>
      <c r="F566" s="6">
        <v>0.385994</v>
      </c>
      <c r="G566" s="3">
        <v>2.50691</v>
      </c>
      <c r="H566">
        <f>(Table2452943263583904224544861850[[#This Row],[time]]-2)*2</f>
        <v>1.0138199999999999</v>
      </c>
      <c r="I566" s="6">
        <v>2.4883500000000001</v>
      </c>
      <c r="J566" s="3">
        <v>2.50691</v>
      </c>
      <c r="K566">
        <f>(Table32883203523844164484801244[[#This Row],[time]]-2)*2</f>
        <v>1.0138199999999999</v>
      </c>
      <c r="L566" s="6">
        <v>0.33630900000000002</v>
      </c>
      <c r="M566" s="3">
        <v>2.50691</v>
      </c>
      <c r="N566">
        <f>(Table2462953273593914234554871951[[#This Row],[time]]-2)*2</f>
        <v>1.0138199999999999</v>
      </c>
      <c r="O566" s="9">
        <v>7.2799999999999994E-5</v>
      </c>
      <c r="P566" s="3">
        <v>2.50691</v>
      </c>
      <c r="Q566">
        <f>(Table42893213533854174494811345[[#This Row],[time]]-2)*2</f>
        <v>1.0138199999999999</v>
      </c>
      <c r="R566" s="9">
        <v>9.1600000000000004E-5</v>
      </c>
      <c r="S566" s="3">
        <v>2.50691</v>
      </c>
      <c r="T566">
        <f>(Table2472963283603924244564882052[[#This Row],[time]]-2)*2</f>
        <v>1.0138199999999999</v>
      </c>
      <c r="U566" s="9">
        <v>7.3100000000000001E-5</v>
      </c>
      <c r="V566" s="3">
        <v>2.50691</v>
      </c>
      <c r="W566">
        <f>(Table52903223543864184504821446[[#This Row],[time]]-2)*2</f>
        <v>1.0138199999999999</v>
      </c>
      <c r="X566" s="9">
        <v>9.2600000000000001E-5</v>
      </c>
      <c r="Y566" s="3">
        <v>2.50691</v>
      </c>
      <c r="Z566">
        <f>(Table2482973293613934254574892153[[#This Row],[time]]-2)*2</f>
        <v>1.0138199999999999</v>
      </c>
      <c r="AA566" s="6">
        <v>1.9036600000000001E-2</v>
      </c>
      <c r="AB566" s="3">
        <v>2.50691</v>
      </c>
      <c r="AC566">
        <f>(Table62913233553874194514831547[[#This Row],[time]]-2)*2</f>
        <v>1.0138199999999999</v>
      </c>
      <c r="AD566" s="9">
        <v>8.3200000000000003E-5</v>
      </c>
      <c r="AE566" s="3">
        <v>2.50691</v>
      </c>
      <c r="AF566">
        <f>(Table2492983303623944264584902254[[#This Row],[time]]-2)*2</f>
        <v>1.0138199999999999</v>
      </c>
      <c r="AG566" s="6">
        <v>2.2187800000000001E-2</v>
      </c>
      <c r="AH566" s="3">
        <v>2.50691</v>
      </c>
      <c r="AI566">
        <f>(Table72923243563884204524841648[[#This Row],[time]]-2)*2</f>
        <v>1.0138199999999999</v>
      </c>
      <c r="AJ566" s="9">
        <v>8.0900000000000001E-5</v>
      </c>
      <c r="AK566" s="3">
        <v>2.50691</v>
      </c>
      <c r="AL566">
        <f>(Table2502993313633954274594912355[[#This Row],[time]]-2)*2</f>
        <v>1.0138199999999999</v>
      </c>
      <c r="AM566" s="6">
        <v>0.73256699999999997</v>
      </c>
      <c r="AN566" s="3">
        <v>2.50691</v>
      </c>
      <c r="AO566">
        <f>(Table82933253573894214534851749[[#This Row],[time]]-2)*2</f>
        <v>1.0138199999999999</v>
      </c>
      <c r="AP566" s="6">
        <v>2.3832499999999999</v>
      </c>
      <c r="AQ566" s="3">
        <v>2.50691</v>
      </c>
      <c r="AR566">
        <f>(Table2523003323643964284604922456[[#This Row],[time]]-2)*2</f>
        <v>1.0138199999999999</v>
      </c>
      <c r="AS566" s="6">
        <v>1.8023100000000001</v>
      </c>
      <c r="AT566" s="3">
        <v>2.50691</v>
      </c>
      <c r="AU566">
        <f>(Table2533013333653974294614932557[[#This Row],[time]]-2)*2</f>
        <v>1.0138199999999999</v>
      </c>
      <c r="AV566" s="6">
        <v>2.5454699999999999</v>
      </c>
    </row>
    <row r="567" spans="1:48">
      <c r="A567" s="3">
        <v>2.56873</v>
      </c>
      <c r="B567">
        <f>(Table12863183503824144464781042[[#This Row],[time]]-2)*2</f>
        <v>1.1374599999999999</v>
      </c>
      <c r="C567" s="6">
        <v>1.5383199999999999</v>
      </c>
      <c r="D567" s="3">
        <v>2.56873</v>
      </c>
      <c r="E567">
        <f>(Table22873193513834154474791143[[#This Row],[time]]-2)*2</f>
        <v>1.1374599999999999</v>
      </c>
      <c r="F567" s="6">
        <v>0.43047600000000003</v>
      </c>
      <c r="G567" s="3">
        <v>2.56873</v>
      </c>
      <c r="H567">
        <f>(Table2452943263583904224544861850[[#This Row],[time]]-2)*2</f>
        <v>1.1374599999999999</v>
      </c>
      <c r="I567" s="6">
        <v>2.40313</v>
      </c>
      <c r="J567" s="3">
        <v>2.56873</v>
      </c>
      <c r="K567">
        <f>(Table32883203523844164484801244[[#This Row],[time]]-2)*2</f>
        <v>1.1374599999999999</v>
      </c>
      <c r="L567" s="6">
        <v>0.37299500000000002</v>
      </c>
      <c r="M567" s="3">
        <v>2.56873</v>
      </c>
      <c r="N567">
        <f>(Table2462953273593914234554871951[[#This Row],[time]]-2)*2</f>
        <v>1.1374599999999999</v>
      </c>
      <c r="O567" s="9">
        <v>7.1899999999999999E-5</v>
      </c>
      <c r="P567" s="3">
        <v>2.56873</v>
      </c>
      <c r="Q567">
        <f>(Table42893213533854174494811345[[#This Row],[time]]-2)*2</f>
        <v>1.1374599999999999</v>
      </c>
      <c r="R567" s="9">
        <v>9.0699999999999996E-5</v>
      </c>
      <c r="S567" s="3">
        <v>2.56873</v>
      </c>
      <c r="T567">
        <f>(Table2472963283603924244564882052[[#This Row],[time]]-2)*2</f>
        <v>1.1374599999999999</v>
      </c>
      <c r="U567" s="9">
        <v>7.25E-5</v>
      </c>
      <c r="V567" s="3">
        <v>2.56873</v>
      </c>
      <c r="W567">
        <f>(Table52903223543864184504821446[[#This Row],[time]]-2)*2</f>
        <v>1.1374599999999999</v>
      </c>
      <c r="X567" s="9">
        <v>9.1700000000000006E-5</v>
      </c>
      <c r="Y567" s="3">
        <v>2.56873</v>
      </c>
      <c r="Z567">
        <f>(Table2482973293613934254574892153[[#This Row],[time]]-2)*2</f>
        <v>1.1374599999999999</v>
      </c>
      <c r="AA567" s="6">
        <v>9.5852200000000002E-3</v>
      </c>
      <c r="AB567" s="3">
        <v>2.56873</v>
      </c>
      <c r="AC567">
        <f>(Table62913233553874194514831547[[#This Row],[time]]-2)*2</f>
        <v>1.1374599999999999</v>
      </c>
      <c r="AD567" s="9">
        <v>8.1899999999999999E-5</v>
      </c>
      <c r="AE567" s="3">
        <v>2.56873</v>
      </c>
      <c r="AF567">
        <f>(Table2492983303623944264584902254[[#This Row],[time]]-2)*2</f>
        <v>1.1374599999999999</v>
      </c>
      <c r="AG567" s="6">
        <v>9.9201600000000008E-3</v>
      </c>
      <c r="AH567" s="3">
        <v>2.56873</v>
      </c>
      <c r="AI567">
        <f>(Table72923243563884204524841648[[#This Row],[time]]-2)*2</f>
        <v>1.1374599999999999</v>
      </c>
      <c r="AJ567" s="9">
        <v>7.9599999999999997E-5</v>
      </c>
      <c r="AK567" s="3">
        <v>2.56873</v>
      </c>
      <c r="AL567">
        <f>(Table2502993313633954274594912355[[#This Row],[time]]-2)*2</f>
        <v>1.1374599999999999</v>
      </c>
      <c r="AM567" s="6">
        <v>0.99675499999999995</v>
      </c>
      <c r="AN567" s="3">
        <v>2.56873</v>
      </c>
      <c r="AO567">
        <f>(Table82933253573894214534851749[[#This Row],[time]]-2)*2</f>
        <v>1.1374599999999999</v>
      </c>
      <c r="AP567" s="6">
        <v>2.4968499999999998</v>
      </c>
      <c r="AQ567" s="3">
        <v>2.56873</v>
      </c>
      <c r="AR567">
        <f>(Table2523003323643964284604922456[[#This Row],[time]]-2)*2</f>
        <v>1.1374599999999999</v>
      </c>
      <c r="AS567" s="6">
        <v>2.0422099999999999</v>
      </c>
      <c r="AT567" s="3">
        <v>2.56873</v>
      </c>
      <c r="AU567">
        <f>(Table2533013333653974294614932557[[#This Row],[time]]-2)*2</f>
        <v>1.1374599999999999</v>
      </c>
      <c r="AV567" s="6">
        <v>2.4395699999999998</v>
      </c>
    </row>
    <row r="568" spans="1:48">
      <c r="A568" s="3">
        <v>2.6110000000000002</v>
      </c>
      <c r="B568">
        <f>(Table12863183503824144464781042[[#This Row],[time]]-2)*2</f>
        <v>1.2220000000000004</v>
      </c>
      <c r="C568" s="6">
        <v>1.6012</v>
      </c>
      <c r="D568" s="3">
        <v>2.6110000000000002</v>
      </c>
      <c r="E568">
        <f>(Table22873193513834154474791143[[#This Row],[time]]-2)*2</f>
        <v>1.2220000000000004</v>
      </c>
      <c r="F568" s="6">
        <v>0.45590900000000001</v>
      </c>
      <c r="G568" s="3">
        <v>2.6110000000000002</v>
      </c>
      <c r="H568">
        <f>(Table2452943263583904224544861850[[#This Row],[time]]-2)*2</f>
        <v>1.2220000000000004</v>
      </c>
      <c r="I568" s="6">
        <v>2.3356599999999998</v>
      </c>
      <c r="J568" s="3">
        <v>2.6110000000000002</v>
      </c>
      <c r="K568">
        <f>(Table32883203523844164484801244[[#This Row],[time]]-2)*2</f>
        <v>1.2220000000000004</v>
      </c>
      <c r="L568" s="6">
        <v>0.39697100000000002</v>
      </c>
      <c r="M568" s="3">
        <v>2.6110000000000002</v>
      </c>
      <c r="N568">
        <f>(Table2462953273593914234554871951[[#This Row],[time]]-2)*2</f>
        <v>1.2220000000000004</v>
      </c>
      <c r="O568" s="9">
        <v>7.1199999999999996E-5</v>
      </c>
      <c r="P568" s="3">
        <v>2.6110000000000002</v>
      </c>
      <c r="Q568">
        <f>(Table42893213533854174494811345[[#This Row],[time]]-2)*2</f>
        <v>1.2220000000000004</v>
      </c>
      <c r="R568" s="9">
        <v>9.0000000000000006E-5</v>
      </c>
      <c r="S568" s="3">
        <v>2.6110000000000002</v>
      </c>
      <c r="T568">
        <f>(Table2472963283603924244564882052[[#This Row],[time]]-2)*2</f>
        <v>1.2220000000000004</v>
      </c>
      <c r="U568" s="9">
        <v>7.2000000000000002E-5</v>
      </c>
      <c r="V568" s="3">
        <v>2.6110000000000002</v>
      </c>
      <c r="W568">
        <f>(Table52903223543864184504821446[[#This Row],[time]]-2)*2</f>
        <v>1.2220000000000004</v>
      </c>
      <c r="X568" s="9">
        <v>9.1000000000000003E-5</v>
      </c>
      <c r="Y568" s="3">
        <v>2.6110000000000002</v>
      </c>
      <c r="Z568">
        <f>(Table2482973293613934254574892153[[#This Row],[time]]-2)*2</f>
        <v>1.2220000000000004</v>
      </c>
      <c r="AA568" s="6">
        <v>1.1038300000000001E-3</v>
      </c>
      <c r="AB568" s="3">
        <v>2.6110000000000002</v>
      </c>
      <c r="AC568">
        <f>(Table62913233553874194514831547[[#This Row],[time]]-2)*2</f>
        <v>1.2220000000000004</v>
      </c>
      <c r="AD568" s="9">
        <v>8.0900000000000001E-5</v>
      </c>
      <c r="AE568" s="3">
        <v>2.6110000000000002</v>
      </c>
      <c r="AF568">
        <f>(Table2492983303623944264584902254[[#This Row],[time]]-2)*2</f>
        <v>1.2220000000000004</v>
      </c>
      <c r="AG568" s="6">
        <v>1.0641699999999999E-3</v>
      </c>
      <c r="AH568" s="3">
        <v>2.6110000000000002</v>
      </c>
      <c r="AI568">
        <f>(Table72923243563884204524841648[[#This Row],[time]]-2)*2</f>
        <v>1.2220000000000004</v>
      </c>
      <c r="AJ568" s="9">
        <v>7.8700000000000002E-5</v>
      </c>
      <c r="AK568" s="3">
        <v>2.6110000000000002</v>
      </c>
      <c r="AL568">
        <f>(Table2502993313633954274594912355[[#This Row],[time]]-2)*2</f>
        <v>1.2220000000000004</v>
      </c>
      <c r="AM568" s="6">
        <v>1.19452</v>
      </c>
      <c r="AN568" s="3">
        <v>2.6110000000000002</v>
      </c>
      <c r="AO568">
        <f>(Table82933253573894214534851749[[#This Row],[time]]-2)*2</f>
        <v>1.2220000000000004</v>
      </c>
      <c r="AP568" s="6">
        <v>2.5608499999999998</v>
      </c>
      <c r="AQ568" s="3">
        <v>2.6110000000000002</v>
      </c>
      <c r="AR568">
        <f>(Table2523003323643964284604922456[[#This Row],[time]]-2)*2</f>
        <v>1.2220000000000004</v>
      </c>
      <c r="AS568" s="6">
        <v>2.1939600000000001</v>
      </c>
      <c r="AT568" s="3">
        <v>2.6110000000000002</v>
      </c>
      <c r="AU568">
        <f>(Table2533013333653974294614932557[[#This Row],[time]]-2)*2</f>
        <v>1.2220000000000004</v>
      </c>
      <c r="AV568" s="6">
        <v>2.3673999999999999</v>
      </c>
    </row>
    <row r="569" spans="1:48">
      <c r="A569" s="3">
        <v>2.6522999999999999</v>
      </c>
      <c r="B569">
        <f>(Table12863183503824144464781042[[#This Row],[time]]-2)*2</f>
        <v>1.3045999999999998</v>
      </c>
      <c r="C569" s="6">
        <v>1.6464399999999999</v>
      </c>
      <c r="D569" s="3">
        <v>2.6522999999999999</v>
      </c>
      <c r="E569">
        <f>(Table22873193513834154474791143[[#This Row],[time]]-2)*2</f>
        <v>1.3045999999999998</v>
      </c>
      <c r="F569" s="6">
        <v>0.475406</v>
      </c>
      <c r="G569" s="3">
        <v>2.6522999999999999</v>
      </c>
      <c r="H569">
        <f>(Table2452943263583904224544861850[[#This Row],[time]]-2)*2</f>
        <v>1.3045999999999998</v>
      </c>
      <c r="I569" s="6">
        <v>2.2585299999999999</v>
      </c>
      <c r="J569" s="3">
        <v>2.6522999999999999</v>
      </c>
      <c r="K569">
        <f>(Table32883203523844164484801244[[#This Row],[time]]-2)*2</f>
        <v>1.3045999999999998</v>
      </c>
      <c r="L569" s="6">
        <v>0.41883799999999999</v>
      </c>
      <c r="M569" s="3">
        <v>2.6522999999999999</v>
      </c>
      <c r="N569">
        <f>(Table2462953273593914234554871951[[#This Row],[time]]-2)*2</f>
        <v>1.3045999999999998</v>
      </c>
      <c r="O569" s="9">
        <v>7.0400000000000004E-5</v>
      </c>
      <c r="P569" s="3">
        <v>2.6522999999999999</v>
      </c>
      <c r="Q569">
        <f>(Table42893213533854174494811345[[#This Row],[time]]-2)*2</f>
        <v>1.3045999999999998</v>
      </c>
      <c r="R569" s="9">
        <v>8.9300000000000002E-5</v>
      </c>
      <c r="S569" s="3">
        <v>2.6522999999999999</v>
      </c>
      <c r="T569">
        <f>(Table2472963283603924244564882052[[#This Row],[time]]-2)*2</f>
        <v>1.3045999999999998</v>
      </c>
      <c r="U569" s="9">
        <v>7.1500000000000003E-5</v>
      </c>
      <c r="V569" s="3">
        <v>2.6522999999999999</v>
      </c>
      <c r="W569">
        <f>(Table52903223543864184504821446[[#This Row],[time]]-2)*2</f>
        <v>1.3045999999999998</v>
      </c>
      <c r="X569" s="9">
        <v>9.0199999999999997E-5</v>
      </c>
      <c r="Y569" s="3">
        <v>2.6522999999999999</v>
      </c>
      <c r="Z569">
        <f>(Table2482973293613934254574892153[[#This Row],[time]]-2)*2</f>
        <v>1.3045999999999998</v>
      </c>
      <c r="AA569" s="6">
        <v>1.5430399999999999E-4</v>
      </c>
      <c r="AB569" s="3">
        <v>2.6522999999999999</v>
      </c>
      <c r="AC569">
        <f>(Table62913233553874194514831547[[#This Row],[time]]-2)*2</f>
        <v>1.3045999999999998</v>
      </c>
      <c r="AD569" s="9">
        <v>8.0000000000000007E-5</v>
      </c>
      <c r="AE569" s="3">
        <v>2.6522999999999999</v>
      </c>
      <c r="AF569">
        <f>(Table2492983303623944264584902254[[#This Row],[time]]-2)*2</f>
        <v>1.3045999999999998</v>
      </c>
      <c r="AG569" s="6">
        <v>1.5001000000000001E-4</v>
      </c>
      <c r="AH569" s="3">
        <v>2.6522999999999999</v>
      </c>
      <c r="AI569">
        <f>(Table72923243563884204524841648[[#This Row],[time]]-2)*2</f>
        <v>1.3045999999999998</v>
      </c>
      <c r="AJ569" s="9">
        <v>7.7999999999999999E-5</v>
      </c>
      <c r="AK569" s="3">
        <v>2.6522999999999999</v>
      </c>
      <c r="AL569">
        <f>(Table2502993313633954274594912355[[#This Row],[time]]-2)*2</f>
        <v>1.3045999999999998</v>
      </c>
      <c r="AM569" s="6">
        <v>1.3995500000000001</v>
      </c>
      <c r="AN569" s="3">
        <v>2.6522999999999999</v>
      </c>
      <c r="AO569">
        <f>(Table82933253573894214534851749[[#This Row],[time]]-2)*2</f>
        <v>1.3045999999999998</v>
      </c>
      <c r="AP569" s="6">
        <v>2.5982099999999999</v>
      </c>
      <c r="AQ569" s="3">
        <v>2.6522999999999999</v>
      </c>
      <c r="AR569">
        <f>(Table2523003323643964284604922456[[#This Row],[time]]-2)*2</f>
        <v>1.3045999999999998</v>
      </c>
      <c r="AS569" s="6">
        <v>2.3315100000000002</v>
      </c>
      <c r="AT569" s="3">
        <v>2.6522999999999999</v>
      </c>
      <c r="AU569">
        <f>(Table2533013333653974294614932557[[#This Row],[time]]-2)*2</f>
        <v>1.3045999999999998</v>
      </c>
      <c r="AV569" s="6">
        <v>2.2875299999999998</v>
      </c>
    </row>
    <row r="570" spans="1:48">
      <c r="A570" s="3">
        <v>2.7068599999999998</v>
      </c>
      <c r="B570">
        <f>(Table12863183503824144464781042[[#This Row],[time]]-2)*2</f>
        <v>1.4137199999999996</v>
      </c>
      <c r="C570" s="6">
        <v>1.65439</v>
      </c>
      <c r="D570" s="3">
        <v>2.7068599999999998</v>
      </c>
      <c r="E570">
        <f>(Table22873193513834154474791143[[#This Row],[time]]-2)*2</f>
        <v>1.4137199999999996</v>
      </c>
      <c r="F570" s="6">
        <v>0.49142400000000003</v>
      </c>
      <c r="G570" s="3">
        <v>2.7068599999999998</v>
      </c>
      <c r="H570">
        <f>(Table2452943263583904224544861850[[#This Row],[time]]-2)*2</f>
        <v>1.4137199999999996</v>
      </c>
      <c r="I570" s="6">
        <v>2.1339199999999998</v>
      </c>
      <c r="J570" s="3">
        <v>2.7068599999999998</v>
      </c>
      <c r="K570">
        <f>(Table32883203523844164484801244[[#This Row],[time]]-2)*2</f>
        <v>1.4137199999999996</v>
      </c>
      <c r="L570" s="6">
        <v>0.43987799999999999</v>
      </c>
      <c r="M570" s="3">
        <v>2.7068599999999998</v>
      </c>
      <c r="N570">
        <f>(Table2462953273593914234554871951[[#This Row],[time]]-2)*2</f>
        <v>1.4137199999999996</v>
      </c>
      <c r="O570" s="9">
        <v>6.9300000000000004E-5</v>
      </c>
      <c r="P570" s="3">
        <v>2.7068599999999998</v>
      </c>
      <c r="Q570">
        <f>(Table42893213533854174494811345[[#This Row],[time]]-2)*2</f>
        <v>1.4137199999999996</v>
      </c>
      <c r="R570" s="9">
        <v>8.8300000000000005E-5</v>
      </c>
      <c r="S570" s="3">
        <v>2.7068599999999998</v>
      </c>
      <c r="T570">
        <f>(Table2472963283603924244564882052[[#This Row],[time]]-2)*2</f>
        <v>1.4137199999999996</v>
      </c>
      <c r="U570" s="9">
        <v>7.08E-5</v>
      </c>
      <c r="V570" s="3">
        <v>2.7068599999999998</v>
      </c>
      <c r="W570">
        <f>(Table52903223543864184504821446[[#This Row],[time]]-2)*2</f>
        <v>1.4137199999999996</v>
      </c>
      <c r="X570" s="9">
        <v>8.9300000000000002E-5</v>
      </c>
      <c r="Y570" s="3">
        <v>2.7068599999999998</v>
      </c>
      <c r="Z570">
        <f>(Table2482973293613934254574892153[[#This Row],[time]]-2)*2</f>
        <v>1.4137199999999996</v>
      </c>
      <c r="AA570" s="9">
        <v>8.6199999999999995E-5</v>
      </c>
      <c r="AB570" s="3">
        <v>2.7068599999999998</v>
      </c>
      <c r="AC570">
        <f>(Table62913233553874194514831547[[#This Row],[time]]-2)*2</f>
        <v>1.4137199999999996</v>
      </c>
      <c r="AD570" s="9">
        <v>7.8899999999999993E-5</v>
      </c>
      <c r="AE570" s="3">
        <v>2.7068599999999998</v>
      </c>
      <c r="AF570">
        <f>(Table2492983303623944264584902254[[#This Row],[time]]-2)*2</f>
        <v>1.4137199999999996</v>
      </c>
      <c r="AG570" s="9">
        <v>8.81E-5</v>
      </c>
      <c r="AH570" s="3">
        <v>2.7068599999999998</v>
      </c>
      <c r="AI570">
        <f>(Table72923243563884204524841648[[#This Row],[time]]-2)*2</f>
        <v>1.4137199999999996</v>
      </c>
      <c r="AJ570" s="9">
        <v>7.7100000000000004E-5</v>
      </c>
      <c r="AK570" s="3">
        <v>2.7068599999999998</v>
      </c>
      <c r="AL570">
        <f>(Table2502993313633954274594912355[[#This Row],[time]]-2)*2</f>
        <v>1.4137199999999996</v>
      </c>
      <c r="AM570" s="6">
        <v>1.6623399999999999</v>
      </c>
      <c r="AN570" s="3">
        <v>2.7068599999999998</v>
      </c>
      <c r="AO570">
        <f>(Table82933253573894214534851749[[#This Row],[time]]-2)*2</f>
        <v>1.4137199999999996</v>
      </c>
      <c r="AP570" s="6">
        <v>2.5892599999999999</v>
      </c>
      <c r="AQ570" s="3">
        <v>2.7068599999999998</v>
      </c>
      <c r="AR570">
        <f>(Table2523003323643964284604922456[[#This Row],[time]]-2)*2</f>
        <v>1.4137199999999996</v>
      </c>
      <c r="AS570" s="6">
        <v>2.4878499999999999</v>
      </c>
      <c r="AT570" s="3">
        <v>2.7068599999999998</v>
      </c>
      <c r="AU570">
        <f>(Table2533013333653974294614932557[[#This Row],[time]]-2)*2</f>
        <v>1.4137199999999996</v>
      </c>
      <c r="AV570" s="6">
        <v>2.1553800000000001</v>
      </c>
    </row>
    <row r="571" spans="1:48">
      <c r="A571" s="3">
        <v>2.7543799999999998</v>
      </c>
      <c r="B571">
        <f>(Table12863183503824144464781042[[#This Row],[time]]-2)*2</f>
        <v>1.5087599999999997</v>
      </c>
      <c r="C571" s="6">
        <v>1.6440999999999999</v>
      </c>
      <c r="D571" s="3">
        <v>2.7543799999999998</v>
      </c>
      <c r="E571">
        <f>(Table22873193513834154474791143[[#This Row],[time]]-2)*2</f>
        <v>1.5087599999999997</v>
      </c>
      <c r="F571" s="6">
        <v>0.50031599999999998</v>
      </c>
      <c r="G571" s="3">
        <v>2.7543799999999998</v>
      </c>
      <c r="H571">
        <f>(Table2452943263583904224544861850[[#This Row],[time]]-2)*2</f>
        <v>1.5087599999999997</v>
      </c>
      <c r="I571" s="6">
        <v>2.0251399999999999</v>
      </c>
      <c r="J571" s="3">
        <v>2.7543799999999998</v>
      </c>
      <c r="K571">
        <f>(Table32883203523844164484801244[[#This Row],[time]]-2)*2</f>
        <v>1.5087599999999997</v>
      </c>
      <c r="L571" s="6">
        <v>0.454405</v>
      </c>
      <c r="M571" s="3">
        <v>2.7543799999999998</v>
      </c>
      <c r="N571">
        <f>(Table2462953273593914234554871951[[#This Row],[time]]-2)*2</f>
        <v>1.5087599999999997</v>
      </c>
      <c r="O571" s="9">
        <v>6.8200000000000004E-5</v>
      </c>
      <c r="P571" s="3">
        <v>2.7543799999999998</v>
      </c>
      <c r="Q571">
        <f>(Table42893213533854174494811345[[#This Row],[time]]-2)*2</f>
        <v>1.5087599999999997</v>
      </c>
      <c r="R571" s="9">
        <v>8.7399999999999997E-5</v>
      </c>
      <c r="S571" s="3">
        <v>2.7543799999999998</v>
      </c>
      <c r="T571">
        <f>(Table2472963283603924244564882052[[#This Row],[time]]-2)*2</f>
        <v>1.5087599999999997</v>
      </c>
      <c r="U571" s="9">
        <v>7.0099999999999996E-5</v>
      </c>
      <c r="V571" s="3">
        <v>2.7543799999999998</v>
      </c>
      <c r="W571">
        <f>(Table52903223543864184504821446[[#This Row],[time]]-2)*2</f>
        <v>1.5087599999999997</v>
      </c>
      <c r="X571" s="9">
        <v>8.8300000000000005E-5</v>
      </c>
      <c r="Y571" s="3">
        <v>2.7543799999999998</v>
      </c>
      <c r="Z571">
        <f>(Table2482973293613934254574892153[[#This Row],[time]]-2)*2</f>
        <v>1.5087599999999997</v>
      </c>
      <c r="AA571" s="9">
        <v>8.4400000000000005E-5</v>
      </c>
      <c r="AB571" s="3">
        <v>2.7543799999999998</v>
      </c>
      <c r="AC571">
        <f>(Table62913233553874194514831547[[#This Row],[time]]-2)*2</f>
        <v>1.5087599999999997</v>
      </c>
      <c r="AD571" s="9">
        <v>7.7899999999999996E-5</v>
      </c>
      <c r="AE571" s="3">
        <v>2.7543799999999998</v>
      </c>
      <c r="AF571">
        <f>(Table2492983303623944264584902254[[#This Row],[time]]-2)*2</f>
        <v>1.5087599999999997</v>
      </c>
      <c r="AG571" s="9">
        <v>8.5000000000000006E-5</v>
      </c>
      <c r="AH571" s="3">
        <v>2.7543799999999998</v>
      </c>
      <c r="AI571">
        <f>(Table72923243563884204524841648[[#This Row],[time]]-2)*2</f>
        <v>1.5087599999999997</v>
      </c>
      <c r="AJ571" s="9">
        <v>7.6199999999999995E-5</v>
      </c>
      <c r="AK571" s="3">
        <v>2.7543799999999998</v>
      </c>
      <c r="AL571">
        <f>(Table2502993313633954274594912355[[#This Row],[time]]-2)*2</f>
        <v>1.5087599999999997</v>
      </c>
      <c r="AM571" s="6">
        <v>1.8386199999999999</v>
      </c>
      <c r="AN571" s="3">
        <v>2.7543799999999998</v>
      </c>
      <c r="AO571">
        <f>(Table82933253573894214534851749[[#This Row],[time]]-2)*2</f>
        <v>1.5087599999999997</v>
      </c>
      <c r="AP571" s="6">
        <v>2.5434000000000001</v>
      </c>
      <c r="AQ571" s="3">
        <v>2.7543799999999998</v>
      </c>
      <c r="AR571">
        <f>(Table2523003323643964284604922456[[#This Row],[time]]-2)*2</f>
        <v>1.5087599999999997</v>
      </c>
      <c r="AS571" s="6">
        <v>2.5821299999999998</v>
      </c>
      <c r="AT571" s="3">
        <v>2.7543799999999998</v>
      </c>
      <c r="AU571">
        <f>(Table2533013333653974294614932557[[#This Row],[time]]-2)*2</f>
        <v>1.5087599999999997</v>
      </c>
      <c r="AV571" s="6">
        <v>2.0295800000000002</v>
      </c>
    </row>
    <row r="572" spans="1:48">
      <c r="A572" s="3">
        <v>2.8039399999999999</v>
      </c>
      <c r="B572">
        <f>(Table12863183503824144464781042[[#This Row],[time]]-2)*2</f>
        <v>1.6078799999999998</v>
      </c>
      <c r="C572" s="6">
        <v>1.61748</v>
      </c>
      <c r="D572" s="3">
        <v>2.8039399999999999</v>
      </c>
      <c r="E572">
        <f>(Table22873193513834154474791143[[#This Row],[time]]-2)*2</f>
        <v>1.6078799999999998</v>
      </c>
      <c r="F572" s="6">
        <v>0.50305200000000005</v>
      </c>
      <c r="G572" s="3">
        <v>2.8039399999999999</v>
      </c>
      <c r="H572">
        <f>(Table2452943263583904224544861850[[#This Row],[time]]-2)*2</f>
        <v>1.6078799999999998</v>
      </c>
      <c r="I572" s="6">
        <v>1.9108700000000001</v>
      </c>
      <c r="J572" s="3">
        <v>2.8039399999999999</v>
      </c>
      <c r="K572">
        <f>(Table32883203523844164484801244[[#This Row],[time]]-2)*2</f>
        <v>1.6078799999999998</v>
      </c>
      <c r="L572" s="6">
        <v>0.46771400000000002</v>
      </c>
      <c r="M572" s="3">
        <v>2.8039399999999999</v>
      </c>
      <c r="N572">
        <f>(Table2462953273593914234554871951[[#This Row],[time]]-2)*2</f>
        <v>1.6078799999999998</v>
      </c>
      <c r="O572" s="9">
        <v>6.7100000000000005E-5</v>
      </c>
      <c r="P572" s="3">
        <v>2.8039399999999999</v>
      </c>
      <c r="Q572">
        <f>(Table42893213533854174494811345[[#This Row],[time]]-2)*2</f>
        <v>1.6078799999999998</v>
      </c>
      <c r="R572" s="9">
        <v>8.6399999999999999E-5</v>
      </c>
      <c r="S572" s="3">
        <v>2.8039399999999999</v>
      </c>
      <c r="T572">
        <f>(Table2472963283603924244564882052[[#This Row],[time]]-2)*2</f>
        <v>1.6078799999999998</v>
      </c>
      <c r="U572" s="9">
        <v>6.9300000000000004E-5</v>
      </c>
      <c r="V572" s="3">
        <v>2.8039399999999999</v>
      </c>
      <c r="W572">
        <f>(Table52903223543864184504821446[[#This Row],[time]]-2)*2</f>
        <v>1.6078799999999998</v>
      </c>
      <c r="X572" s="9">
        <v>8.7200000000000005E-5</v>
      </c>
      <c r="Y572" s="3">
        <v>2.8039399999999999</v>
      </c>
      <c r="Z572">
        <f>(Table2482973293613934254574892153[[#This Row],[time]]-2)*2</f>
        <v>1.6078799999999998</v>
      </c>
      <c r="AA572" s="9">
        <v>8.3900000000000006E-5</v>
      </c>
      <c r="AB572" s="3">
        <v>2.8039399999999999</v>
      </c>
      <c r="AC572">
        <f>(Table62913233553874194514831547[[#This Row],[time]]-2)*2</f>
        <v>1.6078799999999998</v>
      </c>
      <c r="AD572" s="9">
        <v>7.6799999999999997E-5</v>
      </c>
      <c r="AE572" s="3">
        <v>2.8039399999999999</v>
      </c>
      <c r="AF572">
        <f>(Table2492983303623944264584902254[[#This Row],[time]]-2)*2</f>
        <v>1.6078799999999998</v>
      </c>
      <c r="AG572" s="9">
        <v>8.3499999999999997E-5</v>
      </c>
      <c r="AH572" s="3">
        <v>2.8039399999999999</v>
      </c>
      <c r="AI572">
        <f>(Table72923243563884204524841648[[#This Row],[time]]-2)*2</f>
        <v>1.6078799999999998</v>
      </c>
      <c r="AJ572" s="9">
        <v>7.5300000000000001E-5</v>
      </c>
      <c r="AK572" s="3">
        <v>2.8039399999999999</v>
      </c>
      <c r="AL572">
        <f>(Table2502993313633954274594912355[[#This Row],[time]]-2)*2</f>
        <v>1.6078799999999998</v>
      </c>
      <c r="AM572" s="6">
        <v>2.03376</v>
      </c>
      <c r="AN572" s="3">
        <v>2.8039399999999999</v>
      </c>
      <c r="AO572">
        <f>(Table82933253573894214534851749[[#This Row],[time]]-2)*2</f>
        <v>1.6078799999999998</v>
      </c>
      <c r="AP572" s="6">
        <v>2.4623400000000002</v>
      </c>
      <c r="AQ572" s="3">
        <v>2.8039399999999999</v>
      </c>
      <c r="AR572">
        <f>(Table2523003323643964284604922456[[#This Row],[time]]-2)*2</f>
        <v>1.6078799999999998</v>
      </c>
      <c r="AS572" s="6">
        <v>2.6680299999999999</v>
      </c>
      <c r="AT572" s="3">
        <v>2.8039399999999999</v>
      </c>
      <c r="AU572">
        <f>(Table2533013333653974294614932557[[#This Row],[time]]-2)*2</f>
        <v>1.6078799999999998</v>
      </c>
      <c r="AV572" s="6">
        <v>1.88859</v>
      </c>
    </row>
    <row r="573" spans="1:48">
      <c r="A573" s="3">
        <v>2.85751</v>
      </c>
      <c r="B573">
        <f>(Table12863183503824144464781042[[#This Row],[time]]-2)*2</f>
        <v>1.71502</v>
      </c>
      <c r="C573" s="6">
        <v>1.57115</v>
      </c>
      <c r="D573" s="3">
        <v>2.85751</v>
      </c>
      <c r="E573">
        <f>(Table22873193513834154474791143[[#This Row],[time]]-2)*2</f>
        <v>1.71502</v>
      </c>
      <c r="F573" s="6">
        <v>0.49907699999999999</v>
      </c>
      <c r="G573" s="3">
        <v>2.85751</v>
      </c>
      <c r="H573">
        <f>(Table2452943263583904224544861850[[#This Row],[time]]-2)*2</f>
        <v>1.71502</v>
      </c>
      <c r="I573" s="6">
        <v>1.79057</v>
      </c>
      <c r="J573" s="3">
        <v>2.85751</v>
      </c>
      <c r="K573">
        <f>(Table32883203523844164484801244[[#This Row],[time]]-2)*2</f>
        <v>1.71502</v>
      </c>
      <c r="L573" s="6">
        <v>0.47955999999999999</v>
      </c>
      <c r="M573" s="3">
        <v>2.85751</v>
      </c>
      <c r="N573">
        <f>(Table2462953273593914234554871951[[#This Row],[time]]-2)*2</f>
        <v>1.71502</v>
      </c>
      <c r="O573" s="9">
        <v>6.5699999999999998E-5</v>
      </c>
      <c r="P573" s="3">
        <v>2.85751</v>
      </c>
      <c r="Q573">
        <f>(Table42893213533854174494811345[[#This Row],[time]]-2)*2</f>
        <v>1.71502</v>
      </c>
      <c r="R573" s="9">
        <v>8.5199999999999997E-5</v>
      </c>
      <c r="S573" s="3">
        <v>2.85751</v>
      </c>
      <c r="T573">
        <f>(Table2472963283603924244564882052[[#This Row],[time]]-2)*2</f>
        <v>1.71502</v>
      </c>
      <c r="U573" s="9">
        <v>6.8399999999999996E-5</v>
      </c>
      <c r="V573" s="3">
        <v>2.85751</v>
      </c>
      <c r="W573">
        <f>(Table52903223543864184504821446[[#This Row],[time]]-2)*2</f>
        <v>1.71502</v>
      </c>
      <c r="X573" s="9">
        <v>8.6100000000000006E-5</v>
      </c>
      <c r="Y573" s="3">
        <v>2.85751</v>
      </c>
      <c r="Z573">
        <f>(Table2482973293613934254574892153[[#This Row],[time]]-2)*2</f>
        <v>1.71502</v>
      </c>
      <c r="AA573" s="9">
        <v>8.3300000000000005E-5</v>
      </c>
      <c r="AB573" s="3">
        <v>2.85751</v>
      </c>
      <c r="AC573">
        <f>(Table62913233553874194514831547[[#This Row],[time]]-2)*2</f>
        <v>1.71502</v>
      </c>
      <c r="AD573" s="9">
        <v>7.5699999999999997E-5</v>
      </c>
      <c r="AE573" s="3">
        <v>2.85751</v>
      </c>
      <c r="AF573">
        <f>(Table2492983303623944264584902254[[#This Row],[time]]-2)*2</f>
        <v>1.71502</v>
      </c>
      <c r="AG573" s="9">
        <v>8.2399999999999997E-5</v>
      </c>
      <c r="AH573" s="3">
        <v>2.85751</v>
      </c>
      <c r="AI573">
        <f>(Table72923243563884204524841648[[#This Row],[time]]-2)*2</f>
        <v>1.71502</v>
      </c>
      <c r="AJ573" s="9">
        <v>7.4400000000000006E-5</v>
      </c>
      <c r="AK573" s="3">
        <v>2.85751</v>
      </c>
      <c r="AL573">
        <f>(Table2502993313633954274594912355[[#This Row],[time]]-2)*2</f>
        <v>1.71502</v>
      </c>
      <c r="AM573" s="6">
        <v>2.2764199999999999</v>
      </c>
      <c r="AN573" s="3">
        <v>2.85751</v>
      </c>
      <c r="AO573">
        <f>(Table82933253573894214534851749[[#This Row],[time]]-2)*2</f>
        <v>1.71502</v>
      </c>
      <c r="AP573" s="6">
        <v>2.35867</v>
      </c>
      <c r="AQ573" s="3">
        <v>2.85751</v>
      </c>
      <c r="AR573">
        <f>(Table2523003323643964284604922456[[#This Row],[time]]-2)*2</f>
        <v>1.71502</v>
      </c>
      <c r="AS573" s="6">
        <v>2.7347299999999999</v>
      </c>
      <c r="AT573" s="3">
        <v>2.85751</v>
      </c>
      <c r="AU573">
        <f>(Table2533013333653974294614932557[[#This Row],[time]]-2)*2</f>
        <v>1.71502</v>
      </c>
      <c r="AV573" s="6">
        <v>1.73987</v>
      </c>
    </row>
    <row r="574" spans="1:48">
      <c r="A574" s="3">
        <v>2.9009100000000001</v>
      </c>
      <c r="B574">
        <f>(Table12863183503824144464781042[[#This Row],[time]]-2)*2</f>
        <v>1.8018200000000002</v>
      </c>
      <c r="C574" s="6">
        <v>1.5231399999999999</v>
      </c>
      <c r="D574" s="3">
        <v>2.9009100000000001</v>
      </c>
      <c r="E574">
        <f>(Table22873193513834154474791143[[#This Row],[time]]-2)*2</f>
        <v>1.8018200000000002</v>
      </c>
      <c r="F574" s="6">
        <v>0.49340600000000001</v>
      </c>
      <c r="G574" s="3">
        <v>2.9009100000000001</v>
      </c>
      <c r="H574">
        <f>(Table2452943263583904224544861850[[#This Row],[time]]-2)*2</f>
        <v>1.8018200000000002</v>
      </c>
      <c r="I574" s="6">
        <v>1.6944999999999999</v>
      </c>
      <c r="J574" s="3">
        <v>2.9009100000000001</v>
      </c>
      <c r="K574">
        <f>(Table32883203523844164484801244[[#This Row],[time]]-2)*2</f>
        <v>1.8018200000000002</v>
      </c>
      <c r="L574" s="6">
        <v>0.48666599999999999</v>
      </c>
      <c r="M574" s="3">
        <v>2.9009100000000001</v>
      </c>
      <c r="N574">
        <f>(Table2462953273593914234554871951[[#This Row],[time]]-2)*2</f>
        <v>1.8018200000000002</v>
      </c>
      <c r="O574" s="9">
        <v>6.4599999999999998E-5</v>
      </c>
      <c r="P574" s="3">
        <v>2.9009100000000001</v>
      </c>
      <c r="Q574">
        <f>(Table42893213533854174494811345[[#This Row],[time]]-2)*2</f>
        <v>1.8018200000000002</v>
      </c>
      <c r="R574" s="9">
        <v>8.42E-5</v>
      </c>
      <c r="S574" s="3">
        <v>2.9009100000000001</v>
      </c>
      <c r="T574">
        <f>(Table2472963283603924244564882052[[#This Row],[time]]-2)*2</f>
        <v>1.8018200000000002</v>
      </c>
      <c r="U574" s="9">
        <v>6.7700000000000006E-5</v>
      </c>
      <c r="V574" s="3">
        <v>2.9009100000000001</v>
      </c>
      <c r="W574">
        <f>(Table52903223543864184504821446[[#This Row],[time]]-2)*2</f>
        <v>1.8018200000000002</v>
      </c>
      <c r="X574" s="9">
        <v>8.5199999999999997E-5</v>
      </c>
      <c r="Y574" s="3">
        <v>2.9009100000000001</v>
      </c>
      <c r="Z574">
        <f>(Table2482973293613934254574892153[[#This Row],[time]]-2)*2</f>
        <v>1.8018200000000002</v>
      </c>
      <c r="AA574" s="9">
        <v>8.2799999999999993E-5</v>
      </c>
      <c r="AB574" s="3">
        <v>2.9009100000000001</v>
      </c>
      <c r="AC574">
        <f>(Table62913233553874194514831547[[#This Row],[time]]-2)*2</f>
        <v>1.8018200000000002</v>
      </c>
      <c r="AD574" s="9">
        <v>7.47E-5</v>
      </c>
      <c r="AE574" s="3">
        <v>2.9009100000000001</v>
      </c>
      <c r="AF574">
        <f>(Table2492983303623944264584902254[[#This Row],[time]]-2)*2</f>
        <v>1.8018200000000002</v>
      </c>
      <c r="AG574" s="9">
        <v>8.1500000000000002E-5</v>
      </c>
      <c r="AH574" s="3">
        <v>2.9009100000000001</v>
      </c>
      <c r="AI574">
        <f>(Table72923243563884204524841648[[#This Row],[time]]-2)*2</f>
        <v>1.8018200000000002</v>
      </c>
      <c r="AJ574" s="9">
        <v>7.3499999999999998E-5</v>
      </c>
      <c r="AK574" s="3">
        <v>2.9009100000000001</v>
      </c>
      <c r="AL574">
        <f>(Table2502993313633954274594912355[[#This Row],[time]]-2)*2</f>
        <v>1.8018200000000002</v>
      </c>
      <c r="AM574" s="6">
        <v>2.5008300000000001</v>
      </c>
      <c r="AN574" s="3">
        <v>2.9009100000000001</v>
      </c>
      <c r="AO574">
        <f>(Table82933253573894214534851749[[#This Row],[time]]-2)*2</f>
        <v>1.8018200000000002</v>
      </c>
      <c r="AP574" s="6">
        <v>2.2575799999999999</v>
      </c>
      <c r="AQ574" s="3">
        <v>2.9009100000000001</v>
      </c>
      <c r="AR574">
        <f>(Table2523003323643964284604922456[[#This Row],[time]]-2)*2</f>
        <v>1.8018200000000002</v>
      </c>
      <c r="AS574" s="6">
        <v>2.7988900000000001</v>
      </c>
      <c r="AT574" s="3">
        <v>2.9009100000000001</v>
      </c>
      <c r="AU574">
        <f>(Table2533013333653974294614932557[[#This Row],[time]]-2)*2</f>
        <v>1.8018200000000002</v>
      </c>
      <c r="AV574" s="6">
        <v>1.61843</v>
      </c>
    </row>
    <row r="575" spans="1:48">
      <c r="A575" s="3">
        <v>2.9555199999999999</v>
      </c>
      <c r="B575">
        <f>(Table12863183503824144464781042[[#This Row],[time]]-2)*2</f>
        <v>1.9110399999999998</v>
      </c>
      <c r="C575" s="6">
        <v>1.4563299999999999</v>
      </c>
      <c r="D575" s="3">
        <v>2.9555199999999999</v>
      </c>
      <c r="E575">
        <f>(Table22873193513834154474791143[[#This Row],[time]]-2)*2</f>
        <v>1.9110399999999998</v>
      </c>
      <c r="F575" s="6">
        <v>0.48420000000000002</v>
      </c>
      <c r="G575" s="3">
        <v>2.9555199999999999</v>
      </c>
      <c r="H575">
        <f>(Table2452943263583904224544861850[[#This Row],[time]]-2)*2</f>
        <v>1.9110399999999998</v>
      </c>
      <c r="I575" s="6">
        <v>1.57473</v>
      </c>
      <c r="J575" s="3">
        <v>2.9555199999999999</v>
      </c>
      <c r="K575">
        <f>(Table32883203523844164484801244[[#This Row],[time]]-2)*2</f>
        <v>1.9110399999999998</v>
      </c>
      <c r="L575" s="6">
        <v>0.49099599999999999</v>
      </c>
      <c r="M575" s="3">
        <v>2.9555199999999999</v>
      </c>
      <c r="N575">
        <f>(Table2462953273593914234554871951[[#This Row],[time]]-2)*2</f>
        <v>1.9110399999999998</v>
      </c>
      <c r="O575" s="9">
        <v>6.3E-5</v>
      </c>
      <c r="P575" s="3">
        <v>2.9555199999999999</v>
      </c>
      <c r="Q575">
        <f>(Table42893213533854174494811345[[#This Row],[time]]-2)*2</f>
        <v>1.9110399999999998</v>
      </c>
      <c r="R575" s="9">
        <v>8.2899999999999996E-5</v>
      </c>
      <c r="S575" s="3">
        <v>2.9555199999999999</v>
      </c>
      <c r="T575">
        <f>(Table2472963283603924244564882052[[#This Row],[time]]-2)*2</f>
        <v>1.9110399999999998</v>
      </c>
      <c r="U575" s="9">
        <v>6.6699999999999995E-5</v>
      </c>
      <c r="V575" s="3">
        <v>2.9555199999999999</v>
      </c>
      <c r="W575">
        <f>(Table52903223543864184504821446[[#This Row],[time]]-2)*2</f>
        <v>1.9110399999999998</v>
      </c>
      <c r="X575" s="9">
        <v>8.3999999999999995E-5</v>
      </c>
      <c r="Y575" s="3">
        <v>2.9555199999999999</v>
      </c>
      <c r="Z575">
        <f>(Table2482973293613934254574892153[[#This Row],[time]]-2)*2</f>
        <v>1.9110399999999998</v>
      </c>
      <c r="AA575" s="9">
        <v>8.2100000000000003E-5</v>
      </c>
      <c r="AB575" s="3">
        <v>2.9555199999999999</v>
      </c>
      <c r="AC575">
        <f>(Table62913233553874194514831547[[#This Row],[time]]-2)*2</f>
        <v>1.9110399999999998</v>
      </c>
      <c r="AD575" s="9">
        <v>7.3399999999999995E-5</v>
      </c>
      <c r="AE575" s="3">
        <v>2.9555199999999999</v>
      </c>
      <c r="AF575">
        <f>(Table2492983303623944264584902254[[#This Row],[time]]-2)*2</f>
        <v>1.9110399999999998</v>
      </c>
      <c r="AG575" s="9">
        <v>8.0500000000000005E-5</v>
      </c>
      <c r="AH575" s="3">
        <v>2.9555199999999999</v>
      </c>
      <c r="AI575">
        <f>(Table72923243563884204524841648[[#This Row],[time]]-2)*2</f>
        <v>1.9110399999999998</v>
      </c>
      <c r="AJ575" s="9">
        <v>7.2399999999999998E-5</v>
      </c>
      <c r="AK575" s="3">
        <v>2.9555199999999999</v>
      </c>
      <c r="AL575">
        <f>(Table2502993313633954274594912355[[#This Row],[time]]-2)*2</f>
        <v>1.9110399999999998</v>
      </c>
      <c r="AM575" s="6">
        <v>2.75346</v>
      </c>
      <c r="AN575" s="3">
        <v>2.9555199999999999</v>
      </c>
      <c r="AO575">
        <f>(Table82933253573894214534851749[[#This Row],[time]]-2)*2</f>
        <v>1.9110399999999998</v>
      </c>
      <c r="AP575" s="6">
        <v>2.1122100000000001</v>
      </c>
      <c r="AQ575" s="3">
        <v>2.9555199999999999</v>
      </c>
      <c r="AR575">
        <f>(Table2523003323643964284604922456[[#This Row],[time]]-2)*2</f>
        <v>1.9110399999999998</v>
      </c>
      <c r="AS575" s="6">
        <v>2.8459599999999998</v>
      </c>
      <c r="AT575" s="3">
        <v>2.9555199999999999</v>
      </c>
      <c r="AU575">
        <f>(Table2533013333653974294614932557[[#This Row],[time]]-2)*2</f>
        <v>1.9110399999999998</v>
      </c>
      <c r="AV575" s="6">
        <v>1.4687399999999999</v>
      </c>
    </row>
    <row r="576" spans="1:48">
      <c r="A576" s="4">
        <v>3</v>
      </c>
      <c r="B576">
        <f>(Table12863183503824144464781042[[#This Row],[time]]-2)*2</f>
        <v>2</v>
      </c>
      <c r="C576" s="7">
        <v>1.3976999999999999</v>
      </c>
      <c r="D576" s="4">
        <v>3</v>
      </c>
      <c r="E576">
        <f>(Table22873193513834154474791143[[#This Row],[time]]-2)*2</f>
        <v>2</v>
      </c>
      <c r="F576" s="7">
        <v>0.47516700000000001</v>
      </c>
      <c r="G576" s="4">
        <v>3</v>
      </c>
      <c r="H576">
        <f>(Table2452943263583904224544861850[[#This Row],[time]]-2)*2</f>
        <v>2</v>
      </c>
      <c r="I576" s="7">
        <v>1.48017</v>
      </c>
      <c r="J576" s="4">
        <v>3</v>
      </c>
      <c r="K576">
        <f>(Table32883203523844164484801244[[#This Row],[time]]-2)*2</f>
        <v>2</v>
      </c>
      <c r="L576" s="7">
        <v>0.491975</v>
      </c>
      <c r="M576" s="4">
        <v>3</v>
      </c>
      <c r="N576">
        <f>(Table2462953273593914234554871951[[#This Row],[time]]-2)*2</f>
        <v>2</v>
      </c>
      <c r="O576" s="10">
        <v>6.1500000000000004E-5</v>
      </c>
      <c r="P576" s="4">
        <v>3</v>
      </c>
      <c r="Q576">
        <f>(Table42893213533854174494811345[[#This Row],[time]]-2)*2</f>
        <v>2</v>
      </c>
      <c r="R576" s="10">
        <v>8.1699999999999994E-5</v>
      </c>
      <c r="S576" s="4">
        <v>3</v>
      </c>
      <c r="T576">
        <f>(Table2472963283603924244564882052[[#This Row],[time]]-2)*2</f>
        <v>2</v>
      </c>
      <c r="U576" s="10">
        <v>6.5900000000000003E-5</v>
      </c>
      <c r="V576" s="4">
        <v>3</v>
      </c>
      <c r="W576">
        <f>(Table52903223543864184504821446[[#This Row],[time]]-2)*2</f>
        <v>2</v>
      </c>
      <c r="X576" s="10">
        <v>8.2600000000000002E-5</v>
      </c>
      <c r="Y576" s="4">
        <v>3</v>
      </c>
      <c r="Z576">
        <f>(Table2482973293613934254574892153[[#This Row],[time]]-2)*2</f>
        <v>2</v>
      </c>
      <c r="AA576" s="10">
        <v>8.0699999999999996E-5</v>
      </c>
      <c r="AB576" s="4">
        <v>3</v>
      </c>
      <c r="AC576">
        <f>(Table62913233553874194514831547[[#This Row],[time]]-2)*2</f>
        <v>2</v>
      </c>
      <c r="AD576" s="10">
        <v>7.2299999999999996E-5</v>
      </c>
      <c r="AE576" s="4">
        <v>3</v>
      </c>
      <c r="AF576">
        <f>(Table2492983303623944264584902254[[#This Row],[time]]-2)*2</f>
        <v>2</v>
      </c>
      <c r="AG576" s="10">
        <v>7.8899999999999993E-5</v>
      </c>
      <c r="AH576" s="4">
        <v>3</v>
      </c>
      <c r="AI576">
        <f>(Table72923243563884204524841648[[#This Row],[time]]-2)*2</f>
        <v>2</v>
      </c>
      <c r="AJ576" s="10">
        <v>7.1400000000000001E-5</v>
      </c>
      <c r="AK576" s="4">
        <v>3</v>
      </c>
      <c r="AL576">
        <f>(Table2502993313633954274594912355[[#This Row],[time]]-2)*2</f>
        <v>2</v>
      </c>
      <c r="AM576" s="7">
        <v>2.9259400000000002</v>
      </c>
      <c r="AN576" s="4">
        <v>3</v>
      </c>
      <c r="AO576">
        <f>(Table82933253573894214534851749[[#This Row],[time]]-2)*2</f>
        <v>2</v>
      </c>
      <c r="AP576" s="7">
        <v>1.9832700000000001</v>
      </c>
      <c r="AQ576" s="4">
        <v>3</v>
      </c>
      <c r="AR576">
        <f>(Table2523003323643964284604922456[[#This Row],[time]]-2)*2</f>
        <v>2</v>
      </c>
      <c r="AS576" s="7">
        <v>2.8488600000000002</v>
      </c>
      <c r="AT576" s="4">
        <v>3</v>
      </c>
      <c r="AU576">
        <f>(Table2533013333653974294614932557[[#This Row],[time]]-2)*2</f>
        <v>2</v>
      </c>
      <c r="AV576" s="7">
        <v>1.34771</v>
      </c>
    </row>
    <row r="577" spans="1:48">
      <c r="A577" t="s">
        <v>26</v>
      </c>
      <c r="C577">
        <f>AVERAGE(C556:C576)</f>
        <v>1.3541432380952383</v>
      </c>
      <c r="D577" t="s">
        <v>26</v>
      </c>
      <c r="F577">
        <f t="shared" ref="F577" si="513">AVERAGE(F556:F576)</f>
        <v>0.29467629323809524</v>
      </c>
      <c r="G577" t="s">
        <v>26</v>
      </c>
      <c r="I577">
        <f t="shared" ref="I577" si="514">AVERAGE(I556:I576)</f>
        <v>2.241807619047619</v>
      </c>
      <c r="J577" t="s">
        <v>26</v>
      </c>
      <c r="L577">
        <f t="shared" ref="L577" si="515">AVERAGE(L556:L576)</f>
        <v>0.27194485023809517</v>
      </c>
      <c r="M577" t="s">
        <v>26</v>
      </c>
      <c r="O577">
        <f t="shared" ref="O577" si="516">AVERAGE(O556:O576)</f>
        <v>7.0885714285714286E-5</v>
      </c>
      <c r="P577" t="s">
        <v>26</v>
      </c>
      <c r="R577">
        <f t="shared" ref="R577" si="517">AVERAGE(R556:R576)</f>
        <v>8.7919047619047617E-5</v>
      </c>
      <c r="S577" t="s">
        <v>26</v>
      </c>
      <c r="U577">
        <f t="shared" ref="U577" si="518">AVERAGE(U556:U576)</f>
        <v>7.2233333333333332E-5</v>
      </c>
      <c r="V577" t="s">
        <v>26</v>
      </c>
      <c r="X577">
        <f t="shared" ref="X577" si="519">AVERAGE(X556:X576)</f>
        <v>8.8871428571428573E-5</v>
      </c>
      <c r="Y577" t="s">
        <v>26</v>
      </c>
      <c r="AA577">
        <f t="shared" ref="AA577" si="520">AVERAGE(AA556:AA576)</f>
        <v>7.8067340666666651E-2</v>
      </c>
      <c r="AB577" t="s">
        <v>26</v>
      </c>
      <c r="AD577">
        <f t="shared" ref="AD577" si="521">AVERAGE(AD556:AD576)</f>
        <v>8.0133333333333334E-5</v>
      </c>
      <c r="AE577" t="s">
        <v>26</v>
      </c>
      <c r="AG577">
        <f t="shared" ref="AG577" si="522">AVERAGE(AG556:AG576)</f>
        <v>0.1099704685714286</v>
      </c>
      <c r="AH577" t="s">
        <v>26</v>
      </c>
      <c r="AJ577">
        <f t="shared" ref="AJ577" si="523">AVERAGE(AJ556:AJ576)</f>
        <v>7.9495238095238102E-5</v>
      </c>
      <c r="AK577" t="s">
        <v>26</v>
      </c>
      <c r="AM577">
        <f t="shared" ref="AM577" si="524">AVERAGE(AM556:AM576)</f>
        <v>1.0260665585714286</v>
      </c>
      <c r="AN577" t="s">
        <v>26</v>
      </c>
      <c r="AP577">
        <f t="shared" ref="AP577" si="525">AVERAGE(AP556:AP576)</f>
        <v>1.9936429999999994</v>
      </c>
      <c r="AQ577" t="s">
        <v>26</v>
      </c>
      <c r="AS577">
        <f t="shared" ref="AS577" si="526">AVERAGE(AS556:AS576)</f>
        <v>1.7983680952380954</v>
      </c>
      <c r="AT577" t="s">
        <v>26</v>
      </c>
      <c r="AV577">
        <f t="shared" ref="AV577" si="527">AVERAGE(AV556:AV576)</f>
        <v>2.3363976190476188</v>
      </c>
    </row>
    <row r="578" spans="1:48">
      <c r="A578" t="s">
        <v>27</v>
      </c>
      <c r="C578">
        <f>MAX(C556:C576)</f>
        <v>1.65439</v>
      </c>
      <c r="D578" t="s">
        <v>27</v>
      </c>
      <c r="F578">
        <f t="shared" ref="F578:AV578" si="528">MAX(F556:F576)</f>
        <v>0.50305200000000005</v>
      </c>
      <c r="G578" t="s">
        <v>27</v>
      </c>
      <c r="I578">
        <f t="shared" ref="I578:AV578" si="529">MAX(I556:I576)</f>
        <v>2.6510199999999999</v>
      </c>
      <c r="J578" t="s">
        <v>27</v>
      </c>
      <c r="L578">
        <f t="shared" ref="L578:AV578" si="530">MAX(L556:L576)</f>
        <v>0.491975</v>
      </c>
      <c r="M578" t="s">
        <v>27</v>
      </c>
      <c r="O578">
        <f t="shared" ref="O578:AV578" si="531">MAX(O556:O576)</f>
        <v>7.6299999999999998E-5</v>
      </c>
      <c r="P578" t="s">
        <v>27</v>
      </c>
      <c r="R578">
        <f t="shared" ref="R578:AV578" si="532">MAX(R556:R576)</f>
        <v>9.1600000000000004E-5</v>
      </c>
      <c r="S578" t="s">
        <v>27</v>
      </c>
      <c r="U578">
        <f t="shared" ref="U578:AV578" si="533">MAX(U556:U576)</f>
        <v>7.6500000000000003E-5</v>
      </c>
      <c r="V578" t="s">
        <v>27</v>
      </c>
      <c r="X578">
        <f t="shared" ref="X578:AV578" si="534">MAX(X556:X576)</f>
        <v>9.2600000000000001E-5</v>
      </c>
      <c r="Y578" t="s">
        <v>27</v>
      </c>
      <c r="AA578">
        <f t="shared" ref="AA578:AV578" si="535">MAX(AA556:AA576)</f>
        <v>0.67557599999999995</v>
      </c>
      <c r="AB578" t="s">
        <v>27</v>
      </c>
      <c r="AD578">
        <f t="shared" ref="AD578:AV578" si="536">MAX(AD556:AD576)</f>
        <v>8.53E-5</v>
      </c>
      <c r="AE578" t="s">
        <v>27</v>
      </c>
      <c r="AG578">
        <f t="shared" ref="AG578:AV578" si="537">MAX(AG556:AG576)</f>
        <v>0.90703699999999998</v>
      </c>
      <c r="AH578" t="s">
        <v>27</v>
      </c>
      <c r="AJ578">
        <f t="shared" ref="AJ578:AV578" si="538">MAX(AJ556:AJ576)</f>
        <v>8.4900000000000004E-5</v>
      </c>
      <c r="AK578" t="s">
        <v>27</v>
      </c>
      <c r="AM578">
        <f t="shared" ref="AM578:AV578" si="539">MAX(AM556:AM576)</f>
        <v>2.9259400000000002</v>
      </c>
      <c r="AN578" t="s">
        <v>27</v>
      </c>
      <c r="AP578">
        <f t="shared" ref="AP578:AV578" si="540">MAX(AP556:AP576)</f>
        <v>2.5982099999999999</v>
      </c>
      <c r="AQ578" t="s">
        <v>27</v>
      </c>
      <c r="AS578">
        <f t="shared" ref="AS578:AV578" si="541">MAX(AS556:AS576)</f>
        <v>2.8488600000000002</v>
      </c>
      <c r="AT578" t="s">
        <v>27</v>
      </c>
      <c r="AV578">
        <f t="shared" ref="AV578" si="542">MAX(AV556:AV576)</f>
        <v>2.8094899999999998</v>
      </c>
    </row>
    <row r="580" spans="1:48">
      <c r="A580" t="s">
        <v>74</v>
      </c>
      <c r="D580" t="s">
        <v>2</v>
      </c>
    </row>
    <row r="581" spans="1:48">
      <c r="A581" t="s">
        <v>75</v>
      </c>
      <c r="D581" t="s">
        <v>4</v>
      </c>
      <c r="E581" t="s">
        <v>5</v>
      </c>
    </row>
    <row r="582" spans="1:48">
      <c r="D582" t="s">
        <v>30</v>
      </c>
    </row>
    <row r="584" spans="1:48">
      <c r="A584" t="s">
        <v>6</v>
      </c>
      <c r="D584" t="s">
        <v>7</v>
      </c>
      <c r="G584" t="s">
        <v>8</v>
      </c>
      <c r="J584" t="s">
        <v>9</v>
      </c>
      <c r="M584" t="s">
        <v>10</v>
      </c>
      <c r="P584" t="s">
        <v>11</v>
      </c>
      <c r="S584" t="s">
        <v>12</v>
      </c>
      <c r="V584" t="s">
        <v>13</v>
      </c>
      <c r="Y584" t="s">
        <v>14</v>
      </c>
      <c r="AB584" t="s">
        <v>15</v>
      </c>
      <c r="AE584" t="s">
        <v>16</v>
      </c>
      <c r="AH584" t="s">
        <v>17</v>
      </c>
      <c r="AK584" t="s">
        <v>18</v>
      </c>
      <c r="AN584" t="s">
        <v>19</v>
      </c>
      <c r="AQ584" t="s">
        <v>20</v>
      </c>
      <c r="AT584" t="s">
        <v>21</v>
      </c>
    </row>
    <row r="585" spans="1:48">
      <c r="A585" t="s">
        <v>22</v>
      </c>
      <c r="B585" t="s">
        <v>23</v>
      </c>
      <c r="C585" t="s">
        <v>24</v>
      </c>
      <c r="D585" t="s">
        <v>22</v>
      </c>
      <c r="E585" t="s">
        <v>23</v>
      </c>
      <c r="F585" t="s">
        <v>25</v>
      </c>
      <c r="G585" t="s">
        <v>22</v>
      </c>
      <c r="H585" t="s">
        <v>23</v>
      </c>
      <c r="I585" t="s">
        <v>24</v>
      </c>
      <c r="J585" t="s">
        <v>22</v>
      </c>
      <c r="K585" t="s">
        <v>23</v>
      </c>
      <c r="L585" t="s">
        <v>24</v>
      </c>
      <c r="M585" t="s">
        <v>22</v>
      </c>
      <c r="N585" t="s">
        <v>23</v>
      </c>
      <c r="O585" t="s">
        <v>24</v>
      </c>
      <c r="P585" t="s">
        <v>22</v>
      </c>
      <c r="Q585" t="s">
        <v>23</v>
      </c>
      <c r="R585" t="s">
        <v>24</v>
      </c>
      <c r="S585" t="s">
        <v>22</v>
      </c>
      <c r="T585" t="s">
        <v>23</v>
      </c>
      <c r="U585" t="s">
        <v>24</v>
      </c>
      <c r="V585" t="s">
        <v>22</v>
      </c>
      <c r="W585" t="s">
        <v>23</v>
      </c>
      <c r="X585" t="s">
        <v>24</v>
      </c>
      <c r="Y585" t="s">
        <v>22</v>
      </c>
      <c r="Z585" t="s">
        <v>23</v>
      </c>
      <c r="AA585" t="s">
        <v>24</v>
      </c>
      <c r="AB585" t="s">
        <v>22</v>
      </c>
      <c r="AC585" t="s">
        <v>23</v>
      </c>
      <c r="AD585" t="s">
        <v>24</v>
      </c>
      <c r="AE585" t="s">
        <v>22</v>
      </c>
      <c r="AF585" t="s">
        <v>23</v>
      </c>
      <c r="AG585" t="s">
        <v>24</v>
      </c>
      <c r="AH585" t="s">
        <v>22</v>
      </c>
      <c r="AI585" t="s">
        <v>23</v>
      </c>
      <c r="AJ585" t="s">
        <v>24</v>
      </c>
      <c r="AK585" t="s">
        <v>22</v>
      </c>
      <c r="AL585" t="s">
        <v>23</v>
      </c>
      <c r="AM585" t="s">
        <v>24</v>
      </c>
      <c r="AN585" t="s">
        <v>22</v>
      </c>
      <c r="AO585" t="s">
        <v>23</v>
      </c>
      <c r="AP585" t="s">
        <v>24</v>
      </c>
      <c r="AQ585" t="s">
        <v>22</v>
      </c>
      <c r="AR585" t="s">
        <v>23</v>
      </c>
      <c r="AS585" t="s">
        <v>24</v>
      </c>
      <c r="AT585" t="s">
        <v>22</v>
      </c>
      <c r="AU585" t="s">
        <v>23</v>
      </c>
      <c r="AV585" t="s">
        <v>24</v>
      </c>
    </row>
    <row r="586" spans="1:48">
      <c r="A586" s="2">
        <v>2</v>
      </c>
      <c r="B586">
        <f>-(Table12543023343663984304624942674[[#This Row],[time]]-2)*2</f>
        <v>0</v>
      </c>
      <c r="C586" s="5">
        <v>2.0397699999999999</v>
      </c>
      <c r="D586" s="2">
        <v>2</v>
      </c>
      <c r="E586">
        <f>-(Table22553033353673994314634952775[[#This Row],[time]]-2)*2</f>
        <v>0</v>
      </c>
      <c r="F586" s="8">
        <v>9.1199999999999994E-5</v>
      </c>
      <c r="G586" s="2">
        <v>2</v>
      </c>
      <c r="H586" s="2">
        <f t="shared" ref="H586:H606" si="543">-(G586-2)*2</f>
        <v>0</v>
      </c>
      <c r="I586" s="5">
        <v>1.56403</v>
      </c>
      <c r="J586" s="2">
        <v>2</v>
      </c>
      <c r="K586">
        <f>-(Table32563043363684004324644962876[[#This Row],[time]]-2)*2</f>
        <v>0</v>
      </c>
      <c r="L586" s="8">
        <v>9.5099999999999994E-5</v>
      </c>
      <c r="M586" s="2">
        <v>2</v>
      </c>
      <c r="N586">
        <f>-(Table2462633113433754074394715033583[[#This Row],[time]]-2)*2</f>
        <v>0</v>
      </c>
      <c r="O586" s="8">
        <v>7.4200000000000001E-5</v>
      </c>
      <c r="P586" s="2">
        <v>2</v>
      </c>
      <c r="Q586">
        <f>-(Table42573053373694014334654972977[[#This Row],[time]]-2)*2</f>
        <v>0</v>
      </c>
      <c r="R586" s="8">
        <v>7.0099999999999996E-5</v>
      </c>
      <c r="S586" s="2">
        <v>2</v>
      </c>
      <c r="T586">
        <f>-(Table2472643123443764084404725043684[[#This Row],[time]]-2)*2</f>
        <v>0</v>
      </c>
      <c r="U586" s="8">
        <v>8.7000000000000001E-5</v>
      </c>
      <c r="V586" s="2">
        <v>2</v>
      </c>
      <c r="W586">
        <f>-(Table52583063383704024344664983078[[#This Row],[time]]-2)*2</f>
        <v>0</v>
      </c>
      <c r="X586" s="5">
        <v>5.7140799999999999E-3</v>
      </c>
      <c r="Y586" s="2">
        <v>2</v>
      </c>
      <c r="Z586">
        <f>-(Table2482653133453774094414735053785[[#This Row],[time]]-2)*2</f>
        <v>0</v>
      </c>
      <c r="AA586" s="8">
        <v>6.5500000000000006E-5</v>
      </c>
      <c r="AB586" s="2">
        <v>2</v>
      </c>
      <c r="AC586">
        <f>-(Table62593073393714034354674993179[[#This Row],[time]]-2)*2</f>
        <v>0</v>
      </c>
      <c r="AD586" s="8">
        <v>3.8800000000000001E-5</v>
      </c>
      <c r="AE586" s="2">
        <v>2</v>
      </c>
      <c r="AF586">
        <f>-(Table2492663143463784104424745063886[[#This Row],[time]]-2)*2</f>
        <v>0</v>
      </c>
      <c r="AG586" s="5">
        <v>0.16903000000000001</v>
      </c>
      <c r="AH586" s="2">
        <v>2</v>
      </c>
      <c r="AI586">
        <f>-(Table72603083403724044364685003280[[#This Row],[time]]-2)*2</f>
        <v>0</v>
      </c>
      <c r="AJ586" s="8">
        <v>8.7600000000000002E-5</v>
      </c>
      <c r="AK586" s="2">
        <v>2</v>
      </c>
      <c r="AL586">
        <f>-(Table2502673153473794114434755073987[[#This Row],[time]]-2)*2</f>
        <v>0</v>
      </c>
      <c r="AM586" s="5">
        <v>1.4196800000000001</v>
      </c>
      <c r="AN586" s="2">
        <v>2</v>
      </c>
      <c r="AO586">
        <f>-(Table82613093413734054374695013381[[#This Row],[time]]-2)*2</f>
        <v>0</v>
      </c>
      <c r="AP586" s="5">
        <v>1.23214</v>
      </c>
      <c r="AQ586" s="2">
        <v>2</v>
      </c>
      <c r="AR586">
        <f>-(Table2522683163483804124444765084088[[#This Row],[time]]-2)*2</f>
        <v>0</v>
      </c>
      <c r="AS586" s="5">
        <v>1.3380399999999999</v>
      </c>
      <c r="AT586" s="2">
        <v>2</v>
      </c>
      <c r="AU586">
        <f>-(Table2532693173493814134454775094189[[#This Row],[time]]-2)*2</f>
        <v>0</v>
      </c>
      <c r="AV586" s="5">
        <v>2.6280100000000002</v>
      </c>
    </row>
    <row r="587" spans="1:48">
      <c r="A587" s="3">
        <v>2.0502600000000002</v>
      </c>
      <c r="B587">
        <f>-(Table12543023343663984304624942674[[#This Row],[time]]-2)*2</f>
        <v>-0.10052000000000039</v>
      </c>
      <c r="C587" s="6">
        <v>2.9844200000000001</v>
      </c>
      <c r="D587" s="3">
        <v>2.0502600000000002</v>
      </c>
      <c r="E587">
        <f>-(Table22553033353673994314634952775[[#This Row],[time]]-2)*2</f>
        <v>-0.10052000000000039</v>
      </c>
      <c r="F587" s="6">
        <v>0.54514700000000005</v>
      </c>
      <c r="G587" s="3">
        <v>2.0502600000000002</v>
      </c>
      <c r="H587" s="2">
        <f t="shared" si="543"/>
        <v>-0.10052000000000039</v>
      </c>
      <c r="I587" s="6">
        <v>2.0811999999999999</v>
      </c>
      <c r="J587" s="3">
        <v>2.0502600000000002</v>
      </c>
      <c r="K587">
        <f>-(Table32563043363684004324644962876[[#This Row],[time]]-2)*2</f>
        <v>-0.10052000000000039</v>
      </c>
      <c r="L587" s="6">
        <v>0.718333</v>
      </c>
      <c r="M587" s="3">
        <v>2.0502600000000002</v>
      </c>
      <c r="N587">
        <f>-(Table2462633113433754074394715033583[[#This Row],[time]]-2)*2</f>
        <v>-0.10052000000000039</v>
      </c>
      <c r="O587" s="6">
        <v>3.2810499999999998E-4</v>
      </c>
      <c r="P587" s="3">
        <v>2.0502600000000002</v>
      </c>
      <c r="Q587">
        <f>-(Table42573053373694014334654972977[[#This Row],[time]]-2)*2</f>
        <v>-0.10052000000000039</v>
      </c>
      <c r="R587" s="9">
        <v>8.8499999999999996E-5</v>
      </c>
      <c r="S587" s="3">
        <v>2.0502600000000002</v>
      </c>
      <c r="T587">
        <f>-(Table2472643123443764084404725043684[[#This Row],[time]]-2)*2</f>
        <v>-0.10052000000000039</v>
      </c>
      <c r="U587" s="6">
        <v>5.1163300000000002E-2</v>
      </c>
      <c r="V587" s="3">
        <v>2.0502600000000002</v>
      </c>
      <c r="W587">
        <f>-(Table52583063383704024344664983078[[#This Row],[time]]-2)*2</f>
        <v>-0.10052000000000039</v>
      </c>
      <c r="X587" s="6">
        <v>0.87185900000000005</v>
      </c>
      <c r="Y587" s="3">
        <v>2.0502600000000002</v>
      </c>
      <c r="Z587">
        <f>-(Table2482653133453774094414735053785[[#This Row],[time]]-2)*2</f>
        <v>-0.10052000000000039</v>
      </c>
      <c r="AA587" s="9">
        <v>5.8400000000000003E-5</v>
      </c>
      <c r="AB587" s="3">
        <v>2.0502600000000002</v>
      </c>
      <c r="AC587">
        <f>-(Table62593073393714034354674993179[[#This Row],[time]]-2)*2</f>
        <v>-0.10052000000000039</v>
      </c>
      <c r="AD587" s="9">
        <v>5.3900000000000002E-5</v>
      </c>
      <c r="AE587" s="3">
        <v>2.0502600000000002</v>
      </c>
      <c r="AF587">
        <f>-(Table2492663143463784104424745063886[[#This Row],[time]]-2)*2</f>
        <v>-0.10052000000000039</v>
      </c>
      <c r="AG587" s="6">
        <v>0.58014500000000002</v>
      </c>
      <c r="AH587" s="3">
        <v>2.0502600000000002</v>
      </c>
      <c r="AI587">
        <f>-(Table72603083403724044364685003280[[#This Row],[time]]-2)*2</f>
        <v>-0.10052000000000039</v>
      </c>
      <c r="AJ587" s="6">
        <v>1.59352E-4</v>
      </c>
      <c r="AK587" s="3">
        <v>2.0502600000000002</v>
      </c>
      <c r="AL587">
        <f>-(Table2502673153473794114434755073987[[#This Row],[time]]-2)*2</f>
        <v>-0.10052000000000039</v>
      </c>
      <c r="AM587" s="6">
        <v>1.69509</v>
      </c>
      <c r="AN587" s="3">
        <v>2.0502600000000002</v>
      </c>
      <c r="AO587">
        <f>-(Table82613093413734054374695013381[[#This Row],[time]]-2)*2</f>
        <v>-0.10052000000000039</v>
      </c>
      <c r="AP587" s="6">
        <v>1.5113000000000001</v>
      </c>
      <c r="AQ587" s="3">
        <v>2.0502600000000002</v>
      </c>
      <c r="AR587">
        <f>-(Table2522683163483804124444765084088[[#This Row],[time]]-2)*2</f>
        <v>-0.10052000000000039</v>
      </c>
      <c r="AS587" s="6">
        <v>1.7027000000000001</v>
      </c>
      <c r="AT587" s="3">
        <v>2.0502600000000002</v>
      </c>
      <c r="AU587">
        <f>-(Table2532693173493814134454775094189[[#This Row],[time]]-2)*2</f>
        <v>-0.10052000000000039</v>
      </c>
      <c r="AV587" s="6">
        <v>2.9628299999999999</v>
      </c>
    </row>
    <row r="588" spans="1:48">
      <c r="A588" s="3">
        <v>2.12154</v>
      </c>
      <c r="B588">
        <f>-(Table12543023343663984304624942674[[#This Row],[time]]-2)*2</f>
        <v>-0.24307999999999996</v>
      </c>
      <c r="C588" s="6">
        <v>3.4120699999999999</v>
      </c>
      <c r="D588" s="3">
        <v>2.12154</v>
      </c>
      <c r="E588">
        <f>-(Table22553033353673994314634952775[[#This Row],[time]]-2)*2</f>
        <v>-0.24307999999999996</v>
      </c>
      <c r="F588" s="6">
        <v>0.63040399999999996</v>
      </c>
      <c r="G588" s="3">
        <v>2.12154</v>
      </c>
      <c r="H588" s="2">
        <f t="shared" si="543"/>
        <v>-0.24307999999999996</v>
      </c>
      <c r="I588" s="6">
        <v>2.3760699999999999</v>
      </c>
      <c r="J588" s="3">
        <v>2.12154</v>
      </c>
      <c r="K588">
        <f>-(Table32563043363684004324644962876[[#This Row],[time]]-2)*2</f>
        <v>-0.24307999999999996</v>
      </c>
      <c r="L588" s="6">
        <v>0.88819599999999999</v>
      </c>
      <c r="M588" s="3">
        <v>2.12154</v>
      </c>
      <c r="N588">
        <f>-(Table2462633113433754074394715033583[[#This Row],[time]]-2)*2</f>
        <v>-0.24307999999999996</v>
      </c>
      <c r="O588" s="6">
        <v>5.1809400000000002E-3</v>
      </c>
      <c r="P588" s="3">
        <v>2.12154</v>
      </c>
      <c r="Q588">
        <f>-(Table42573053373694014334654972977[[#This Row],[time]]-2)*2</f>
        <v>-0.24307999999999996</v>
      </c>
      <c r="R588" s="6">
        <v>2.11641E-3</v>
      </c>
      <c r="S588" s="3">
        <v>2.12154</v>
      </c>
      <c r="T588">
        <f>-(Table2472643123443764084404725043684[[#This Row],[time]]-2)*2</f>
        <v>-0.24307999999999996</v>
      </c>
      <c r="U588" s="6">
        <v>0.121762</v>
      </c>
      <c r="V588" s="3">
        <v>2.12154</v>
      </c>
      <c r="W588">
        <f>-(Table52583063383704024344664983078[[#This Row],[time]]-2)*2</f>
        <v>-0.24307999999999996</v>
      </c>
      <c r="X588" s="6">
        <v>1.1316600000000001</v>
      </c>
      <c r="Y588" s="3">
        <v>2.12154</v>
      </c>
      <c r="Z588">
        <f>-(Table2482653133453774094414735053785[[#This Row],[time]]-2)*2</f>
        <v>-0.24307999999999996</v>
      </c>
      <c r="AA588" s="6">
        <v>7.9761700000000003E-4</v>
      </c>
      <c r="AB588" s="3">
        <v>2.12154</v>
      </c>
      <c r="AC588">
        <f>-(Table62593073393714034354674993179[[#This Row],[time]]-2)*2</f>
        <v>-0.24307999999999996</v>
      </c>
      <c r="AD588" s="9">
        <v>7.3300000000000006E-5</v>
      </c>
      <c r="AE588" s="3">
        <v>2.12154</v>
      </c>
      <c r="AF588">
        <f>-(Table2492663143463784104424745063886[[#This Row],[time]]-2)*2</f>
        <v>-0.24307999999999996</v>
      </c>
      <c r="AG588" s="6">
        <v>1.16666</v>
      </c>
      <c r="AH588" s="3">
        <v>2.12154</v>
      </c>
      <c r="AI588">
        <f>-(Table72603083403724044364685003280[[#This Row],[time]]-2)*2</f>
        <v>-0.24307999999999996</v>
      </c>
      <c r="AJ588" s="6">
        <v>0.43585800000000002</v>
      </c>
      <c r="AK588" s="3">
        <v>2.12154</v>
      </c>
      <c r="AL588">
        <f>-(Table2502673153473794114434755073987[[#This Row],[time]]-2)*2</f>
        <v>-0.24307999999999996</v>
      </c>
      <c r="AM588" s="6">
        <v>1.9226300000000001</v>
      </c>
      <c r="AN588" s="3">
        <v>2.12154</v>
      </c>
      <c r="AO588">
        <f>-(Table82613093413734054374695013381[[#This Row],[time]]-2)*2</f>
        <v>-0.24307999999999996</v>
      </c>
      <c r="AP588" s="6">
        <v>1.9840899999999999</v>
      </c>
      <c r="AQ588" s="3">
        <v>2.12154</v>
      </c>
      <c r="AR588">
        <f>-(Table2522683163483804124444765084088[[#This Row],[time]]-2)*2</f>
        <v>-0.24307999999999996</v>
      </c>
      <c r="AS588" s="6">
        <v>1.87592</v>
      </c>
      <c r="AT588" s="3">
        <v>2.12154</v>
      </c>
      <c r="AU588">
        <f>-(Table2532693173493814134454775094189[[#This Row],[time]]-2)*2</f>
        <v>-0.24307999999999996</v>
      </c>
      <c r="AV588" s="6">
        <v>3.38836</v>
      </c>
    </row>
    <row r="589" spans="1:48">
      <c r="A589" s="3">
        <v>2.1600600000000001</v>
      </c>
      <c r="B589">
        <f>-(Table12543023343663984304624942674[[#This Row],[time]]-2)*2</f>
        <v>-0.32012000000000018</v>
      </c>
      <c r="C589" s="6">
        <v>3.58616</v>
      </c>
      <c r="D589" s="3">
        <v>2.1600600000000001</v>
      </c>
      <c r="E589">
        <f>-(Table22553033353673994314634952775[[#This Row],[time]]-2)*2</f>
        <v>-0.32012000000000018</v>
      </c>
      <c r="F589" s="6">
        <v>0.60901700000000003</v>
      </c>
      <c r="G589" s="3">
        <v>2.1600600000000001</v>
      </c>
      <c r="H589" s="2">
        <f t="shared" si="543"/>
        <v>-0.32012000000000018</v>
      </c>
      <c r="I589" s="6">
        <v>2.5567299999999999</v>
      </c>
      <c r="J589" s="3">
        <v>2.1600600000000001</v>
      </c>
      <c r="K589">
        <f>-(Table32563043363684004324644962876[[#This Row],[time]]-2)*2</f>
        <v>-0.32012000000000018</v>
      </c>
      <c r="L589" s="6">
        <v>0.92047400000000001</v>
      </c>
      <c r="M589" s="3">
        <v>2.1600600000000001</v>
      </c>
      <c r="N589">
        <f>-(Table2462633113433754074394715033583[[#This Row],[time]]-2)*2</f>
        <v>-0.32012000000000018</v>
      </c>
      <c r="O589" s="6">
        <v>1.15605E-2</v>
      </c>
      <c r="P589" s="3">
        <v>2.1600600000000001</v>
      </c>
      <c r="Q589">
        <f>-(Table42573053373694014334654972977[[#This Row],[time]]-2)*2</f>
        <v>-0.32012000000000018</v>
      </c>
      <c r="R589" s="6">
        <v>6.9942800000000003E-3</v>
      </c>
      <c r="S589" s="3">
        <v>2.1600600000000001</v>
      </c>
      <c r="T589">
        <f>-(Table2472643123443764084404725043684[[#This Row],[time]]-2)*2</f>
        <v>-0.32012000000000018</v>
      </c>
      <c r="U589" s="6">
        <v>0.20462900000000001</v>
      </c>
      <c r="V589" s="3">
        <v>2.1600600000000001</v>
      </c>
      <c r="W589">
        <f>-(Table52583063383704024344664983078[[#This Row],[time]]-2)*2</f>
        <v>-0.32012000000000018</v>
      </c>
      <c r="X589" s="6">
        <v>1.20662</v>
      </c>
      <c r="Y589" s="3">
        <v>2.1600600000000001</v>
      </c>
      <c r="Z589">
        <f>-(Table2482653133453774094414735053785[[#This Row],[time]]-2)*2</f>
        <v>-0.32012000000000018</v>
      </c>
      <c r="AA589" s="6">
        <v>2.1012700000000001E-3</v>
      </c>
      <c r="AB589" s="3">
        <v>2.1600600000000001</v>
      </c>
      <c r="AC589">
        <f>-(Table62593073393714034354674993179[[#This Row],[time]]-2)*2</f>
        <v>-0.32012000000000018</v>
      </c>
      <c r="AD589" s="9">
        <v>7.6000000000000004E-5</v>
      </c>
      <c r="AE589" s="3">
        <v>2.1600600000000001</v>
      </c>
      <c r="AF589">
        <f>-(Table2492663143463784104424745063886[[#This Row],[time]]-2)*2</f>
        <v>-0.32012000000000018</v>
      </c>
      <c r="AG589" s="6">
        <v>1.35724</v>
      </c>
      <c r="AH589" s="3">
        <v>2.1600600000000001</v>
      </c>
      <c r="AI589">
        <f>-(Table72603083403724044364685003280[[#This Row],[time]]-2)*2</f>
        <v>-0.32012000000000018</v>
      </c>
      <c r="AJ589" s="6">
        <v>0.72205399999999997</v>
      </c>
      <c r="AK589" s="3">
        <v>2.1600600000000001</v>
      </c>
      <c r="AL589">
        <f>-(Table2502673153473794114434755073987[[#This Row],[time]]-2)*2</f>
        <v>-0.32012000000000018</v>
      </c>
      <c r="AM589" s="6">
        <v>2.0824600000000002</v>
      </c>
      <c r="AN589" s="3">
        <v>2.1600600000000001</v>
      </c>
      <c r="AO589">
        <f>-(Table82613093413734054374695013381[[#This Row],[time]]-2)*2</f>
        <v>-0.32012000000000018</v>
      </c>
      <c r="AP589" s="6">
        <v>2.3411400000000002</v>
      </c>
      <c r="AQ589" s="3">
        <v>2.1600600000000001</v>
      </c>
      <c r="AR589">
        <f>-(Table2522683163483804124444765084088[[#This Row],[time]]-2)*2</f>
        <v>-0.32012000000000018</v>
      </c>
      <c r="AS589" s="6">
        <v>2.0208499999999998</v>
      </c>
      <c r="AT589" s="3">
        <v>2.1600600000000001</v>
      </c>
      <c r="AU589">
        <f>-(Table2532693173493814134454775094189[[#This Row],[time]]-2)*2</f>
        <v>-0.32012000000000018</v>
      </c>
      <c r="AV589" s="6">
        <v>3.7174399999999999</v>
      </c>
    </row>
    <row r="590" spans="1:48">
      <c r="A590" s="3">
        <v>2.20356</v>
      </c>
      <c r="B590">
        <f>-(Table12543023343663984304624942674[[#This Row],[time]]-2)*2</f>
        <v>-0.40711999999999993</v>
      </c>
      <c r="C590" s="6">
        <v>3.7184300000000001</v>
      </c>
      <c r="D590" s="3">
        <v>2.20356</v>
      </c>
      <c r="E590">
        <f>-(Table22553033353673994314634952775[[#This Row],[time]]-2)*2</f>
        <v>-0.40711999999999993</v>
      </c>
      <c r="F590" s="6">
        <v>0.57424500000000001</v>
      </c>
      <c r="G590" s="3">
        <v>2.20356</v>
      </c>
      <c r="H590" s="2">
        <f t="shared" si="543"/>
        <v>-0.40711999999999993</v>
      </c>
      <c r="I590" s="6">
        <v>2.7979400000000001</v>
      </c>
      <c r="J590" s="3">
        <v>2.20356</v>
      </c>
      <c r="K590">
        <f>-(Table32563043363684004324644962876[[#This Row],[time]]-2)*2</f>
        <v>-0.40711999999999993</v>
      </c>
      <c r="L590" s="6">
        <v>0.952291</v>
      </c>
      <c r="M590" s="3">
        <v>2.20356</v>
      </c>
      <c r="N590">
        <f>-(Table2462633113433754074394715033583[[#This Row],[time]]-2)*2</f>
        <v>-0.40711999999999993</v>
      </c>
      <c r="O590" s="6">
        <v>2.4988099999999999E-2</v>
      </c>
      <c r="P590" s="3">
        <v>2.20356</v>
      </c>
      <c r="Q590">
        <f>-(Table42573053373694014334654972977[[#This Row],[time]]-2)*2</f>
        <v>-0.40711999999999993</v>
      </c>
      <c r="R590" s="6">
        <v>1.72233E-2</v>
      </c>
      <c r="S590" s="3">
        <v>2.20356</v>
      </c>
      <c r="T590">
        <f>-(Table2472643123443764084404725043684[[#This Row],[time]]-2)*2</f>
        <v>-0.40711999999999993</v>
      </c>
      <c r="U590" s="6">
        <v>0.32016099999999997</v>
      </c>
      <c r="V590" s="3">
        <v>2.20356</v>
      </c>
      <c r="W590">
        <f>-(Table52583063383704024344664983078[[#This Row],[time]]-2)*2</f>
        <v>-0.40711999999999993</v>
      </c>
      <c r="X590" s="6">
        <v>1.28999</v>
      </c>
      <c r="Y590" s="3">
        <v>2.20356</v>
      </c>
      <c r="Z590">
        <f>-(Table2482653133453774094414735053785[[#This Row],[time]]-2)*2</f>
        <v>-0.40711999999999993</v>
      </c>
      <c r="AA590" s="6">
        <v>3.2340200000000002E-3</v>
      </c>
      <c r="AB590" s="3">
        <v>2.20356</v>
      </c>
      <c r="AC590">
        <f>-(Table62593073393714034354674993179[[#This Row],[time]]-2)*2</f>
        <v>-0.40711999999999993</v>
      </c>
      <c r="AD590" s="6">
        <v>1.51658E-3</v>
      </c>
      <c r="AE590" s="3">
        <v>2.20356</v>
      </c>
      <c r="AF590">
        <f>-(Table2492663143463784104424745063886[[#This Row],[time]]-2)*2</f>
        <v>-0.40711999999999993</v>
      </c>
      <c r="AG590" s="6">
        <v>1.5298799999999999</v>
      </c>
      <c r="AH590" s="3">
        <v>2.20356</v>
      </c>
      <c r="AI590">
        <f>-(Table72603083403724044364685003280[[#This Row],[time]]-2)*2</f>
        <v>-0.40711999999999993</v>
      </c>
      <c r="AJ590" s="6">
        <v>1.0753600000000001</v>
      </c>
      <c r="AK590" s="3">
        <v>2.20356</v>
      </c>
      <c r="AL590">
        <f>-(Table2502673153473794114434755073987[[#This Row],[time]]-2)*2</f>
        <v>-0.40711999999999993</v>
      </c>
      <c r="AM590" s="6">
        <v>2.2972600000000001</v>
      </c>
      <c r="AN590" s="3">
        <v>2.20356</v>
      </c>
      <c r="AO590">
        <f>-(Table82613093413734054374695013381[[#This Row],[time]]-2)*2</f>
        <v>-0.40711999999999993</v>
      </c>
      <c r="AP590" s="6">
        <v>2.7816100000000001</v>
      </c>
      <c r="AQ590" s="3">
        <v>2.20356</v>
      </c>
      <c r="AR590">
        <f>-(Table2522683163483804124444765084088[[#This Row],[time]]-2)*2</f>
        <v>-0.40711999999999993</v>
      </c>
      <c r="AS590" s="6">
        <v>2.2049500000000002</v>
      </c>
      <c r="AT590" s="3">
        <v>2.20356</v>
      </c>
      <c r="AU590">
        <f>-(Table2532693173493814134454775094189[[#This Row],[time]]-2)*2</f>
        <v>-0.40711999999999993</v>
      </c>
      <c r="AV590" s="6">
        <v>4.1203200000000004</v>
      </c>
    </row>
    <row r="591" spans="1:48">
      <c r="A591" s="3">
        <v>2.2500200000000001</v>
      </c>
      <c r="B591">
        <f>-(Table12543023343663984304624942674[[#This Row],[time]]-2)*2</f>
        <v>-0.50004000000000026</v>
      </c>
      <c r="C591" s="6">
        <v>3.9305300000000001</v>
      </c>
      <c r="D591" s="3">
        <v>2.2500200000000001</v>
      </c>
      <c r="E591">
        <f>-(Table22553033353673994314634952775[[#This Row],[time]]-2)*2</f>
        <v>-0.50004000000000026</v>
      </c>
      <c r="F591" s="6">
        <v>0.57313800000000004</v>
      </c>
      <c r="G591" s="3">
        <v>2.2500200000000001</v>
      </c>
      <c r="H591" s="2">
        <f t="shared" si="543"/>
        <v>-0.50004000000000026</v>
      </c>
      <c r="I591" s="6">
        <v>3.1069499999999999</v>
      </c>
      <c r="J591" s="3">
        <v>2.2500200000000001</v>
      </c>
      <c r="K591">
        <f>-(Table32563043363684004324644962876[[#This Row],[time]]-2)*2</f>
        <v>-0.50004000000000026</v>
      </c>
      <c r="L591" s="6">
        <v>1.0062199999999999</v>
      </c>
      <c r="M591" s="3">
        <v>2.2500200000000001</v>
      </c>
      <c r="N591">
        <f>-(Table2462633113433754074394715033583[[#This Row],[time]]-2)*2</f>
        <v>-0.50004000000000026</v>
      </c>
      <c r="O591" s="6">
        <v>4.5385300000000003E-2</v>
      </c>
      <c r="P591" s="3">
        <v>2.2500200000000001</v>
      </c>
      <c r="Q591">
        <f>-(Table42573053373694014334654972977[[#This Row],[time]]-2)*2</f>
        <v>-0.50004000000000026</v>
      </c>
      <c r="R591" s="6">
        <v>3.3022999999999997E-2</v>
      </c>
      <c r="S591" s="3">
        <v>2.2500200000000001</v>
      </c>
      <c r="T591">
        <f>-(Table2472643123443764084404725043684[[#This Row],[time]]-2)*2</f>
        <v>-0.50004000000000026</v>
      </c>
      <c r="U591" s="6">
        <v>0.43481500000000001</v>
      </c>
      <c r="V591" s="3">
        <v>2.2500200000000001</v>
      </c>
      <c r="W591">
        <f>-(Table52583063383704024344664983078[[#This Row],[time]]-2)*2</f>
        <v>-0.50004000000000026</v>
      </c>
      <c r="X591" s="6">
        <v>1.3839300000000001</v>
      </c>
      <c r="Y591" s="3">
        <v>2.2500200000000001</v>
      </c>
      <c r="Z591">
        <f>-(Table2482653133453774094414735053785[[#This Row],[time]]-2)*2</f>
        <v>-0.50004000000000026</v>
      </c>
      <c r="AA591" s="6">
        <v>1.314E-4</v>
      </c>
      <c r="AB591" s="3">
        <v>2.2500200000000001</v>
      </c>
      <c r="AC591">
        <f>-(Table62593073393714034354674993179[[#This Row],[time]]-2)*2</f>
        <v>-0.50004000000000026</v>
      </c>
      <c r="AD591" s="6">
        <v>1.8108800000000001E-2</v>
      </c>
      <c r="AE591" s="3">
        <v>2.2500200000000001</v>
      </c>
      <c r="AF591">
        <f>-(Table2492663143463784104424745063886[[#This Row],[time]]-2)*2</f>
        <v>-0.50004000000000026</v>
      </c>
      <c r="AG591" s="6">
        <v>1.71163</v>
      </c>
      <c r="AH591" s="3">
        <v>2.2500200000000001</v>
      </c>
      <c r="AI591">
        <f>-(Table72603083403724044364685003280[[#This Row],[time]]-2)*2</f>
        <v>-0.50004000000000026</v>
      </c>
      <c r="AJ591" s="6">
        <v>1.45248</v>
      </c>
      <c r="AK591" s="3">
        <v>2.2500200000000001</v>
      </c>
      <c r="AL591">
        <f>-(Table2502673153473794114434755073987[[#This Row],[time]]-2)*2</f>
        <v>-0.50004000000000026</v>
      </c>
      <c r="AM591" s="6">
        <v>2.5554999999999999</v>
      </c>
      <c r="AN591" s="3">
        <v>2.2500200000000001</v>
      </c>
      <c r="AO591">
        <f>-(Table82613093413734054374695013381[[#This Row],[time]]-2)*2</f>
        <v>-0.50004000000000026</v>
      </c>
      <c r="AP591" s="6">
        <v>3.2347399999999999</v>
      </c>
      <c r="AQ591" s="3">
        <v>2.2500200000000001</v>
      </c>
      <c r="AR591">
        <f>-(Table2522683163483804124444765084088[[#This Row],[time]]-2)*2</f>
        <v>-0.50004000000000026</v>
      </c>
      <c r="AS591" s="6">
        <v>2.3955500000000001</v>
      </c>
      <c r="AT591" s="3">
        <v>2.2500200000000001</v>
      </c>
      <c r="AU591">
        <f>-(Table2532693173493814134454775094189[[#This Row],[time]]-2)*2</f>
        <v>-0.50004000000000026</v>
      </c>
      <c r="AV591" s="6">
        <v>4.5102399999999996</v>
      </c>
    </row>
    <row r="592" spans="1:48">
      <c r="A592" s="3">
        <v>2.30307</v>
      </c>
      <c r="B592">
        <f>-(Table12543023343663984304624942674[[#This Row],[time]]-2)*2</f>
        <v>-0.6061399999999999</v>
      </c>
      <c r="C592" s="6">
        <v>4.2260200000000001</v>
      </c>
      <c r="D592" s="3">
        <v>2.30307</v>
      </c>
      <c r="E592">
        <f>-(Table22553033353673994314634952775[[#This Row],[time]]-2)*2</f>
        <v>-0.6061399999999999</v>
      </c>
      <c r="F592" s="6">
        <v>0.60387299999999999</v>
      </c>
      <c r="G592" s="3">
        <v>2.30307</v>
      </c>
      <c r="H592" s="2">
        <f t="shared" si="543"/>
        <v>-0.6061399999999999</v>
      </c>
      <c r="I592" s="6">
        <v>3.4720399999999998</v>
      </c>
      <c r="J592" s="3">
        <v>2.30307</v>
      </c>
      <c r="K592">
        <f>-(Table32563043363684004324644962876[[#This Row],[time]]-2)*2</f>
        <v>-0.6061399999999999</v>
      </c>
      <c r="L592" s="6">
        <v>1.0751900000000001</v>
      </c>
      <c r="M592" s="3">
        <v>2.30307</v>
      </c>
      <c r="N592">
        <f>-(Table2462633113433754074394715033583[[#This Row],[time]]-2)*2</f>
        <v>-0.6061399999999999</v>
      </c>
      <c r="O592" s="6">
        <v>8.2530000000000006E-2</v>
      </c>
      <c r="P592" s="3">
        <v>2.30307</v>
      </c>
      <c r="Q592">
        <f>-(Table42573053373694014334654972977[[#This Row],[time]]-2)*2</f>
        <v>-0.6061399999999999</v>
      </c>
      <c r="R592" s="6">
        <v>8.08286E-2</v>
      </c>
      <c r="S592" s="3">
        <v>2.30307</v>
      </c>
      <c r="T592">
        <f>-(Table2472643123443764084404725043684[[#This Row],[time]]-2)*2</f>
        <v>-0.6061399999999999</v>
      </c>
      <c r="U592" s="6">
        <v>0.57306299999999999</v>
      </c>
      <c r="V592" s="3">
        <v>2.30307</v>
      </c>
      <c r="W592">
        <f>-(Table52583063383704024344664983078[[#This Row],[time]]-2)*2</f>
        <v>-0.6061399999999999</v>
      </c>
      <c r="X592" s="6">
        <v>1.4641500000000001</v>
      </c>
      <c r="Y592" s="3">
        <v>2.30307</v>
      </c>
      <c r="Z592">
        <f>-(Table2482653133453774094414735053785[[#This Row],[time]]-2)*2</f>
        <v>-0.6061399999999999</v>
      </c>
      <c r="AA592" s="6">
        <v>7.5710800000000004E-4</v>
      </c>
      <c r="AB592" s="3">
        <v>2.30307</v>
      </c>
      <c r="AC592">
        <f>-(Table62593073393714034354674993179[[#This Row],[time]]-2)*2</f>
        <v>-0.6061399999999999</v>
      </c>
      <c r="AD592" s="6">
        <v>2.2863600000000001E-2</v>
      </c>
      <c r="AE592" s="3">
        <v>2.30307</v>
      </c>
      <c r="AF592">
        <f>-(Table2492663143463784104424745063886[[#This Row],[time]]-2)*2</f>
        <v>-0.6061399999999999</v>
      </c>
      <c r="AG592" s="6">
        <v>1.9090199999999999</v>
      </c>
      <c r="AH592" s="3">
        <v>2.30307</v>
      </c>
      <c r="AI592">
        <f>-(Table72603083403724044364685003280[[#This Row],[time]]-2)*2</f>
        <v>-0.6061399999999999</v>
      </c>
      <c r="AJ592" s="6">
        <v>1.8453299999999999</v>
      </c>
      <c r="AK592" s="3">
        <v>2.30307</v>
      </c>
      <c r="AL592">
        <f>-(Table2502673153473794114434755073987[[#This Row],[time]]-2)*2</f>
        <v>-0.6061399999999999</v>
      </c>
      <c r="AM592" s="6">
        <v>2.8637199999999998</v>
      </c>
      <c r="AN592" s="3">
        <v>2.30307</v>
      </c>
      <c r="AO592">
        <f>-(Table82613093413734054374695013381[[#This Row],[time]]-2)*2</f>
        <v>-0.6061399999999999</v>
      </c>
      <c r="AP592" s="6">
        <v>3.7371500000000002</v>
      </c>
      <c r="AQ592" s="3">
        <v>2.30307</v>
      </c>
      <c r="AR592">
        <f>-(Table2522683163483804124444765084088[[#This Row],[time]]-2)*2</f>
        <v>-0.6061399999999999</v>
      </c>
      <c r="AS592" s="6">
        <v>2.6152099999999998</v>
      </c>
      <c r="AT592" s="3">
        <v>2.30307</v>
      </c>
      <c r="AU592">
        <f>-(Table2532693173493814134454775094189[[#This Row],[time]]-2)*2</f>
        <v>-0.6061399999999999</v>
      </c>
      <c r="AV592" s="6">
        <v>4.9130900000000004</v>
      </c>
    </row>
    <row r="593" spans="1:48">
      <c r="A593" s="3">
        <v>2.35331</v>
      </c>
      <c r="B593">
        <f>-(Table12543023343663984304624942674[[#This Row],[time]]-2)*2</f>
        <v>-0.70662000000000003</v>
      </c>
      <c r="C593" s="6">
        <v>4.5651599999999997</v>
      </c>
      <c r="D593" s="3">
        <v>2.35331</v>
      </c>
      <c r="E593">
        <f>-(Table22553033353673994314634952775[[#This Row],[time]]-2)*2</f>
        <v>-0.70662000000000003</v>
      </c>
      <c r="F593" s="6">
        <v>0.65366500000000005</v>
      </c>
      <c r="G593" s="3">
        <v>2.35331</v>
      </c>
      <c r="H593" s="2">
        <f t="shared" si="543"/>
        <v>-0.70662000000000003</v>
      </c>
      <c r="I593" s="6">
        <v>3.8474499999999998</v>
      </c>
      <c r="J593" s="3">
        <v>2.35331</v>
      </c>
      <c r="K593">
        <f>-(Table32563043363684004324644962876[[#This Row],[time]]-2)*2</f>
        <v>-0.70662000000000003</v>
      </c>
      <c r="L593" s="6">
        <v>1.13923</v>
      </c>
      <c r="M593" s="3">
        <v>2.35331</v>
      </c>
      <c r="N593">
        <f>-(Table2462633113433754074394715033583[[#This Row],[time]]-2)*2</f>
        <v>-0.70662000000000003</v>
      </c>
      <c r="O593" s="6">
        <v>0.14396800000000001</v>
      </c>
      <c r="P593" s="3">
        <v>2.35331</v>
      </c>
      <c r="Q593">
        <f>-(Table42573053373694014334654972977[[#This Row],[time]]-2)*2</f>
        <v>-0.70662000000000003</v>
      </c>
      <c r="R593" s="6">
        <v>0.22604099999999999</v>
      </c>
      <c r="S593" s="3">
        <v>2.35331</v>
      </c>
      <c r="T593">
        <f>-(Table2472643123443764084404725043684[[#This Row],[time]]-2)*2</f>
        <v>-0.70662000000000003</v>
      </c>
      <c r="U593" s="6">
        <v>0.72610799999999998</v>
      </c>
      <c r="V593" s="3">
        <v>2.35331</v>
      </c>
      <c r="W593">
        <f>-(Table52583063383704024344664983078[[#This Row],[time]]-2)*2</f>
        <v>-0.70662000000000003</v>
      </c>
      <c r="X593" s="6">
        <v>1.51789</v>
      </c>
      <c r="Y593" s="3">
        <v>2.35331</v>
      </c>
      <c r="Z593">
        <f>-(Table2482653133453774094414735053785[[#This Row],[time]]-2)*2</f>
        <v>-0.70662000000000003</v>
      </c>
      <c r="AA593" s="6">
        <v>3.4236999999999997E-2</v>
      </c>
      <c r="AB593" s="3">
        <v>2.35331</v>
      </c>
      <c r="AC593">
        <f>-(Table62593073393714034354674993179[[#This Row],[time]]-2)*2</f>
        <v>-0.70662000000000003</v>
      </c>
      <c r="AD593" s="6">
        <v>4.7458800000000002E-2</v>
      </c>
      <c r="AE593" s="3">
        <v>2.35331</v>
      </c>
      <c r="AF593">
        <f>-(Table2492663143463784104424745063886[[#This Row],[time]]-2)*2</f>
        <v>-0.70662000000000003</v>
      </c>
      <c r="AG593" s="6">
        <v>2.0487600000000001</v>
      </c>
      <c r="AH593" s="3">
        <v>2.35331</v>
      </c>
      <c r="AI593">
        <f>-(Table72603083403724044364685003280[[#This Row],[time]]-2)*2</f>
        <v>-0.70662000000000003</v>
      </c>
      <c r="AJ593" s="6">
        <v>2.1987700000000001</v>
      </c>
      <c r="AK593" s="3">
        <v>2.35331</v>
      </c>
      <c r="AL593">
        <f>-(Table2502673153473794114434755073987[[#This Row],[time]]-2)*2</f>
        <v>-0.70662000000000003</v>
      </c>
      <c r="AM593" s="6">
        <v>3.1359400000000002</v>
      </c>
      <c r="AN593" s="3">
        <v>2.35331</v>
      </c>
      <c r="AO593">
        <f>-(Table82613093413734054374695013381[[#This Row],[time]]-2)*2</f>
        <v>-0.70662000000000003</v>
      </c>
      <c r="AP593" s="6">
        <v>4.1928599999999996</v>
      </c>
      <c r="AQ593" s="3">
        <v>2.35331</v>
      </c>
      <c r="AR593">
        <f>-(Table2522683163483804124444765084088[[#This Row],[time]]-2)*2</f>
        <v>-0.70662000000000003</v>
      </c>
      <c r="AS593" s="6">
        <v>2.83195</v>
      </c>
      <c r="AT593" s="3">
        <v>2.35331</v>
      </c>
      <c r="AU593">
        <f>-(Table2532693173493814134454775094189[[#This Row],[time]]-2)*2</f>
        <v>-0.70662000000000003</v>
      </c>
      <c r="AV593" s="6">
        <v>5.2738500000000004</v>
      </c>
    </row>
    <row r="594" spans="1:48">
      <c r="A594" s="3">
        <v>2.40448</v>
      </c>
      <c r="B594">
        <f>-(Table12543023343663984304624942674[[#This Row],[time]]-2)*2</f>
        <v>-0.8089599999999999</v>
      </c>
      <c r="C594" s="6">
        <v>4.90639</v>
      </c>
      <c r="D594" s="3">
        <v>2.40448</v>
      </c>
      <c r="E594">
        <f>-(Table22553033353673994314634952775[[#This Row],[time]]-2)*2</f>
        <v>-0.8089599999999999</v>
      </c>
      <c r="F594" s="6">
        <v>0.72225300000000003</v>
      </c>
      <c r="G594" s="3">
        <v>2.40448</v>
      </c>
      <c r="H594" s="2">
        <f t="shared" si="543"/>
        <v>-0.8089599999999999</v>
      </c>
      <c r="I594" s="6">
        <v>4.2133099999999999</v>
      </c>
      <c r="J594" s="3">
        <v>2.40448</v>
      </c>
      <c r="K594">
        <f>-(Table32563043363684004324644962876[[#This Row],[time]]-2)*2</f>
        <v>-0.8089599999999999</v>
      </c>
      <c r="L594" s="6">
        <v>1.21332</v>
      </c>
      <c r="M594" s="3">
        <v>2.40448</v>
      </c>
      <c r="N594">
        <f>-(Table2462633113433754074394715033583[[#This Row],[time]]-2)*2</f>
        <v>-0.8089599999999999</v>
      </c>
      <c r="O594" s="6">
        <v>0.31296499999999999</v>
      </c>
      <c r="P594" s="3">
        <v>2.40448</v>
      </c>
      <c r="Q594">
        <f>-(Table42573053373694014334654972977[[#This Row],[time]]-2)*2</f>
        <v>-0.8089599999999999</v>
      </c>
      <c r="R594" s="6">
        <v>0.41295599999999999</v>
      </c>
      <c r="S594" s="3">
        <v>2.40448</v>
      </c>
      <c r="T594">
        <f>-(Table2472643123443764084404725043684[[#This Row],[time]]-2)*2</f>
        <v>-0.8089599999999999</v>
      </c>
      <c r="U594" s="6">
        <v>0.89680000000000004</v>
      </c>
      <c r="V594" s="3">
        <v>2.40448</v>
      </c>
      <c r="W594">
        <f>-(Table52583063383704024344664983078[[#This Row],[time]]-2)*2</f>
        <v>-0.8089599999999999</v>
      </c>
      <c r="X594" s="6">
        <v>1.5435300000000001</v>
      </c>
      <c r="Y594" s="3">
        <v>2.40448</v>
      </c>
      <c r="Z594">
        <f>-(Table2482653133453774094414735053785[[#This Row],[time]]-2)*2</f>
        <v>-0.8089599999999999</v>
      </c>
      <c r="AA594" s="6">
        <v>0.16022</v>
      </c>
      <c r="AB594" s="3">
        <v>2.40448</v>
      </c>
      <c r="AC594">
        <f>-(Table62593073393714034354674993179[[#This Row],[time]]-2)*2</f>
        <v>-0.8089599999999999</v>
      </c>
      <c r="AD594" s="6">
        <v>0.132439</v>
      </c>
      <c r="AE594" s="3">
        <v>2.40448</v>
      </c>
      <c r="AF594">
        <f>-(Table2492663143463784104424745063886[[#This Row],[time]]-2)*2</f>
        <v>-0.8089599999999999</v>
      </c>
      <c r="AG594" s="6">
        <v>2.0839300000000001</v>
      </c>
      <c r="AH594" s="3">
        <v>2.40448</v>
      </c>
      <c r="AI594">
        <f>-(Table72603083403724044364685003280[[#This Row],[time]]-2)*2</f>
        <v>-0.8089599999999999</v>
      </c>
      <c r="AJ594" s="6">
        <v>2.6029399999999998</v>
      </c>
      <c r="AK594" s="3">
        <v>2.40448</v>
      </c>
      <c r="AL594">
        <f>-(Table2502673153473794114434755073987[[#This Row],[time]]-2)*2</f>
        <v>-0.8089599999999999</v>
      </c>
      <c r="AM594" s="6">
        <v>3.4023500000000002</v>
      </c>
      <c r="AN594" s="3">
        <v>2.40448</v>
      </c>
      <c r="AO594">
        <f>-(Table82613093413734054374695013381[[#This Row],[time]]-2)*2</f>
        <v>-0.8089599999999999</v>
      </c>
      <c r="AP594" s="6">
        <v>4.6740599999999999</v>
      </c>
      <c r="AQ594" s="3">
        <v>2.40448</v>
      </c>
      <c r="AR594">
        <f>-(Table2522683163483804124444765084088[[#This Row],[time]]-2)*2</f>
        <v>-0.8089599999999999</v>
      </c>
      <c r="AS594" s="6">
        <v>3.0539200000000002</v>
      </c>
      <c r="AT594" s="3">
        <v>2.40448</v>
      </c>
      <c r="AU594">
        <f>-(Table2532693173493814134454775094189[[#This Row],[time]]-2)*2</f>
        <v>-0.8089599999999999</v>
      </c>
      <c r="AV594" s="6">
        <v>5.6442899999999998</v>
      </c>
    </row>
    <row r="595" spans="1:48">
      <c r="A595" s="3">
        <v>2.45289</v>
      </c>
      <c r="B595">
        <f>-(Table12543023343663984304624942674[[#This Row],[time]]-2)*2</f>
        <v>-0.90578000000000003</v>
      </c>
      <c r="C595" s="6">
        <v>5.2064199999999996</v>
      </c>
      <c r="D595" s="3">
        <v>2.45289</v>
      </c>
      <c r="E595">
        <f>-(Table22553033353673994314634952775[[#This Row],[time]]-2)*2</f>
        <v>-0.90578000000000003</v>
      </c>
      <c r="F595" s="6">
        <v>0.798759</v>
      </c>
      <c r="G595" s="3">
        <v>2.45289</v>
      </c>
      <c r="H595" s="2">
        <f t="shared" si="543"/>
        <v>-0.90578000000000003</v>
      </c>
      <c r="I595" s="6">
        <v>4.5199299999999996</v>
      </c>
      <c r="J595" s="3">
        <v>2.45289</v>
      </c>
      <c r="K595">
        <f>-(Table32563043363684004324644962876[[#This Row],[time]]-2)*2</f>
        <v>-0.90578000000000003</v>
      </c>
      <c r="L595" s="6">
        <v>1.28769</v>
      </c>
      <c r="M595" s="3">
        <v>2.45289</v>
      </c>
      <c r="N595">
        <f>-(Table2462633113433754074394715033583[[#This Row],[time]]-2)*2</f>
        <v>-0.90578000000000003</v>
      </c>
      <c r="O595" s="6">
        <v>0.50883100000000003</v>
      </c>
      <c r="P595" s="3">
        <v>2.45289</v>
      </c>
      <c r="Q595">
        <f>-(Table42573053373694014334654972977[[#This Row],[time]]-2)*2</f>
        <v>-0.90578000000000003</v>
      </c>
      <c r="R595" s="6">
        <v>0.62878500000000004</v>
      </c>
      <c r="S595" s="3">
        <v>2.45289</v>
      </c>
      <c r="T595">
        <f>-(Table2472643123443764084404725043684[[#This Row],[time]]-2)*2</f>
        <v>-0.90578000000000003</v>
      </c>
      <c r="U595" s="6">
        <v>1.06565</v>
      </c>
      <c r="V595" s="3">
        <v>2.45289</v>
      </c>
      <c r="W595">
        <f>-(Table52583063383704024344664983078[[#This Row],[time]]-2)*2</f>
        <v>-0.90578000000000003</v>
      </c>
      <c r="X595" s="6">
        <v>1.56426</v>
      </c>
      <c r="Y595" s="3">
        <v>2.45289</v>
      </c>
      <c r="Z595">
        <f>-(Table2482653133453774094414735053785[[#This Row],[time]]-2)*2</f>
        <v>-0.90578000000000003</v>
      </c>
      <c r="AA595" s="6">
        <v>0.35437000000000002</v>
      </c>
      <c r="AB595" s="3">
        <v>2.45289</v>
      </c>
      <c r="AC595">
        <f>-(Table62593073393714034354674993179[[#This Row],[time]]-2)*2</f>
        <v>-0.90578000000000003</v>
      </c>
      <c r="AD595" s="6">
        <v>0.28394000000000003</v>
      </c>
      <c r="AE595" s="3">
        <v>2.45289</v>
      </c>
      <c r="AF595">
        <f>-(Table2492663143463784104424745063886[[#This Row],[time]]-2)*2</f>
        <v>-0.90578000000000003</v>
      </c>
      <c r="AG595" s="6">
        <v>2.0712000000000002</v>
      </c>
      <c r="AH595" s="3">
        <v>2.45289</v>
      </c>
      <c r="AI595">
        <f>-(Table72603083403724044364685003280[[#This Row],[time]]-2)*2</f>
        <v>-0.90578000000000003</v>
      </c>
      <c r="AJ595" s="6">
        <v>2.96895</v>
      </c>
      <c r="AK595" s="3">
        <v>2.45289</v>
      </c>
      <c r="AL595">
        <f>-(Table2502673153473794114434755073987[[#This Row],[time]]-2)*2</f>
        <v>-0.90578000000000003</v>
      </c>
      <c r="AM595" s="6">
        <v>3.6452399999999998</v>
      </c>
      <c r="AN595" s="3">
        <v>2.45289</v>
      </c>
      <c r="AO595">
        <f>-(Table82613093413734054374695013381[[#This Row],[time]]-2)*2</f>
        <v>-0.90578000000000003</v>
      </c>
      <c r="AP595" s="6">
        <v>5.1614599999999999</v>
      </c>
      <c r="AQ595" s="3">
        <v>2.45289</v>
      </c>
      <c r="AR595">
        <f>-(Table2522683163483804124444765084088[[#This Row],[time]]-2)*2</f>
        <v>-0.90578000000000003</v>
      </c>
      <c r="AS595" s="6">
        <v>3.2704300000000002</v>
      </c>
      <c r="AT595" s="3">
        <v>2.45289</v>
      </c>
      <c r="AU595">
        <f>-(Table2532693173493814134454775094189[[#This Row],[time]]-2)*2</f>
        <v>-0.90578000000000003</v>
      </c>
      <c r="AV595" s="6">
        <v>6.0163700000000002</v>
      </c>
    </row>
    <row r="596" spans="1:48">
      <c r="A596" s="3">
        <v>2.50244</v>
      </c>
      <c r="B596">
        <f>-(Table12543023343663984304624942674[[#This Row],[time]]-2)*2</f>
        <v>-1.00488</v>
      </c>
      <c r="C596" s="6">
        <v>5.4954499999999999</v>
      </c>
      <c r="D596" s="3">
        <v>2.50244</v>
      </c>
      <c r="E596">
        <f>-(Table22553033353673994314634952775[[#This Row],[time]]-2)*2</f>
        <v>-1.00488</v>
      </c>
      <c r="F596" s="6">
        <v>0.89993199999999995</v>
      </c>
      <c r="G596" s="3">
        <v>2.50244</v>
      </c>
      <c r="H596" s="2">
        <f t="shared" si="543"/>
        <v>-1.00488</v>
      </c>
      <c r="I596" s="6">
        <v>4.8004100000000003</v>
      </c>
      <c r="J596" s="3">
        <v>2.50244</v>
      </c>
      <c r="K596">
        <f>-(Table32563043363684004324644962876[[#This Row],[time]]-2)*2</f>
        <v>-1.00488</v>
      </c>
      <c r="L596" s="6">
        <v>1.37704</v>
      </c>
      <c r="M596" s="3">
        <v>2.50244</v>
      </c>
      <c r="N596">
        <f>-(Table2462633113433754074394715033583[[#This Row],[time]]-2)*2</f>
        <v>-1.00488</v>
      </c>
      <c r="O596" s="6">
        <v>0.70155000000000001</v>
      </c>
      <c r="P596" s="3">
        <v>2.50244</v>
      </c>
      <c r="Q596">
        <f>-(Table42573053373694014334654972977[[#This Row],[time]]-2)*2</f>
        <v>-1.00488</v>
      </c>
      <c r="R596" s="6">
        <v>0.88444999999999996</v>
      </c>
      <c r="S596" s="3">
        <v>2.50244</v>
      </c>
      <c r="T596">
        <f>-(Table2472643123443764084404725043684[[#This Row],[time]]-2)*2</f>
        <v>-1.00488</v>
      </c>
      <c r="U596" s="6">
        <v>1.2488900000000001</v>
      </c>
      <c r="V596" s="3">
        <v>2.50244</v>
      </c>
      <c r="W596">
        <f>-(Table52583063383704024344664983078[[#This Row],[time]]-2)*2</f>
        <v>-1.00488</v>
      </c>
      <c r="X596" s="6">
        <v>1.58233</v>
      </c>
      <c r="Y596" s="3">
        <v>2.50244</v>
      </c>
      <c r="Z596">
        <f>-(Table2482653133453774094414735053785[[#This Row],[time]]-2)*2</f>
        <v>-1.00488</v>
      </c>
      <c r="AA596" s="6">
        <v>0.59095799999999998</v>
      </c>
      <c r="AB596" s="3">
        <v>2.50244</v>
      </c>
      <c r="AC596">
        <f>-(Table62593073393714034354674993179[[#This Row],[time]]-2)*2</f>
        <v>-1.00488</v>
      </c>
      <c r="AD596" s="6">
        <v>0.48757299999999998</v>
      </c>
      <c r="AE596" s="3">
        <v>2.50244</v>
      </c>
      <c r="AF596">
        <f>-(Table2492663143463784104424745063886[[#This Row],[time]]-2)*2</f>
        <v>-1.00488</v>
      </c>
      <c r="AG596" s="6">
        <v>2.1582400000000002</v>
      </c>
      <c r="AH596" s="3">
        <v>2.50244</v>
      </c>
      <c r="AI596">
        <f>-(Table72603083403724044364685003280[[#This Row],[time]]-2)*2</f>
        <v>-1.00488</v>
      </c>
      <c r="AJ596" s="6">
        <v>3.3962300000000001</v>
      </c>
      <c r="AK596" s="3">
        <v>2.50244</v>
      </c>
      <c r="AL596">
        <f>-(Table2502673153473794114434755073987[[#This Row],[time]]-2)*2</f>
        <v>-1.00488</v>
      </c>
      <c r="AM596" s="6">
        <v>3.9079299999999999</v>
      </c>
      <c r="AN596" s="3">
        <v>2.50244</v>
      </c>
      <c r="AO596">
        <f>-(Table82613093413734054374695013381[[#This Row],[time]]-2)*2</f>
        <v>-1.00488</v>
      </c>
      <c r="AP596" s="6">
        <v>5.6835199999999997</v>
      </c>
      <c r="AQ596" s="3">
        <v>2.50244</v>
      </c>
      <c r="AR596">
        <f>-(Table2522683163483804124444765084088[[#This Row],[time]]-2)*2</f>
        <v>-1.00488</v>
      </c>
      <c r="AS596" s="6">
        <v>3.5028600000000001</v>
      </c>
      <c r="AT596" s="3">
        <v>2.50244</v>
      </c>
      <c r="AU596">
        <f>-(Table2532693173493814134454775094189[[#This Row],[time]]-2)*2</f>
        <v>-1.00488</v>
      </c>
      <c r="AV596" s="6">
        <v>6.3955799999999998</v>
      </c>
    </row>
    <row r="597" spans="1:48">
      <c r="A597" s="3">
        <v>2.5579299999999998</v>
      </c>
      <c r="B597">
        <f>-(Table12543023343663984304624942674[[#This Row],[time]]-2)*2</f>
        <v>-1.1158599999999996</v>
      </c>
      <c r="C597" s="6">
        <v>5.8086500000000001</v>
      </c>
      <c r="D597" s="3">
        <v>2.5579299999999998</v>
      </c>
      <c r="E597">
        <f>-(Table22553033353673994314634952775[[#This Row],[time]]-2)*2</f>
        <v>-1.1158599999999996</v>
      </c>
      <c r="F597" s="6">
        <v>1.0152099999999999</v>
      </c>
      <c r="G597" s="3">
        <v>2.5579299999999998</v>
      </c>
      <c r="H597" s="2">
        <f t="shared" si="543"/>
        <v>-1.1158599999999996</v>
      </c>
      <c r="I597" s="6">
        <v>5.1240600000000001</v>
      </c>
      <c r="J597" s="3">
        <v>2.5579299999999998</v>
      </c>
      <c r="K597">
        <f>-(Table32563043363684004324644962876[[#This Row],[time]]-2)*2</f>
        <v>-1.1158599999999996</v>
      </c>
      <c r="L597" s="6">
        <v>1.47814</v>
      </c>
      <c r="M597" s="3">
        <v>2.5579299999999998</v>
      </c>
      <c r="N597">
        <f>-(Table2462633113433754074394715033583[[#This Row],[time]]-2)*2</f>
        <v>-1.1158599999999996</v>
      </c>
      <c r="O597" s="6">
        <v>1.0264500000000001</v>
      </c>
      <c r="P597" s="3">
        <v>2.5579299999999998</v>
      </c>
      <c r="Q597">
        <f>-(Table42573053373694014334654972977[[#This Row],[time]]-2)*2</f>
        <v>-1.1158599999999996</v>
      </c>
      <c r="R597" s="6">
        <v>1.1571100000000001</v>
      </c>
      <c r="S597" s="3">
        <v>2.5579299999999998</v>
      </c>
      <c r="T597">
        <f>-(Table2472643123443764084404725043684[[#This Row],[time]]-2)*2</f>
        <v>-1.1158599999999996</v>
      </c>
      <c r="U597" s="6">
        <v>1.4304399999999999</v>
      </c>
      <c r="V597" s="3">
        <v>2.5579299999999998</v>
      </c>
      <c r="W597">
        <f>-(Table52583063383704024344664983078[[#This Row],[time]]-2)*2</f>
        <v>-1.1158599999999996</v>
      </c>
      <c r="X597" s="6">
        <v>1.65696</v>
      </c>
      <c r="Y597" s="3">
        <v>2.5579299999999998</v>
      </c>
      <c r="Z597">
        <f>-(Table2482653133453774094414735053785[[#This Row],[time]]-2)*2</f>
        <v>-1.1158599999999996</v>
      </c>
      <c r="AA597" s="6">
        <v>1.0235099999999999</v>
      </c>
      <c r="AB597" s="3">
        <v>2.5579299999999998</v>
      </c>
      <c r="AC597">
        <f>-(Table62593073393714034354674993179[[#This Row],[time]]-2)*2</f>
        <v>-1.1158599999999996</v>
      </c>
      <c r="AD597" s="6">
        <v>0.84140199999999998</v>
      </c>
      <c r="AE597" s="3">
        <v>2.5579299999999998</v>
      </c>
      <c r="AF597">
        <f>-(Table2492663143463784104424745063886[[#This Row],[time]]-2)*2</f>
        <v>-1.1158599999999996</v>
      </c>
      <c r="AG597" s="6">
        <v>2.5464899999999999</v>
      </c>
      <c r="AH597" s="3">
        <v>2.5579299999999998</v>
      </c>
      <c r="AI597">
        <f>-(Table72603083403724044364685003280[[#This Row],[time]]-2)*2</f>
        <v>-1.1158599999999996</v>
      </c>
      <c r="AJ597" s="6">
        <v>4.0831499999999998</v>
      </c>
      <c r="AK597" s="3">
        <v>2.5579299999999998</v>
      </c>
      <c r="AL597">
        <f>-(Table2502673153473794114434755073987[[#This Row],[time]]-2)*2</f>
        <v>-1.1158599999999996</v>
      </c>
      <c r="AM597" s="6">
        <v>4.22119</v>
      </c>
      <c r="AN597" s="3">
        <v>2.5579299999999998</v>
      </c>
      <c r="AO597">
        <f>-(Table82613093413734054374695013381[[#This Row],[time]]-2)*2</f>
        <v>-1.1158599999999996</v>
      </c>
      <c r="AP597" s="6">
        <v>6.2790600000000003</v>
      </c>
      <c r="AQ597" s="3">
        <v>2.5579299999999998</v>
      </c>
      <c r="AR597">
        <f>-(Table2522683163483804124444765084088[[#This Row],[time]]-2)*2</f>
        <v>-1.1158599999999996</v>
      </c>
      <c r="AS597" s="6">
        <v>3.7970899999999999</v>
      </c>
      <c r="AT597" s="3">
        <v>2.5579299999999998</v>
      </c>
      <c r="AU597">
        <f>-(Table2532693173493814134454775094189[[#This Row],[time]]-2)*2</f>
        <v>-1.1158599999999996</v>
      </c>
      <c r="AV597" s="6">
        <v>6.8198499999999997</v>
      </c>
    </row>
    <row r="598" spans="1:48">
      <c r="A598" s="3">
        <v>2.6000899999999998</v>
      </c>
      <c r="B598">
        <f>-(Table12543023343663984304624942674[[#This Row],[time]]-2)*2</f>
        <v>-1.2001799999999996</v>
      </c>
      <c r="C598" s="6">
        <v>6.0684199999999997</v>
      </c>
      <c r="D598" s="3">
        <v>2.6000899999999998</v>
      </c>
      <c r="E598">
        <f>-(Table22553033353673994314634952775[[#This Row],[time]]-2)*2</f>
        <v>-1.2001799999999996</v>
      </c>
      <c r="F598" s="6">
        <v>1.0888599999999999</v>
      </c>
      <c r="G598" s="3">
        <v>2.6000899999999998</v>
      </c>
      <c r="H598" s="2">
        <f t="shared" si="543"/>
        <v>-1.2001799999999996</v>
      </c>
      <c r="I598" s="6">
        <v>5.4096099999999998</v>
      </c>
      <c r="J598" s="3">
        <v>2.6000899999999998</v>
      </c>
      <c r="K598">
        <f>-(Table32563043363684004324644962876[[#This Row],[time]]-2)*2</f>
        <v>-1.2001799999999996</v>
      </c>
      <c r="L598" s="6">
        <v>1.54878</v>
      </c>
      <c r="M598" s="3">
        <v>2.6000899999999998</v>
      </c>
      <c r="N598">
        <f>-(Table2462633113433754074394715033583[[#This Row],[time]]-2)*2</f>
        <v>-1.2001799999999996</v>
      </c>
      <c r="O598" s="6">
        <v>1.3178300000000001</v>
      </c>
      <c r="P598" s="3">
        <v>2.6000899999999998</v>
      </c>
      <c r="Q598">
        <f>-(Table42573053373694014334654972977[[#This Row],[time]]-2)*2</f>
        <v>-1.2001799999999996</v>
      </c>
      <c r="R598" s="6">
        <v>1.35456</v>
      </c>
      <c r="S598" s="3">
        <v>2.6000899999999998</v>
      </c>
      <c r="T598">
        <f>-(Table2472643123443764084404725043684[[#This Row],[time]]-2)*2</f>
        <v>-1.2001799999999996</v>
      </c>
      <c r="U598" s="6">
        <v>1.56193</v>
      </c>
      <c r="V598" s="3">
        <v>2.6000899999999998</v>
      </c>
      <c r="W598">
        <f>-(Table52583063383704024344664983078[[#This Row],[time]]-2)*2</f>
        <v>-1.2001799999999996</v>
      </c>
      <c r="X598" s="6">
        <v>1.71407</v>
      </c>
      <c r="Y598" s="3">
        <v>2.6000899999999998</v>
      </c>
      <c r="Z598">
        <f>-(Table2482653133453774094414735053785[[#This Row],[time]]-2)*2</f>
        <v>-1.2001799999999996</v>
      </c>
      <c r="AA598" s="6">
        <v>1.5364500000000001</v>
      </c>
      <c r="AB598" s="3">
        <v>2.6000899999999998</v>
      </c>
      <c r="AC598">
        <f>-(Table62593073393714034354674993179[[#This Row],[time]]-2)*2</f>
        <v>-1.2001799999999996</v>
      </c>
      <c r="AD598" s="6">
        <v>1.2459899999999999</v>
      </c>
      <c r="AE598" s="3">
        <v>2.6000899999999998</v>
      </c>
      <c r="AF598">
        <f>-(Table2492663143463784104424745063886[[#This Row],[time]]-2)*2</f>
        <v>-1.2001799999999996</v>
      </c>
      <c r="AG598" s="6">
        <v>2.9307699999999999</v>
      </c>
      <c r="AH598" s="3">
        <v>2.6000899999999998</v>
      </c>
      <c r="AI598">
        <f>-(Table72603083403724044364685003280[[#This Row],[time]]-2)*2</f>
        <v>-1.2001799999999996</v>
      </c>
      <c r="AJ598" s="6">
        <v>4.6822900000000001</v>
      </c>
      <c r="AK598" s="3">
        <v>2.6000899999999998</v>
      </c>
      <c r="AL598">
        <f>-(Table2502673153473794114434755073987[[#This Row],[time]]-2)*2</f>
        <v>-1.2001799999999996</v>
      </c>
      <c r="AM598" s="6">
        <v>4.4715999999999996</v>
      </c>
      <c r="AN598" s="3">
        <v>2.6000899999999998</v>
      </c>
      <c r="AO598">
        <f>-(Table82613093413734054374695013381[[#This Row],[time]]-2)*2</f>
        <v>-1.2001799999999996</v>
      </c>
      <c r="AP598" s="6">
        <v>6.7325900000000001</v>
      </c>
      <c r="AQ598" s="3">
        <v>2.6000899999999998</v>
      </c>
      <c r="AR598">
        <f>-(Table2522683163483804124444765084088[[#This Row],[time]]-2)*2</f>
        <v>-1.2001799999999996</v>
      </c>
      <c r="AS598" s="6">
        <v>3.9955699999999998</v>
      </c>
      <c r="AT598" s="3">
        <v>2.6000899999999998</v>
      </c>
      <c r="AU598">
        <f>-(Table2532693173493814134454775094189[[#This Row],[time]]-2)*2</f>
        <v>-1.2001799999999996</v>
      </c>
      <c r="AV598" s="6">
        <v>7.1474799999999998</v>
      </c>
    </row>
    <row r="599" spans="1:48">
      <c r="A599" s="3">
        <v>2.66283</v>
      </c>
      <c r="B599">
        <f>-(Table12543023343663984304624942674[[#This Row],[time]]-2)*2</f>
        <v>-1.3256600000000001</v>
      </c>
      <c r="C599" s="6">
        <v>6.4730600000000003</v>
      </c>
      <c r="D599" s="3">
        <v>2.66283</v>
      </c>
      <c r="E599">
        <f>-(Table22553033353673994314634952775[[#This Row],[time]]-2)*2</f>
        <v>-1.3256600000000001</v>
      </c>
      <c r="F599" s="6">
        <v>1.2036199999999999</v>
      </c>
      <c r="G599" s="3">
        <v>2.66283</v>
      </c>
      <c r="H599" s="2">
        <f t="shared" si="543"/>
        <v>-1.3256600000000001</v>
      </c>
      <c r="I599" s="6">
        <v>5.86226</v>
      </c>
      <c r="J599" s="3">
        <v>2.66283</v>
      </c>
      <c r="K599">
        <f>-(Table32563043363684004324644962876[[#This Row],[time]]-2)*2</f>
        <v>-1.3256600000000001</v>
      </c>
      <c r="L599" s="6">
        <v>1.6584399999999999</v>
      </c>
      <c r="M599" s="3">
        <v>2.66283</v>
      </c>
      <c r="N599">
        <f>-(Table2462633113433754074394715033583[[#This Row],[time]]-2)*2</f>
        <v>-1.3256600000000001</v>
      </c>
      <c r="O599" s="6">
        <v>1.75871</v>
      </c>
      <c r="P599" s="3">
        <v>2.66283</v>
      </c>
      <c r="Q599">
        <f>-(Table42573053373694014334654972977[[#This Row],[time]]-2)*2</f>
        <v>-1.3256600000000001</v>
      </c>
      <c r="R599" s="6">
        <v>1.64906</v>
      </c>
      <c r="S599" s="3">
        <v>2.66283</v>
      </c>
      <c r="T599">
        <f>-(Table2472643123443764084404725043684[[#This Row],[time]]-2)*2</f>
        <v>-1.3256600000000001</v>
      </c>
      <c r="U599" s="6">
        <v>1.7484200000000001</v>
      </c>
      <c r="V599" s="3">
        <v>2.66283</v>
      </c>
      <c r="W599">
        <f>-(Table52583063383704024344664983078[[#This Row],[time]]-2)*2</f>
        <v>-1.3256600000000001</v>
      </c>
      <c r="X599" s="6">
        <v>1.8495900000000001</v>
      </c>
      <c r="Y599" s="3">
        <v>2.66283</v>
      </c>
      <c r="Z599">
        <f>-(Table2482653133453774094414735053785[[#This Row],[time]]-2)*2</f>
        <v>-1.3256600000000001</v>
      </c>
      <c r="AA599" s="6">
        <v>2.4148900000000002</v>
      </c>
      <c r="AB599" s="3">
        <v>2.66283</v>
      </c>
      <c r="AC599">
        <f>-(Table62593073393714034354674993179[[#This Row],[time]]-2)*2</f>
        <v>-1.3256600000000001</v>
      </c>
      <c r="AD599" s="6">
        <v>2.1355300000000002</v>
      </c>
      <c r="AE599" s="3">
        <v>2.66283</v>
      </c>
      <c r="AF599">
        <f>-(Table2492663143463784104424745063886[[#This Row],[time]]-2)*2</f>
        <v>-1.3256600000000001</v>
      </c>
      <c r="AG599" s="6">
        <v>3.59795</v>
      </c>
      <c r="AH599" s="3">
        <v>2.66283</v>
      </c>
      <c r="AI599">
        <f>-(Table72603083403724044364685003280[[#This Row],[time]]-2)*2</f>
        <v>-1.3256600000000001</v>
      </c>
      <c r="AJ599" s="6">
        <v>5.7323599999999999</v>
      </c>
      <c r="AK599" s="3">
        <v>2.66283</v>
      </c>
      <c r="AL599">
        <f>-(Table2502673153473794114434755073987[[#This Row],[time]]-2)*2</f>
        <v>-1.3256600000000001</v>
      </c>
      <c r="AM599" s="6">
        <v>4.8280799999999999</v>
      </c>
      <c r="AN599" s="3">
        <v>2.66283</v>
      </c>
      <c r="AO599">
        <f>-(Table82613093413734054374695013381[[#This Row],[time]]-2)*2</f>
        <v>-1.3256600000000001</v>
      </c>
      <c r="AP599" s="6">
        <v>7.4145200000000004</v>
      </c>
      <c r="AQ599" s="3">
        <v>2.66283</v>
      </c>
      <c r="AR599">
        <f>-(Table2522683163483804124444765084088[[#This Row],[time]]-2)*2</f>
        <v>-1.3256600000000001</v>
      </c>
      <c r="AS599" s="6">
        <v>4.31806</v>
      </c>
      <c r="AT599" s="3">
        <v>2.66283</v>
      </c>
      <c r="AU599">
        <f>-(Table2532693173493814134454775094189[[#This Row],[time]]-2)*2</f>
        <v>-1.3256600000000001</v>
      </c>
      <c r="AV599" s="6">
        <v>7.6543900000000002</v>
      </c>
    </row>
    <row r="600" spans="1:48">
      <c r="A600" s="3">
        <v>2.7090999999999998</v>
      </c>
      <c r="B600">
        <f>-(Table12543023343663984304624942674[[#This Row],[time]]-2)*2</f>
        <v>-1.4181999999999997</v>
      </c>
      <c r="C600" s="6">
        <v>6.7522399999999996</v>
      </c>
      <c r="D600" s="3">
        <v>2.7090999999999998</v>
      </c>
      <c r="E600">
        <f>-(Table22553033353673994314634952775[[#This Row],[time]]-2)*2</f>
        <v>-1.4181999999999997</v>
      </c>
      <c r="F600" s="6">
        <v>1.2933600000000001</v>
      </c>
      <c r="G600" s="3">
        <v>2.7090999999999998</v>
      </c>
      <c r="H600" s="2">
        <f t="shared" si="543"/>
        <v>-1.4181999999999997</v>
      </c>
      <c r="I600" s="6">
        <v>6.1797800000000001</v>
      </c>
      <c r="J600" s="3">
        <v>2.7090999999999998</v>
      </c>
      <c r="K600">
        <f>-(Table32563043363684004324644962876[[#This Row],[time]]-2)*2</f>
        <v>-1.4181999999999997</v>
      </c>
      <c r="L600" s="6">
        <v>1.74394</v>
      </c>
      <c r="M600" s="3">
        <v>2.7090999999999998</v>
      </c>
      <c r="N600">
        <f>-(Table2462633113433754074394715033583[[#This Row],[time]]-2)*2</f>
        <v>-1.4181999999999997</v>
      </c>
      <c r="O600" s="6">
        <v>2.0217900000000002</v>
      </c>
      <c r="P600" s="3">
        <v>2.7090999999999998</v>
      </c>
      <c r="Q600">
        <f>-(Table42573053373694014334654972977[[#This Row],[time]]-2)*2</f>
        <v>-1.4181999999999997</v>
      </c>
      <c r="R600" s="6">
        <v>1.8657999999999999</v>
      </c>
      <c r="S600" s="3">
        <v>2.7090999999999998</v>
      </c>
      <c r="T600">
        <f>-(Table2472643123443764084404725043684[[#This Row],[time]]-2)*2</f>
        <v>-1.4181999999999997</v>
      </c>
      <c r="U600" s="6">
        <v>1.9060900000000001</v>
      </c>
      <c r="V600" s="3">
        <v>2.7090999999999998</v>
      </c>
      <c r="W600">
        <f>-(Table52583063383704024344664983078[[#This Row],[time]]-2)*2</f>
        <v>-1.4181999999999997</v>
      </c>
      <c r="X600" s="6">
        <v>1.9529099999999999</v>
      </c>
      <c r="Y600" s="3">
        <v>2.7090999999999998</v>
      </c>
      <c r="Z600">
        <f>-(Table2482653133453774094414735053785[[#This Row],[time]]-2)*2</f>
        <v>-1.4181999999999997</v>
      </c>
      <c r="AA600" s="6">
        <v>2.9897</v>
      </c>
      <c r="AB600" s="3">
        <v>2.7090999999999998</v>
      </c>
      <c r="AC600">
        <f>-(Table62593073393714034354674993179[[#This Row],[time]]-2)*2</f>
        <v>-1.4181999999999997</v>
      </c>
      <c r="AD600" s="6">
        <v>3.0255000000000001</v>
      </c>
      <c r="AE600" s="3">
        <v>2.7090999999999998</v>
      </c>
      <c r="AF600">
        <f>-(Table2492663143463784104424745063886[[#This Row],[time]]-2)*2</f>
        <v>-1.4181999999999997</v>
      </c>
      <c r="AG600" s="6">
        <v>4.1787000000000001</v>
      </c>
      <c r="AH600" s="3">
        <v>2.7090999999999998</v>
      </c>
      <c r="AI600">
        <f>-(Table72603083403724044364685003280[[#This Row],[time]]-2)*2</f>
        <v>-1.4181999999999997</v>
      </c>
      <c r="AJ600" s="6">
        <v>6.6380400000000002</v>
      </c>
      <c r="AK600" s="3">
        <v>2.7090999999999998</v>
      </c>
      <c r="AL600">
        <f>-(Table2502673153473794114434755073987[[#This Row],[time]]-2)*2</f>
        <v>-1.4181999999999997</v>
      </c>
      <c r="AM600" s="6">
        <v>5.0790100000000002</v>
      </c>
      <c r="AN600" s="3">
        <v>2.7090999999999998</v>
      </c>
      <c r="AO600">
        <f>-(Table82613093413734054374695013381[[#This Row],[time]]-2)*2</f>
        <v>-1.4181999999999997</v>
      </c>
      <c r="AP600" s="6">
        <v>7.9024999999999999</v>
      </c>
      <c r="AQ600" s="3">
        <v>2.7090999999999998</v>
      </c>
      <c r="AR600">
        <f>-(Table2522683163483804124444765084088[[#This Row],[time]]-2)*2</f>
        <v>-1.4181999999999997</v>
      </c>
      <c r="AS600" s="6">
        <v>4.5849099999999998</v>
      </c>
      <c r="AT600" s="3">
        <v>2.7090999999999998</v>
      </c>
      <c r="AU600">
        <f>-(Table2532693173493814134454775094189[[#This Row],[time]]-2)*2</f>
        <v>-1.4181999999999997</v>
      </c>
      <c r="AV600" s="6">
        <v>8.0095100000000006</v>
      </c>
    </row>
    <row r="601" spans="1:48">
      <c r="A601" s="3">
        <v>2.7527499999999998</v>
      </c>
      <c r="B601">
        <f>-(Table12543023343663984304624942674[[#This Row],[time]]-2)*2</f>
        <v>-1.5054999999999996</v>
      </c>
      <c r="C601" s="6">
        <v>6.9980200000000004</v>
      </c>
      <c r="D601" s="3">
        <v>2.7527499999999998</v>
      </c>
      <c r="E601">
        <f>-(Table22553033353673994314634952775[[#This Row],[time]]-2)*2</f>
        <v>-1.5054999999999996</v>
      </c>
      <c r="F601" s="6">
        <v>1.3855599999999999</v>
      </c>
      <c r="G601" s="3">
        <v>2.7527499999999998</v>
      </c>
      <c r="H601" s="2">
        <f t="shared" si="543"/>
        <v>-1.5054999999999996</v>
      </c>
      <c r="I601" s="6">
        <v>6.4704800000000002</v>
      </c>
      <c r="J601" s="3">
        <v>2.7527499999999998</v>
      </c>
      <c r="K601">
        <f>-(Table32563043363684004324644962876[[#This Row],[time]]-2)*2</f>
        <v>-1.5054999999999996</v>
      </c>
      <c r="L601" s="6">
        <v>1.83203</v>
      </c>
      <c r="M601" s="3">
        <v>2.7527499999999998</v>
      </c>
      <c r="N601">
        <f>-(Table2462633113433754074394715033583[[#This Row],[time]]-2)*2</f>
        <v>-1.5054999999999996</v>
      </c>
      <c r="O601" s="6">
        <v>2.2290299999999998</v>
      </c>
      <c r="P601" s="3">
        <v>2.7527499999999998</v>
      </c>
      <c r="Q601">
        <f>-(Table42573053373694014334654972977[[#This Row],[time]]-2)*2</f>
        <v>-1.5054999999999996</v>
      </c>
      <c r="R601" s="6">
        <v>2.0778799999999999</v>
      </c>
      <c r="S601" s="3">
        <v>2.7527499999999998</v>
      </c>
      <c r="T601">
        <f>-(Table2472643123443764084404725043684[[#This Row],[time]]-2)*2</f>
        <v>-1.5054999999999996</v>
      </c>
      <c r="U601" s="6">
        <v>2.0872700000000002</v>
      </c>
      <c r="V601" s="3">
        <v>2.7527499999999998</v>
      </c>
      <c r="W601">
        <f>-(Table52583063383704024344664983078[[#This Row],[time]]-2)*2</f>
        <v>-1.5054999999999996</v>
      </c>
      <c r="X601" s="6">
        <v>2.0678299999999998</v>
      </c>
      <c r="Y601" s="3">
        <v>2.7527499999999998</v>
      </c>
      <c r="Z601">
        <f>-(Table2482653133453774094414735053785[[#This Row],[time]]-2)*2</f>
        <v>-1.5054999999999996</v>
      </c>
      <c r="AA601" s="6">
        <v>3.66506</v>
      </c>
      <c r="AB601" s="3">
        <v>2.7527499999999998</v>
      </c>
      <c r="AC601">
        <f>-(Table62593073393714034354674993179[[#This Row],[time]]-2)*2</f>
        <v>-1.5054999999999996</v>
      </c>
      <c r="AD601" s="6">
        <v>4.0603600000000002</v>
      </c>
      <c r="AE601" s="3">
        <v>2.7527499999999998</v>
      </c>
      <c r="AF601">
        <f>-(Table2492663143463784104424745063886[[#This Row],[time]]-2)*2</f>
        <v>-1.5054999999999996</v>
      </c>
      <c r="AG601" s="6">
        <v>4.79535</v>
      </c>
      <c r="AH601" s="3">
        <v>2.7527499999999998</v>
      </c>
      <c r="AI601">
        <f>-(Table72603083403724044364685003280[[#This Row],[time]]-2)*2</f>
        <v>-1.5054999999999996</v>
      </c>
      <c r="AJ601" s="6">
        <v>7.5974599999999999</v>
      </c>
      <c r="AK601" s="3">
        <v>2.7527499999999998</v>
      </c>
      <c r="AL601">
        <f>-(Table2502673153473794114434755073987[[#This Row],[time]]-2)*2</f>
        <v>-1.5054999999999996</v>
      </c>
      <c r="AM601" s="6">
        <v>5.3075099999999997</v>
      </c>
      <c r="AN601" s="3">
        <v>2.7527499999999998</v>
      </c>
      <c r="AO601">
        <f>-(Table82613093413734054374695013381[[#This Row],[time]]-2)*2</f>
        <v>-1.5054999999999996</v>
      </c>
      <c r="AP601" s="6">
        <v>8.3522400000000001</v>
      </c>
      <c r="AQ601" s="3">
        <v>2.7527499999999998</v>
      </c>
      <c r="AR601">
        <f>-(Table2522683163483804124444765084088[[#This Row],[time]]-2)*2</f>
        <v>-1.5054999999999996</v>
      </c>
      <c r="AS601" s="6">
        <v>4.86714</v>
      </c>
      <c r="AT601" s="3">
        <v>2.7527499999999998</v>
      </c>
      <c r="AU601">
        <f>-(Table2532693173493814134454775094189[[#This Row],[time]]-2)*2</f>
        <v>-1.5054999999999996</v>
      </c>
      <c r="AV601" s="6">
        <v>8.3461800000000004</v>
      </c>
    </row>
    <row r="602" spans="1:48">
      <c r="A602" s="3">
        <v>2.80077</v>
      </c>
      <c r="B602">
        <f>-(Table12543023343663984304624942674[[#This Row],[time]]-2)*2</f>
        <v>-1.60154</v>
      </c>
      <c r="C602" s="6">
        <v>7.2534999999999998</v>
      </c>
      <c r="D602" s="3">
        <v>2.80077</v>
      </c>
      <c r="E602">
        <f>-(Table22553033353673994314634952775[[#This Row],[time]]-2)*2</f>
        <v>-1.60154</v>
      </c>
      <c r="F602" s="6">
        <v>1.49129</v>
      </c>
      <c r="G602" s="3">
        <v>2.80077</v>
      </c>
      <c r="H602" s="2">
        <f t="shared" si="543"/>
        <v>-1.60154</v>
      </c>
      <c r="I602" s="6">
        <v>6.7901400000000001</v>
      </c>
      <c r="J602" s="3">
        <v>2.80077</v>
      </c>
      <c r="K602">
        <f>-(Table32563043363684004324644962876[[#This Row],[time]]-2)*2</f>
        <v>-1.60154</v>
      </c>
      <c r="L602" s="6">
        <v>1.9314899999999999</v>
      </c>
      <c r="M602" s="3">
        <v>2.80077</v>
      </c>
      <c r="N602">
        <f>-(Table2462633113433754074394715033583[[#This Row],[time]]-2)*2</f>
        <v>-1.60154</v>
      </c>
      <c r="O602" s="6">
        <v>2.4109400000000001</v>
      </c>
      <c r="P602" s="3">
        <v>2.80077</v>
      </c>
      <c r="Q602">
        <f>-(Table42573053373694014334654972977[[#This Row],[time]]-2)*2</f>
        <v>-1.60154</v>
      </c>
      <c r="R602" s="6">
        <v>2.3044600000000002</v>
      </c>
      <c r="S602" s="3">
        <v>2.80077</v>
      </c>
      <c r="T602">
        <f>-(Table2472643123443764084404725043684[[#This Row],[time]]-2)*2</f>
        <v>-1.60154</v>
      </c>
      <c r="U602" s="6">
        <v>2.2964899999999999</v>
      </c>
      <c r="V602" s="3">
        <v>2.80077</v>
      </c>
      <c r="W602">
        <f>-(Table52583063383704024344664983078[[#This Row],[time]]-2)*2</f>
        <v>-1.60154</v>
      </c>
      <c r="X602" s="6">
        <v>2.2074799999999999</v>
      </c>
      <c r="Y602" s="3">
        <v>2.80077</v>
      </c>
      <c r="Z602">
        <f>-(Table2482653133453774094414735053785[[#This Row],[time]]-2)*2</f>
        <v>-1.60154</v>
      </c>
      <c r="AA602" s="6">
        <v>4.4887499999999996</v>
      </c>
      <c r="AB602" s="3">
        <v>2.80077</v>
      </c>
      <c r="AC602">
        <f>-(Table62593073393714034354674993179[[#This Row],[time]]-2)*2</f>
        <v>-1.60154</v>
      </c>
      <c r="AD602" s="6">
        <v>5.4102399999999999</v>
      </c>
      <c r="AE602" s="3">
        <v>2.80077</v>
      </c>
      <c r="AF602">
        <f>-(Table2492663143463784104424745063886[[#This Row],[time]]-2)*2</f>
        <v>-1.60154</v>
      </c>
      <c r="AG602" s="6">
        <v>5.5254099999999999</v>
      </c>
      <c r="AH602" s="3">
        <v>2.80077</v>
      </c>
      <c r="AI602">
        <f>-(Table72603083403724044364685003280[[#This Row],[time]]-2)*2</f>
        <v>-1.60154</v>
      </c>
      <c r="AJ602" s="6">
        <v>8.7460900000000006</v>
      </c>
      <c r="AK602" s="3">
        <v>2.80077</v>
      </c>
      <c r="AL602">
        <f>-(Table2502673153473794114434755073987[[#This Row],[time]]-2)*2</f>
        <v>-1.60154</v>
      </c>
      <c r="AM602" s="6">
        <v>5.5836899999999998</v>
      </c>
      <c r="AN602" s="3">
        <v>2.80077</v>
      </c>
      <c r="AO602">
        <f>-(Table82613093413734054374695013381[[#This Row],[time]]-2)*2</f>
        <v>-1.60154</v>
      </c>
      <c r="AP602" s="6">
        <v>8.8314699999999995</v>
      </c>
      <c r="AQ602" s="3">
        <v>2.80077</v>
      </c>
      <c r="AR602">
        <f>-(Table2522683163483804124444765084088[[#This Row],[time]]-2)*2</f>
        <v>-1.60154</v>
      </c>
      <c r="AS602" s="6">
        <v>5.1951799999999997</v>
      </c>
      <c r="AT602" s="3">
        <v>2.80077</v>
      </c>
      <c r="AU602">
        <f>-(Table2532693173493814134454775094189[[#This Row],[time]]-2)*2</f>
        <v>-1.60154</v>
      </c>
      <c r="AV602" s="6">
        <v>8.7064000000000004</v>
      </c>
    </row>
    <row r="603" spans="1:48">
      <c r="A603" s="3">
        <v>2.8502399999999999</v>
      </c>
      <c r="B603">
        <f>-(Table12543023343663984304624942674[[#This Row],[time]]-2)*2</f>
        <v>-1.7004799999999998</v>
      </c>
      <c r="C603" s="6">
        <v>7.4813299999999998</v>
      </c>
      <c r="D603" s="3">
        <v>2.8502399999999999</v>
      </c>
      <c r="E603">
        <f>-(Table22553033353673994314634952775[[#This Row],[time]]-2)*2</f>
        <v>-1.7004799999999998</v>
      </c>
      <c r="F603" s="6">
        <v>1.61124</v>
      </c>
      <c r="G603" s="3">
        <v>2.8502399999999999</v>
      </c>
      <c r="H603" s="2">
        <f t="shared" si="543"/>
        <v>-1.7004799999999998</v>
      </c>
      <c r="I603" s="6">
        <v>7.0959700000000003</v>
      </c>
      <c r="J603" s="3">
        <v>2.8502399999999999</v>
      </c>
      <c r="K603">
        <f>-(Table32563043363684004324644962876[[#This Row],[time]]-2)*2</f>
        <v>-1.7004799999999998</v>
      </c>
      <c r="L603" s="6">
        <v>2.0384500000000001</v>
      </c>
      <c r="M603" s="3">
        <v>2.8502399999999999</v>
      </c>
      <c r="N603">
        <f>-(Table2462633113433754074394715033583[[#This Row],[time]]-2)*2</f>
        <v>-1.7004799999999998</v>
      </c>
      <c r="O603" s="6">
        <v>2.5816499999999998</v>
      </c>
      <c r="P603" s="3">
        <v>2.8502399999999999</v>
      </c>
      <c r="Q603">
        <f>-(Table42573053373694014334654972977[[#This Row],[time]]-2)*2</f>
        <v>-1.7004799999999998</v>
      </c>
      <c r="R603" s="6">
        <v>2.5402</v>
      </c>
      <c r="S603" s="3">
        <v>2.8502399999999999</v>
      </c>
      <c r="T603">
        <f>-(Table2472643123443764084404725043684[[#This Row],[time]]-2)*2</f>
        <v>-1.7004799999999998</v>
      </c>
      <c r="U603" s="6">
        <v>2.5196900000000002</v>
      </c>
      <c r="V603" s="3">
        <v>2.8502399999999999</v>
      </c>
      <c r="W603">
        <f>-(Table52583063383704024344664983078[[#This Row],[time]]-2)*2</f>
        <v>-1.7004799999999998</v>
      </c>
      <c r="X603" s="6">
        <v>2.3616100000000002</v>
      </c>
      <c r="Y603" s="3">
        <v>2.8502399999999999</v>
      </c>
      <c r="Z603">
        <f>-(Table2482653133453774094414735053785[[#This Row],[time]]-2)*2</f>
        <v>-1.7004799999999998</v>
      </c>
      <c r="AA603" s="6">
        <v>6.6344399999999997</v>
      </c>
      <c r="AB603" s="3">
        <v>2.8502399999999999</v>
      </c>
      <c r="AC603">
        <f>-(Table62593073393714034354674993179[[#This Row],[time]]-2)*2</f>
        <v>-1.7004799999999998</v>
      </c>
      <c r="AD603" s="6">
        <v>6.9215600000000004</v>
      </c>
      <c r="AE603" s="3">
        <v>2.8502399999999999</v>
      </c>
      <c r="AF603">
        <f>-(Table2492663143463784104424745063886[[#This Row],[time]]-2)*2</f>
        <v>-1.7004799999999998</v>
      </c>
      <c r="AG603" s="6">
        <v>6.8128700000000002</v>
      </c>
      <c r="AH603" s="3">
        <v>2.8502399999999999</v>
      </c>
      <c r="AI603">
        <f>-(Table72603083403724044364685003280[[#This Row],[time]]-2)*2</f>
        <v>-1.7004799999999998</v>
      </c>
      <c r="AJ603" s="6">
        <v>10.0197</v>
      </c>
      <c r="AK603" s="3">
        <v>2.8502399999999999</v>
      </c>
      <c r="AL603">
        <f>-(Table2502673153473794114434755073987[[#This Row],[time]]-2)*2</f>
        <v>-1.7004799999999998</v>
      </c>
      <c r="AM603" s="6">
        <v>5.8886000000000003</v>
      </c>
      <c r="AN603" s="3">
        <v>2.8502399999999999</v>
      </c>
      <c r="AO603">
        <f>-(Table82613093413734054374695013381[[#This Row],[time]]-2)*2</f>
        <v>-1.7004799999999998</v>
      </c>
      <c r="AP603" s="6">
        <v>9.3215400000000006</v>
      </c>
      <c r="AQ603" s="3">
        <v>2.8502399999999999</v>
      </c>
      <c r="AR603">
        <f>-(Table2522683163483804124444765084088[[#This Row],[time]]-2)*2</f>
        <v>-1.7004799999999998</v>
      </c>
      <c r="AS603" s="6">
        <v>5.4919799999999999</v>
      </c>
      <c r="AT603" s="3">
        <v>2.8502399999999999</v>
      </c>
      <c r="AU603">
        <f>-(Table2532693173493814134454775094189[[#This Row],[time]]-2)*2</f>
        <v>-1.7004799999999998</v>
      </c>
      <c r="AV603" s="6">
        <v>9.0705299999999998</v>
      </c>
    </row>
    <row r="604" spans="1:48">
      <c r="A604" s="3">
        <v>2.9107099999999999</v>
      </c>
      <c r="B604">
        <f>-(Table12543023343663984304624942674[[#This Row],[time]]-2)*2</f>
        <v>-1.8214199999999998</v>
      </c>
      <c r="C604" s="6">
        <v>7.6258900000000001</v>
      </c>
      <c r="D604" s="3">
        <v>2.9107099999999999</v>
      </c>
      <c r="E604">
        <f>-(Table22553033353673994314634952775[[#This Row],[time]]-2)*2</f>
        <v>-1.8214199999999998</v>
      </c>
      <c r="F604" s="6">
        <v>1.7886599999999999</v>
      </c>
      <c r="G604" s="3">
        <v>2.9107099999999999</v>
      </c>
      <c r="H604" s="2">
        <f t="shared" si="543"/>
        <v>-1.8214199999999998</v>
      </c>
      <c r="I604" s="6">
        <v>7.3099800000000004</v>
      </c>
      <c r="J604" s="3">
        <v>2.9107099999999999</v>
      </c>
      <c r="K604">
        <f>-(Table32563043363684004324644962876[[#This Row],[time]]-2)*2</f>
        <v>-1.8214199999999998</v>
      </c>
      <c r="L604" s="6">
        <v>2.1827700000000001</v>
      </c>
      <c r="M604" s="3">
        <v>2.9107099999999999</v>
      </c>
      <c r="N604">
        <f>-(Table2462633113433754074394715033583[[#This Row],[time]]-2)*2</f>
        <v>-1.8214199999999998</v>
      </c>
      <c r="O604" s="6">
        <v>2.8120699999999998</v>
      </c>
      <c r="P604" s="3">
        <v>2.9107099999999999</v>
      </c>
      <c r="Q604">
        <f>-(Table42573053373694014334654972977[[#This Row],[time]]-2)*2</f>
        <v>-1.8214199999999998</v>
      </c>
      <c r="R604" s="6">
        <v>2.8443000000000001</v>
      </c>
      <c r="S604" s="3">
        <v>2.9107099999999999</v>
      </c>
      <c r="T604">
        <f>-(Table2472643123443764084404725043684[[#This Row],[time]]-2)*2</f>
        <v>-1.8214199999999998</v>
      </c>
      <c r="U604" s="6">
        <v>2.8192699999999999</v>
      </c>
      <c r="V604" s="3">
        <v>2.9107099999999999</v>
      </c>
      <c r="W604">
        <f>-(Table52583063383704024344664983078[[#This Row],[time]]-2)*2</f>
        <v>-1.8214199999999998</v>
      </c>
      <c r="X604" s="6">
        <v>2.5725899999999999</v>
      </c>
      <c r="Y604" s="3">
        <v>2.9107099999999999</v>
      </c>
      <c r="Z604">
        <f>-(Table2482653133453774094414735053785[[#This Row],[time]]-2)*2</f>
        <v>-1.8214199999999998</v>
      </c>
      <c r="AA604" s="6">
        <v>7.9606500000000002</v>
      </c>
      <c r="AB604" s="3">
        <v>2.9107099999999999</v>
      </c>
      <c r="AC604">
        <f>-(Table62593073393714034354674993179[[#This Row],[time]]-2)*2</f>
        <v>-1.8214199999999998</v>
      </c>
      <c r="AD604" s="6">
        <v>8.84863</v>
      </c>
      <c r="AE604" s="3">
        <v>2.9107099999999999</v>
      </c>
      <c r="AF604">
        <f>-(Table2492663143463784104424745063886[[#This Row],[time]]-2)*2</f>
        <v>-1.8214199999999998</v>
      </c>
      <c r="AG604" s="6">
        <v>8.0784699999999994</v>
      </c>
      <c r="AH604" s="3">
        <v>2.9107099999999999</v>
      </c>
      <c r="AI604">
        <f>-(Table72603083403724044364685003280[[#This Row],[time]]-2)*2</f>
        <v>-1.8214199999999998</v>
      </c>
      <c r="AJ604" s="6">
        <v>11.665699999999999</v>
      </c>
      <c r="AK604" s="3">
        <v>2.9107099999999999</v>
      </c>
      <c r="AL604">
        <f>-(Table2502673153473794114434755073987[[#This Row],[time]]-2)*2</f>
        <v>-1.8214199999999998</v>
      </c>
      <c r="AM604" s="6">
        <v>6.3263299999999996</v>
      </c>
      <c r="AN604" s="3">
        <v>2.9107099999999999</v>
      </c>
      <c r="AO604">
        <f>-(Table82613093413734054374695013381[[#This Row],[time]]-2)*2</f>
        <v>-1.8214199999999998</v>
      </c>
      <c r="AP604" s="6">
        <v>9.8381699999999999</v>
      </c>
      <c r="AQ604" s="3">
        <v>2.9107099999999999</v>
      </c>
      <c r="AR604">
        <f>-(Table2522683163483804124444765084088[[#This Row],[time]]-2)*2</f>
        <v>-1.8214199999999998</v>
      </c>
      <c r="AS604" s="6">
        <v>5.8866300000000003</v>
      </c>
      <c r="AT604" s="3">
        <v>2.9107099999999999</v>
      </c>
      <c r="AU604">
        <f>-(Table2532693173493814134454775094189[[#This Row],[time]]-2)*2</f>
        <v>-1.8214199999999998</v>
      </c>
      <c r="AV604" s="6">
        <v>9.4723100000000002</v>
      </c>
    </row>
    <row r="605" spans="1:48">
      <c r="A605" s="3">
        <v>2.9510999999999998</v>
      </c>
      <c r="B605">
        <f>-(Table12543023343663984304624942674[[#This Row],[time]]-2)*2</f>
        <v>-1.9021999999999997</v>
      </c>
      <c r="C605" s="6">
        <v>7.7202000000000002</v>
      </c>
      <c r="D605" s="3">
        <v>2.9510999999999998</v>
      </c>
      <c r="E605">
        <f>-(Table22553033353673994314634952775[[#This Row],[time]]-2)*2</f>
        <v>-1.9021999999999997</v>
      </c>
      <c r="F605" s="6">
        <v>1.9302299999999999</v>
      </c>
      <c r="G605" s="3">
        <v>2.9510999999999998</v>
      </c>
      <c r="H605" s="2">
        <f t="shared" si="543"/>
        <v>-1.9021999999999997</v>
      </c>
      <c r="I605" s="6">
        <v>7.4151400000000001</v>
      </c>
      <c r="J605" s="3">
        <v>2.9510999999999998</v>
      </c>
      <c r="K605">
        <f>-(Table32563043363684004324644962876[[#This Row],[time]]-2)*2</f>
        <v>-1.9021999999999997</v>
      </c>
      <c r="L605" s="6">
        <v>2.29508</v>
      </c>
      <c r="M605" s="3">
        <v>2.9510999999999998</v>
      </c>
      <c r="N605">
        <f>-(Table2462633113433754074394715033583[[#This Row],[time]]-2)*2</f>
        <v>-1.9021999999999997</v>
      </c>
      <c r="O605" s="6">
        <v>2.98631</v>
      </c>
      <c r="P605" s="3">
        <v>2.9510999999999998</v>
      </c>
      <c r="Q605">
        <f>-(Table42573053373694014334654972977[[#This Row],[time]]-2)*2</f>
        <v>-1.9021999999999997</v>
      </c>
      <c r="R605" s="6">
        <v>3.0493100000000002</v>
      </c>
      <c r="S605" s="3">
        <v>2.9510999999999998</v>
      </c>
      <c r="T605">
        <f>-(Table2472643123443764084404725043684[[#This Row],[time]]-2)*2</f>
        <v>-1.9021999999999997</v>
      </c>
      <c r="U605" s="6">
        <v>3.0292500000000002</v>
      </c>
      <c r="V605" s="3">
        <v>2.9510999999999998</v>
      </c>
      <c r="W605">
        <f>-(Table52583063383704024344664983078[[#This Row],[time]]-2)*2</f>
        <v>-1.9021999999999997</v>
      </c>
      <c r="X605" s="6">
        <v>2.73427</v>
      </c>
      <c r="Y605" s="3">
        <v>2.9510999999999998</v>
      </c>
      <c r="Z605">
        <f>-(Table2482653133453774094414735053785[[#This Row],[time]]-2)*2</f>
        <v>-1.9021999999999997</v>
      </c>
      <c r="AA605" s="6">
        <v>9.9877000000000002</v>
      </c>
      <c r="AB605" s="3">
        <v>2.9510999999999998</v>
      </c>
      <c r="AC605">
        <f>-(Table62593073393714034354674993179[[#This Row],[time]]-2)*2</f>
        <v>-1.9021999999999997</v>
      </c>
      <c r="AD605" s="6">
        <v>10.141500000000001</v>
      </c>
      <c r="AE605" s="3">
        <v>2.9510999999999998</v>
      </c>
      <c r="AF605">
        <f>-(Table2492663143463784104424745063886[[#This Row],[time]]-2)*2</f>
        <v>-1.9021999999999997</v>
      </c>
      <c r="AG605" s="6">
        <v>10.7928</v>
      </c>
      <c r="AH605" s="3">
        <v>2.9510999999999998</v>
      </c>
      <c r="AI605">
        <f>-(Table72603083403724044364685003280[[#This Row],[time]]-2)*2</f>
        <v>-1.9021999999999997</v>
      </c>
      <c r="AJ605" s="6">
        <v>12.8369</v>
      </c>
      <c r="AK605" s="3">
        <v>2.9510999999999998</v>
      </c>
      <c r="AL605">
        <f>-(Table2502673153473794114434755073987[[#This Row],[time]]-2)*2</f>
        <v>-1.9021999999999997</v>
      </c>
      <c r="AM605" s="6">
        <v>6.6402799999999997</v>
      </c>
      <c r="AN605" s="3">
        <v>2.9510999999999998</v>
      </c>
      <c r="AO605">
        <f>-(Table82613093413734054374695013381[[#This Row],[time]]-2)*2</f>
        <v>-1.9021999999999997</v>
      </c>
      <c r="AP605" s="6">
        <v>10.112399999999999</v>
      </c>
      <c r="AQ605" s="3">
        <v>2.9510999999999998</v>
      </c>
      <c r="AR605">
        <f>-(Table2522683163483804124444765084088[[#This Row],[time]]-2)*2</f>
        <v>-1.9021999999999997</v>
      </c>
      <c r="AS605" s="6">
        <v>6.1588599999999998</v>
      </c>
      <c r="AT605" s="3">
        <v>2.9510999999999998</v>
      </c>
      <c r="AU605">
        <f>-(Table2532693173493814134454775094189[[#This Row],[time]]-2)*2</f>
        <v>-1.9021999999999997</v>
      </c>
      <c r="AV605" s="6">
        <v>9.6972400000000007</v>
      </c>
    </row>
    <row r="606" spans="1:48">
      <c r="A606" s="4">
        <v>3</v>
      </c>
      <c r="B606">
        <f>-(Table12543023343663984304624942674[[#This Row],[time]]-2)*2</f>
        <v>-2</v>
      </c>
      <c r="C606" s="7">
        <v>7.7672800000000004</v>
      </c>
      <c r="D606" s="4">
        <v>3</v>
      </c>
      <c r="E606">
        <f>-(Table22553033353673994314634952775[[#This Row],[time]]-2)*2</f>
        <v>-2</v>
      </c>
      <c r="F606" s="7">
        <v>2.1071</v>
      </c>
      <c r="G606" s="4">
        <v>3</v>
      </c>
      <c r="H606" s="2">
        <f t="shared" si="543"/>
        <v>-2</v>
      </c>
      <c r="I606" s="7">
        <v>7.5336600000000002</v>
      </c>
      <c r="J606" s="4">
        <v>3</v>
      </c>
      <c r="K606">
        <f>-(Table32563043363684004324644962876[[#This Row],[time]]-2)*2</f>
        <v>-2</v>
      </c>
      <c r="L606" s="7">
        <v>2.4503699999999999</v>
      </c>
      <c r="M606" s="4">
        <v>3</v>
      </c>
      <c r="N606">
        <f>-(Table2462633113433754074394715033583[[#This Row],[time]]-2)*2</f>
        <v>-2</v>
      </c>
      <c r="O606" s="7">
        <v>3.23515</v>
      </c>
      <c r="P606" s="4">
        <v>3</v>
      </c>
      <c r="Q606">
        <f>-(Table42573053373694014334654972977[[#This Row],[time]]-2)*2</f>
        <v>-2</v>
      </c>
      <c r="R606" s="7">
        <v>3.2909899999999999</v>
      </c>
      <c r="S606" s="4">
        <v>3</v>
      </c>
      <c r="T606">
        <f>-(Table2472643123443764084404725043684[[#This Row],[time]]-2)*2</f>
        <v>-2</v>
      </c>
      <c r="U606" s="7">
        <v>3.3271899999999999</v>
      </c>
      <c r="V606" s="4">
        <v>3</v>
      </c>
      <c r="W606">
        <f>-(Table52583063383704024344664983078[[#This Row],[time]]-2)*2</f>
        <v>-2</v>
      </c>
      <c r="X606" s="7">
        <v>2.9556200000000001</v>
      </c>
      <c r="Y606" s="4">
        <v>3</v>
      </c>
      <c r="Z606">
        <f>-(Table2482653133453774094414735053785[[#This Row],[time]]-2)*2</f>
        <v>-2</v>
      </c>
      <c r="AA606" s="7">
        <v>12.5137</v>
      </c>
      <c r="AB606" s="4">
        <v>3</v>
      </c>
      <c r="AC606">
        <f>-(Table62593073393714034354674993179[[#This Row],[time]]-2)*2</f>
        <v>-2</v>
      </c>
      <c r="AD606" s="7">
        <v>11.8528</v>
      </c>
      <c r="AE606" s="4">
        <v>3</v>
      </c>
      <c r="AF606">
        <f>-(Table2492663143463784104424745063886[[#This Row],[time]]-2)*2</f>
        <v>-2</v>
      </c>
      <c r="AG606" s="7">
        <v>12.407</v>
      </c>
      <c r="AH606" s="4">
        <v>3</v>
      </c>
      <c r="AI606">
        <f>-(Table72603083403724044364685003280[[#This Row],[time]]-2)*2</f>
        <v>-2</v>
      </c>
      <c r="AJ606" s="7">
        <v>14.3826</v>
      </c>
      <c r="AK606" s="4">
        <v>3</v>
      </c>
      <c r="AL606">
        <f>-(Table2502673153473794114434755073987[[#This Row],[time]]-2)*2</f>
        <v>-2</v>
      </c>
      <c r="AM606" s="7">
        <v>7.0271800000000004</v>
      </c>
      <c r="AN606" s="4">
        <v>3</v>
      </c>
      <c r="AO606">
        <f>-(Table82613093413734054374695013381[[#This Row],[time]]-2)*2</f>
        <v>-2</v>
      </c>
      <c r="AP606" s="7">
        <v>10.4201</v>
      </c>
      <c r="AQ606" s="4">
        <v>3</v>
      </c>
      <c r="AR606">
        <f>-(Table2522683163483804124444765084088[[#This Row],[time]]-2)*2</f>
        <v>-2</v>
      </c>
      <c r="AS606" s="7">
        <v>6.4734999999999996</v>
      </c>
      <c r="AT606" s="4">
        <v>3</v>
      </c>
      <c r="AU606">
        <f>-(Table2532693173493814134454775094189[[#This Row],[time]]-2)*2</f>
        <v>-2</v>
      </c>
      <c r="AV606" s="7">
        <v>9.9722799999999996</v>
      </c>
    </row>
    <row r="607" spans="1:48">
      <c r="A607" t="s">
        <v>26</v>
      </c>
      <c r="C607">
        <f>AVERAGE(C586:C606)</f>
        <v>5.4294957142857143</v>
      </c>
      <c r="D607" t="s">
        <v>26</v>
      </c>
      <c r="F607">
        <f t="shared" ref="F607" si="544">AVERAGE(F586:F606)</f>
        <v>1.0250311523809525</v>
      </c>
      <c r="G607" t="s">
        <v>26</v>
      </c>
      <c r="I607">
        <f t="shared" ref="I607" si="545">AVERAGE(I586:I606)</f>
        <v>4.7870066666666657</v>
      </c>
      <c r="J607" t="s">
        <v>26</v>
      </c>
      <c r="L607">
        <f t="shared" ref="L607" si="546">AVERAGE(L586:L606)</f>
        <v>1.4160747190476191</v>
      </c>
      <c r="M607" t="s">
        <v>26</v>
      </c>
      <c r="O607">
        <f t="shared" ref="O607" si="547">AVERAGE(O586:O606)</f>
        <v>1.1532043402380954</v>
      </c>
      <c r="P607" t="s">
        <v>26</v>
      </c>
      <c r="R607">
        <f t="shared" ref="R607" si="548">AVERAGE(R586:R606)</f>
        <v>1.1631545804761905</v>
      </c>
      <c r="S607" t="s">
        <v>26</v>
      </c>
      <c r="U607">
        <f t="shared" ref="U607" si="549">AVERAGE(U586:U606)</f>
        <v>1.350912776190476</v>
      </c>
      <c r="V607" t="s">
        <v>26</v>
      </c>
      <c r="X607">
        <f t="shared" ref="X607" si="550">AVERAGE(X586:X606)</f>
        <v>1.696898241904762</v>
      </c>
      <c r="Y607" t="s">
        <v>26</v>
      </c>
      <c r="AA607">
        <f t="shared" ref="AA607" si="551">AVERAGE(AA586:AA606)</f>
        <v>2.5886562054761906</v>
      </c>
      <c r="AB607" t="s">
        <v>26</v>
      </c>
      <c r="AD607">
        <f t="shared" ref="AD607" si="552">AVERAGE(AD586:AD606)</f>
        <v>2.6417930371428575</v>
      </c>
      <c r="AE607" t="s">
        <v>26</v>
      </c>
      <c r="AG607">
        <f t="shared" ref="AG607" si="553">AVERAGE(AG586:AG606)</f>
        <v>3.7357878571428569</v>
      </c>
      <c r="AH607" t="s">
        <v>26</v>
      </c>
      <c r="AJ607">
        <f t="shared" ref="AJ607" si="554">AVERAGE(AJ586:AJ606)</f>
        <v>4.9086909024761907</v>
      </c>
      <c r="AK607" t="s">
        <v>26</v>
      </c>
      <c r="AM607">
        <f t="shared" ref="AM607" si="555">AVERAGE(AM586:AM606)</f>
        <v>4.014346190476191</v>
      </c>
      <c r="AN607" t="s">
        <v>26</v>
      </c>
      <c r="AP607">
        <f t="shared" ref="AP607" si="556">AVERAGE(AP586:AP606)</f>
        <v>5.7970790476190475</v>
      </c>
      <c r="AQ607" t="s">
        <v>26</v>
      </c>
      <c r="AS607">
        <f t="shared" ref="AS607" si="557">AVERAGE(AS586:AS606)</f>
        <v>3.6943476190476199</v>
      </c>
      <c r="AT607" t="s">
        <v>26</v>
      </c>
      <c r="AV607">
        <f t="shared" ref="AV607" si="558">AVERAGE(AV586:AV606)</f>
        <v>6.4031690476190493</v>
      </c>
    </row>
    <row r="608" spans="1:48">
      <c r="A608" t="s">
        <v>27</v>
      </c>
      <c r="C608">
        <f>MAX(C586:C606)</f>
        <v>7.7672800000000004</v>
      </c>
      <c r="D608" t="s">
        <v>27</v>
      </c>
      <c r="F608">
        <f t="shared" ref="F608:AV608" si="559">MAX(F586:F606)</f>
        <v>2.1071</v>
      </c>
      <c r="G608" t="s">
        <v>27</v>
      </c>
      <c r="I608">
        <f t="shared" ref="I608:AV608" si="560">MAX(I586:I606)</f>
        <v>7.5336600000000002</v>
      </c>
      <c r="J608" t="s">
        <v>27</v>
      </c>
      <c r="L608">
        <f t="shared" ref="L608:AV608" si="561">MAX(L586:L606)</f>
        <v>2.4503699999999999</v>
      </c>
      <c r="M608" t="s">
        <v>27</v>
      </c>
      <c r="O608">
        <f t="shared" ref="O608:AV608" si="562">MAX(O586:O606)</f>
        <v>3.23515</v>
      </c>
      <c r="P608" t="s">
        <v>27</v>
      </c>
      <c r="R608">
        <f t="shared" ref="R608:AV608" si="563">MAX(R586:R606)</f>
        <v>3.2909899999999999</v>
      </c>
      <c r="S608" t="s">
        <v>27</v>
      </c>
      <c r="U608">
        <f t="shared" ref="U608:AV608" si="564">MAX(U586:U606)</f>
        <v>3.3271899999999999</v>
      </c>
      <c r="V608" t="s">
        <v>27</v>
      </c>
      <c r="X608">
        <f t="shared" ref="X608:AV608" si="565">MAX(X586:X606)</f>
        <v>2.9556200000000001</v>
      </c>
      <c r="Y608" t="s">
        <v>27</v>
      </c>
      <c r="AA608">
        <f t="shared" ref="AA608:AV608" si="566">MAX(AA586:AA606)</f>
        <v>12.5137</v>
      </c>
      <c r="AB608" t="s">
        <v>27</v>
      </c>
      <c r="AD608">
        <f t="shared" ref="AD608:AV608" si="567">MAX(AD586:AD606)</f>
        <v>11.8528</v>
      </c>
      <c r="AE608" t="s">
        <v>27</v>
      </c>
      <c r="AG608">
        <f t="shared" ref="AG608:AV608" si="568">MAX(AG586:AG606)</f>
        <v>12.407</v>
      </c>
      <c r="AH608" t="s">
        <v>27</v>
      </c>
      <c r="AJ608">
        <f t="shared" ref="AJ608:AV608" si="569">MAX(AJ586:AJ606)</f>
        <v>14.3826</v>
      </c>
      <c r="AK608" t="s">
        <v>27</v>
      </c>
      <c r="AM608">
        <f t="shared" ref="AM608:AV608" si="570">MAX(AM586:AM606)</f>
        <v>7.0271800000000004</v>
      </c>
      <c r="AN608" t="s">
        <v>27</v>
      </c>
      <c r="AP608">
        <f t="shared" ref="AP608:AV608" si="571">MAX(AP586:AP606)</f>
        <v>10.4201</v>
      </c>
      <c r="AQ608" t="s">
        <v>27</v>
      </c>
      <c r="AS608">
        <f t="shared" ref="AS608:AV608" si="572">MAX(AS586:AS606)</f>
        <v>6.4734999999999996</v>
      </c>
      <c r="AT608" t="s">
        <v>27</v>
      </c>
      <c r="AV608">
        <f t="shared" ref="AV608" si="573">MAX(AV586:AV606)</f>
        <v>9.9722799999999996</v>
      </c>
    </row>
    <row r="611" spans="1:48">
      <c r="A611" s="1" t="s">
        <v>76</v>
      </c>
    </row>
    <row r="612" spans="1:48">
      <c r="A612" t="s">
        <v>77</v>
      </c>
      <c r="D612" t="s">
        <v>2</v>
      </c>
    </row>
    <row r="613" spans="1:48">
      <c r="A613" t="s">
        <v>78</v>
      </c>
      <c r="D613" t="s">
        <v>4</v>
      </c>
      <c r="E613" t="s">
        <v>5</v>
      </c>
    </row>
    <row r="615" spans="1:48">
      <c r="A615" t="s">
        <v>6</v>
      </c>
      <c r="D615" t="s">
        <v>7</v>
      </c>
      <c r="G615" t="s">
        <v>8</v>
      </c>
      <c r="J615" t="s">
        <v>9</v>
      </c>
      <c r="M615" t="s">
        <v>10</v>
      </c>
      <c r="P615" t="s">
        <v>11</v>
      </c>
      <c r="S615" t="s">
        <v>12</v>
      </c>
      <c r="V615" t="s">
        <v>13</v>
      </c>
      <c r="Y615" t="s">
        <v>14</v>
      </c>
      <c r="AB615" t="s">
        <v>15</v>
      </c>
      <c r="AE615" t="s">
        <v>16</v>
      </c>
      <c r="AH615" t="s">
        <v>17</v>
      </c>
      <c r="AK615" t="s">
        <v>18</v>
      </c>
      <c r="AN615" t="s">
        <v>19</v>
      </c>
      <c r="AQ615" t="s">
        <v>20</v>
      </c>
      <c r="AT615" t="s">
        <v>21</v>
      </c>
    </row>
    <row r="616" spans="1:48">
      <c r="A616" t="s">
        <v>22</v>
      </c>
      <c r="B616" t="s">
        <v>23</v>
      </c>
      <c r="C616" t="s">
        <v>24</v>
      </c>
      <c r="D616" t="s">
        <v>22</v>
      </c>
      <c r="E616" t="s">
        <v>23</v>
      </c>
      <c r="F616" t="s">
        <v>25</v>
      </c>
      <c r="G616" t="s">
        <v>22</v>
      </c>
      <c r="H616" t="s">
        <v>23</v>
      </c>
      <c r="I616" t="s">
        <v>24</v>
      </c>
      <c r="J616" t="s">
        <v>22</v>
      </c>
      <c r="K616" t="s">
        <v>23</v>
      </c>
      <c r="L616" t="s">
        <v>24</v>
      </c>
      <c r="M616" t="s">
        <v>22</v>
      </c>
      <c r="N616" t="s">
        <v>23</v>
      </c>
      <c r="O616" t="s">
        <v>24</v>
      </c>
      <c r="P616" t="s">
        <v>22</v>
      </c>
      <c r="Q616" t="s">
        <v>23</v>
      </c>
      <c r="R616" t="s">
        <v>24</v>
      </c>
      <c r="S616" t="s">
        <v>22</v>
      </c>
      <c r="T616" t="s">
        <v>23</v>
      </c>
      <c r="U616" t="s">
        <v>24</v>
      </c>
      <c r="V616" t="s">
        <v>22</v>
      </c>
      <c r="W616" t="s">
        <v>23</v>
      </c>
      <c r="X616" t="s">
        <v>24</v>
      </c>
      <c r="Y616" t="s">
        <v>22</v>
      </c>
      <c r="Z616" t="s">
        <v>23</v>
      </c>
      <c r="AA616" t="s">
        <v>24</v>
      </c>
      <c r="AB616" t="s">
        <v>22</v>
      </c>
      <c r="AC616" t="s">
        <v>23</v>
      </c>
      <c r="AD616" t="s">
        <v>24</v>
      </c>
      <c r="AE616" t="s">
        <v>22</v>
      </c>
      <c r="AF616" t="s">
        <v>23</v>
      </c>
      <c r="AG616" t="s">
        <v>24</v>
      </c>
      <c r="AH616" t="s">
        <v>22</v>
      </c>
      <c r="AI616" t="s">
        <v>23</v>
      </c>
      <c r="AJ616" t="s">
        <v>24</v>
      </c>
      <c r="AK616" t="s">
        <v>22</v>
      </c>
      <c r="AL616" t="s">
        <v>23</v>
      </c>
      <c r="AM616" t="s">
        <v>24</v>
      </c>
      <c r="AN616" t="s">
        <v>22</v>
      </c>
      <c r="AO616" t="s">
        <v>23</v>
      </c>
      <c r="AP616" t="s">
        <v>24</v>
      </c>
      <c r="AQ616" t="s">
        <v>22</v>
      </c>
      <c r="AR616" t="s">
        <v>23</v>
      </c>
      <c r="AS616" t="s">
        <v>24</v>
      </c>
      <c r="AT616" t="s">
        <v>22</v>
      </c>
      <c r="AU616" t="s">
        <v>23</v>
      </c>
      <c r="AV616" t="s">
        <v>24</v>
      </c>
    </row>
    <row r="617" spans="1:48">
      <c r="A617" s="2">
        <v>2</v>
      </c>
      <c r="B617">
        <f>(Table1286318350382414446478104290[[#This Row],[time]]-2)*2</f>
        <v>0</v>
      </c>
      <c r="C617" s="5">
        <v>1.77881</v>
      </c>
      <c r="D617" s="2">
        <v>2</v>
      </c>
      <c r="E617">
        <f>(Table2287319351383415447479114391[[#This Row],[time]]-2)*2</f>
        <v>0</v>
      </c>
      <c r="F617" s="5">
        <v>0.51921300000000004</v>
      </c>
      <c r="G617" s="2">
        <v>2</v>
      </c>
      <c r="H617">
        <f>(Table245294326358390422454486185098[[#This Row],[time]]-2)*2</f>
        <v>0</v>
      </c>
      <c r="I617" s="5">
        <v>2.9262899999999998</v>
      </c>
      <c r="J617" s="2">
        <v>2</v>
      </c>
      <c r="K617">
        <f>(Table3288320352384416448480124492[[#This Row],[time]]-2)*2</f>
        <v>0</v>
      </c>
      <c r="L617" s="5">
        <v>0.56013000000000002</v>
      </c>
      <c r="M617" s="2">
        <v>2</v>
      </c>
      <c r="N617">
        <f>(Table246295327359391423455487195199[[#This Row],[time]]-2)*2</f>
        <v>0</v>
      </c>
      <c r="O617" s="5">
        <v>0.13519200000000001</v>
      </c>
      <c r="P617" s="2">
        <v>2</v>
      </c>
      <c r="Q617">
        <f>(Table4289321353385417449481134593[[#This Row],[time]]-2)*2</f>
        <v>0</v>
      </c>
      <c r="R617" s="5">
        <v>1.26922</v>
      </c>
      <c r="S617" s="2">
        <v>2</v>
      </c>
      <c r="T617">
        <f>(Table2472963283603924244564882052100[[#This Row],[time]]-2)*2</f>
        <v>0</v>
      </c>
      <c r="U617" s="5">
        <v>0.49493199999999998</v>
      </c>
      <c r="V617" s="2">
        <v>2</v>
      </c>
      <c r="W617">
        <f>(Table5290322354386418450482144694[[#This Row],[time]]-2)*2</f>
        <v>0</v>
      </c>
      <c r="X617" s="5">
        <v>1.6511499999999999</v>
      </c>
      <c r="Y617" s="2">
        <v>2</v>
      </c>
      <c r="Z617">
        <f>(Table2482973293613934254574892153101[[#This Row],[time]]-2)*2</f>
        <v>0</v>
      </c>
      <c r="AA617" s="5">
        <v>0.503799</v>
      </c>
      <c r="AB617" s="2">
        <v>2</v>
      </c>
      <c r="AC617">
        <f>(Table6291323355387419451483154795[[#This Row],[time]]-2)*2</f>
        <v>0</v>
      </c>
      <c r="AD617" s="5">
        <v>1.07572</v>
      </c>
      <c r="AE617" s="2">
        <v>2</v>
      </c>
      <c r="AF617">
        <f>(Table2492983303623944264584902254102[[#This Row],[time]]-2)*2</f>
        <v>0</v>
      </c>
      <c r="AG617" s="5">
        <v>1.0172699999999999</v>
      </c>
      <c r="AH617" s="2">
        <v>2</v>
      </c>
      <c r="AI617">
        <f>(Table7292324356388420452484164896[[#This Row],[time]]-2)*2</f>
        <v>0</v>
      </c>
      <c r="AJ617" s="5">
        <v>0.99323499999999998</v>
      </c>
      <c r="AK617" s="2">
        <v>2</v>
      </c>
      <c r="AL617">
        <f>(Table2502993313633954274594912355103[[#This Row],[time]]-2)*2</f>
        <v>0</v>
      </c>
      <c r="AM617" s="5">
        <v>8.2923800000000006E-2</v>
      </c>
      <c r="AN617" s="2">
        <v>2</v>
      </c>
      <c r="AO617">
        <f>(Table8293325357389421453485174997[[#This Row],[time]]-2)*2</f>
        <v>0</v>
      </c>
      <c r="AP617" s="5">
        <v>0.77759800000000001</v>
      </c>
      <c r="AQ617" s="2">
        <v>2</v>
      </c>
      <c r="AR617">
        <f>(Table2523003323643964284604922456104[[#This Row],[time]]-2)*2</f>
        <v>0</v>
      </c>
      <c r="AS617" s="5">
        <v>0.64615299999999998</v>
      </c>
      <c r="AT617" s="2">
        <v>2</v>
      </c>
      <c r="AU617">
        <f>(Table2533013333653974294614932557105[[#This Row],[time]]-2)*2</f>
        <v>0</v>
      </c>
      <c r="AV617" s="5">
        <v>2.7105700000000001</v>
      </c>
    </row>
    <row r="618" spans="1:48">
      <c r="A618" s="3">
        <v>2.0512600000000001</v>
      </c>
      <c r="B618">
        <f>(Table1286318350382414446478104290[[#This Row],[time]]-2)*2</f>
        <v>0.10252000000000017</v>
      </c>
      <c r="C618" s="6">
        <v>1.73885</v>
      </c>
      <c r="D618" s="3">
        <v>2.0512600000000001</v>
      </c>
      <c r="E618">
        <f>(Table2287319351383415447479114391[[#This Row],[time]]-2)*2</f>
        <v>0.10252000000000017</v>
      </c>
      <c r="F618" s="6">
        <v>0.52408500000000002</v>
      </c>
      <c r="G618" s="3">
        <v>2.0512600000000001</v>
      </c>
      <c r="H618">
        <f>(Table245294326358390422454486185098[[#This Row],[time]]-2)*2</f>
        <v>0.10252000000000017</v>
      </c>
      <c r="I618" s="6">
        <v>2.8907500000000002</v>
      </c>
      <c r="J618" s="3">
        <v>2.0512600000000001</v>
      </c>
      <c r="K618">
        <f>(Table3288320352384416448480124492[[#This Row],[time]]-2)*2</f>
        <v>0.10252000000000017</v>
      </c>
      <c r="L618" s="6">
        <v>0.56059199999999998</v>
      </c>
      <c r="M618" s="3">
        <v>2.0512600000000001</v>
      </c>
      <c r="N618">
        <f>(Table246295327359391423455487195199[[#This Row],[time]]-2)*2</f>
        <v>0.10252000000000017</v>
      </c>
      <c r="O618" s="6">
        <v>0.119241</v>
      </c>
      <c r="P618" s="3">
        <v>2.0512600000000001</v>
      </c>
      <c r="Q618">
        <f>(Table4289321353385417449481134593[[#This Row],[time]]-2)*2</f>
        <v>0.10252000000000017</v>
      </c>
      <c r="R618" s="6">
        <v>1.23143</v>
      </c>
      <c r="S618" s="3">
        <v>2.0512600000000001</v>
      </c>
      <c r="T618">
        <f>(Table2472963283603924244564882052100[[#This Row],[time]]-2)*2</f>
        <v>0.10252000000000017</v>
      </c>
      <c r="U618" s="6">
        <v>0.44734299999999999</v>
      </c>
      <c r="V618" s="3">
        <v>2.0512600000000001</v>
      </c>
      <c r="W618">
        <f>(Table5290322354386418450482144694[[#This Row],[time]]-2)*2</f>
        <v>0.10252000000000017</v>
      </c>
      <c r="X618" s="6">
        <v>1.6265000000000001</v>
      </c>
      <c r="Y618" s="3">
        <v>2.0512600000000001</v>
      </c>
      <c r="Z618">
        <f>(Table2482973293613934254574892153101[[#This Row],[time]]-2)*2</f>
        <v>0.10252000000000017</v>
      </c>
      <c r="AA618" s="6">
        <v>0.465059</v>
      </c>
      <c r="AB618" s="3">
        <v>2.0512600000000001</v>
      </c>
      <c r="AC618">
        <f>(Table6291323355387419451483154795[[#This Row],[time]]-2)*2</f>
        <v>0.10252000000000017</v>
      </c>
      <c r="AD618" s="6">
        <v>0.98693699999999995</v>
      </c>
      <c r="AE618" s="3">
        <v>2.0512600000000001</v>
      </c>
      <c r="AF618">
        <f>(Table2492983303623944264584902254102[[#This Row],[time]]-2)*2</f>
        <v>0.10252000000000017</v>
      </c>
      <c r="AG618" s="6">
        <v>0.95561300000000005</v>
      </c>
      <c r="AH618" s="3">
        <v>2.0512600000000001</v>
      </c>
      <c r="AI618">
        <f>(Table7292324356388420452484164896[[#This Row],[time]]-2)*2</f>
        <v>0.10252000000000017</v>
      </c>
      <c r="AJ618" s="6">
        <v>0.97236800000000001</v>
      </c>
      <c r="AK618" s="3">
        <v>2.0512600000000001</v>
      </c>
      <c r="AL618">
        <f>(Table2502993313633954274594912355103[[#This Row],[time]]-2)*2</f>
        <v>0.10252000000000017</v>
      </c>
      <c r="AM618" s="6">
        <v>0.103411</v>
      </c>
      <c r="AN618" s="3">
        <v>2.0512600000000001</v>
      </c>
      <c r="AO618">
        <f>(Table8293325357389421453485174997[[#This Row],[time]]-2)*2</f>
        <v>0.10252000000000017</v>
      </c>
      <c r="AP618" s="6">
        <v>0.82997500000000002</v>
      </c>
      <c r="AQ618" s="3">
        <v>2.0512600000000001</v>
      </c>
      <c r="AR618">
        <f>(Table2523003323643964284604922456104[[#This Row],[time]]-2)*2</f>
        <v>0.10252000000000017</v>
      </c>
      <c r="AS618" s="6">
        <v>0.66254100000000005</v>
      </c>
      <c r="AT618" s="3">
        <v>2.0512600000000001</v>
      </c>
      <c r="AU618">
        <f>(Table2533013333653974294614932557105[[#This Row],[time]]-2)*2</f>
        <v>0.10252000000000017</v>
      </c>
      <c r="AV618" s="6">
        <v>2.66486</v>
      </c>
    </row>
    <row r="619" spans="1:48">
      <c r="A619" s="3">
        <v>2.1153300000000002</v>
      </c>
      <c r="B619">
        <f>(Table1286318350382414446478104290[[#This Row],[time]]-2)*2</f>
        <v>0.23066000000000031</v>
      </c>
      <c r="C619" s="6">
        <v>1.5339</v>
      </c>
      <c r="D619" s="3">
        <v>2.1153300000000002</v>
      </c>
      <c r="E619">
        <f>(Table2287319351383415447479114391[[#This Row],[time]]-2)*2</f>
        <v>0.23066000000000031</v>
      </c>
      <c r="F619" s="6">
        <v>0.50903399999999999</v>
      </c>
      <c r="G619" s="3">
        <v>2.1153300000000002</v>
      </c>
      <c r="H619">
        <f>(Table245294326358390422454486185098[[#This Row],[time]]-2)*2</f>
        <v>0.23066000000000031</v>
      </c>
      <c r="I619" s="6">
        <v>2.7630499999999998</v>
      </c>
      <c r="J619" s="3">
        <v>2.1153300000000002</v>
      </c>
      <c r="K619">
        <f>(Table3288320352384416448480124492[[#This Row],[time]]-2)*2</f>
        <v>0.23066000000000031</v>
      </c>
      <c r="L619" s="6">
        <v>0.54158300000000004</v>
      </c>
      <c r="M619" s="3">
        <v>2.1153300000000002</v>
      </c>
      <c r="N619">
        <f>(Table246295327359391423455487195199[[#This Row],[time]]-2)*2</f>
        <v>0.23066000000000031</v>
      </c>
      <c r="O619" s="6">
        <v>8.7302500000000005E-2</v>
      </c>
      <c r="P619" s="3">
        <v>2.1153300000000002</v>
      </c>
      <c r="Q619">
        <f>(Table4289321353385417449481134593[[#This Row],[time]]-2)*2</f>
        <v>0.23066000000000031</v>
      </c>
      <c r="R619" s="6">
        <v>1.14862</v>
      </c>
      <c r="S619" s="3">
        <v>2.1153300000000002</v>
      </c>
      <c r="T619">
        <f>(Table2472963283603924244564882052100[[#This Row],[time]]-2)*2</f>
        <v>0.23066000000000031</v>
      </c>
      <c r="U619" s="6">
        <v>0.32794899999999999</v>
      </c>
      <c r="V619" s="3">
        <v>2.1153300000000002</v>
      </c>
      <c r="W619">
        <f>(Table5290322354386418450482144694[[#This Row],[time]]-2)*2</f>
        <v>0.23066000000000031</v>
      </c>
      <c r="X619" s="6">
        <v>1.50779</v>
      </c>
      <c r="Y619" s="3">
        <v>2.1153300000000002</v>
      </c>
      <c r="Z619">
        <f>(Table2482973293613934254574892153101[[#This Row],[time]]-2)*2</f>
        <v>0.23066000000000031</v>
      </c>
      <c r="AA619" s="6">
        <v>0.46164100000000002</v>
      </c>
      <c r="AB619" s="3">
        <v>2.1153300000000002</v>
      </c>
      <c r="AC619">
        <f>(Table6291323355387419451483154795[[#This Row],[time]]-2)*2</f>
        <v>0.23066000000000031</v>
      </c>
      <c r="AD619" s="6">
        <v>0.73795299999999997</v>
      </c>
      <c r="AE619" s="3">
        <v>2.1153300000000002</v>
      </c>
      <c r="AF619">
        <f>(Table2492983303623944264584902254102[[#This Row],[time]]-2)*2</f>
        <v>0.23066000000000031</v>
      </c>
      <c r="AG619" s="6">
        <v>0.75736199999999998</v>
      </c>
      <c r="AH619" s="3">
        <v>2.1153300000000002</v>
      </c>
      <c r="AI619">
        <f>(Table7292324356388420452484164896[[#This Row],[time]]-2)*2</f>
        <v>0.23066000000000031</v>
      </c>
      <c r="AJ619" s="6">
        <v>0.95131500000000002</v>
      </c>
      <c r="AK619" s="3">
        <v>2.1153300000000002</v>
      </c>
      <c r="AL619">
        <f>(Table2502993313633954274594912355103[[#This Row],[time]]-2)*2</f>
        <v>0.23066000000000031</v>
      </c>
      <c r="AM619" s="6">
        <v>0.15701999999999999</v>
      </c>
      <c r="AN619" s="3">
        <v>2.1153300000000002</v>
      </c>
      <c r="AO619">
        <f>(Table8293325357389421453485174997[[#This Row],[time]]-2)*2</f>
        <v>0.23066000000000031</v>
      </c>
      <c r="AP619" s="6">
        <v>0.93419300000000005</v>
      </c>
      <c r="AQ619" s="3">
        <v>2.1153300000000002</v>
      </c>
      <c r="AR619">
        <f>(Table2523003323643964284604922456104[[#This Row],[time]]-2)*2</f>
        <v>0.23066000000000031</v>
      </c>
      <c r="AS619" s="6">
        <v>0.71292500000000003</v>
      </c>
      <c r="AT619" s="3">
        <v>2.1153300000000002</v>
      </c>
      <c r="AU619">
        <f>(Table2533013333653974294614932557105[[#This Row],[time]]-2)*2</f>
        <v>0.23066000000000031</v>
      </c>
      <c r="AV619" s="6">
        <v>2.6314700000000002</v>
      </c>
    </row>
    <row r="620" spans="1:48">
      <c r="A620" s="3">
        <v>2.16533</v>
      </c>
      <c r="B620">
        <f>(Table1286318350382414446478104290[[#This Row],[time]]-2)*2</f>
        <v>0.33065999999999995</v>
      </c>
      <c r="C620" s="6">
        <v>1.3316300000000001</v>
      </c>
      <c r="D620" s="3">
        <v>2.16533</v>
      </c>
      <c r="E620">
        <f>(Table2287319351383415447479114391[[#This Row],[time]]-2)*2</f>
        <v>0.33065999999999995</v>
      </c>
      <c r="F620" s="6">
        <v>0.48620999999999998</v>
      </c>
      <c r="G620" s="3">
        <v>2.16533</v>
      </c>
      <c r="H620">
        <f>(Table245294326358390422454486185098[[#This Row],[time]]-2)*2</f>
        <v>0.33065999999999995</v>
      </c>
      <c r="I620" s="6">
        <v>2.6355900000000001</v>
      </c>
      <c r="J620" s="3">
        <v>2.16533</v>
      </c>
      <c r="K620">
        <f>(Table3288320352384416448480124492[[#This Row],[time]]-2)*2</f>
        <v>0.33065999999999995</v>
      </c>
      <c r="L620" s="6">
        <v>0.51273400000000002</v>
      </c>
      <c r="M620" s="3">
        <v>2.16533</v>
      </c>
      <c r="N620">
        <f>(Table246295327359391423455487195199[[#This Row],[time]]-2)*2</f>
        <v>0.33065999999999995</v>
      </c>
      <c r="O620" s="6">
        <v>4.2269599999999997E-2</v>
      </c>
      <c r="P620" s="3">
        <v>2.16533</v>
      </c>
      <c r="Q620">
        <f>(Table4289321353385417449481134593[[#This Row],[time]]-2)*2</f>
        <v>0.33065999999999995</v>
      </c>
      <c r="R620" s="6">
        <v>1.0451600000000001</v>
      </c>
      <c r="S620" s="3">
        <v>2.16533</v>
      </c>
      <c r="T620">
        <f>(Table2472963283603924244564882052100[[#This Row],[time]]-2)*2</f>
        <v>0.33065999999999995</v>
      </c>
      <c r="U620" s="6">
        <v>0.15565000000000001</v>
      </c>
      <c r="V620" s="3">
        <v>2.16533</v>
      </c>
      <c r="W620">
        <f>(Table5290322354386418450482144694[[#This Row],[time]]-2)*2</f>
        <v>0.33065999999999995</v>
      </c>
      <c r="X620" s="6">
        <v>1.3535999999999999</v>
      </c>
      <c r="Y620" s="3">
        <v>2.16533</v>
      </c>
      <c r="Z620">
        <f>(Table2482973293613934254574892153101[[#This Row],[time]]-2)*2</f>
        <v>0.33065999999999995</v>
      </c>
      <c r="AA620" s="6">
        <v>0.230433</v>
      </c>
      <c r="AB620" s="3">
        <v>2.16533</v>
      </c>
      <c r="AC620">
        <f>(Table6291323355387419451483154795[[#This Row],[time]]-2)*2</f>
        <v>0.33065999999999995</v>
      </c>
      <c r="AD620" s="6">
        <v>0.45896999999999999</v>
      </c>
      <c r="AE620" s="3">
        <v>2.16533</v>
      </c>
      <c r="AF620">
        <f>(Table2492983303623944264584902254102[[#This Row],[time]]-2)*2</f>
        <v>0.33065999999999995</v>
      </c>
      <c r="AG620" s="6">
        <v>0.47150900000000001</v>
      </c>
      <c r="AH620" s="3">
        <v>2.16533</v>
      </c>
      <c r="AI620">
        <f>(Table7292324356388420452484164896[[#This Row],[time]]-2)*2</f>
        <v>0.33065999999999995</v>
      </c>
      <c r="AJ620" s="6">
        <v>0.84528000000000003</v>
      </c>
      <c r="AK620" s="3">
        <v>2.16533</v>
      </c>
      <c r="AL620">
        <f>(Table2502993313633954274594912355103[[#This Row],[time]]-2)*2</f>
        <v>0.33065999999999995</v>
      </c>
      <c r="AM620" s="6">
        <v>0.22348100000000001</v>
      </c>
      <c r="AN620" s="3">
        <v>2.16533</v>
      </c>
      <c r="AO620">
        <f>(Table8293325357389421453485174997[[#This Row],[time]]-2)*2</f>
        <v>0.33065999999999995</v>
      </c>
      <c r="AP620" s="6">
        <v>1.0093399999999999</v>
      </c>
      <c r="AQ620" s="3">
        <v>2.16533</v>
      </c>
      <c r="AR620">
        <f>(Table2523003323643964284604922456104[[#This Row],[time]]-2)*2</f>
        <v>0.33065999999999995</v>
      </c>
      <c r="AS620" s="6">
        <v>0.76856100000000005</v>
      </c>
      <c r="AT620" s="3">
        <v>2.16533</v>
      </c>
      <c r="AU620">
        <f>(Table2533013333653974294614932557105[[#This Row],[time]]-2)*2</f>
        <v>0.33065999999999995</v>
      </c>
      <c r="AV620" s="6">
        <v>2.5913300000000001</v>
      </c>
    </row>
    <row r="621" spans="1:48">
      <c r="A621" s="3">
        <v>2.2153299999999998</v>
      </c>
      <c r="B621">
        <f>(Table1286318350382414446478104290[[#This Row],[time]]-2)*2</f>
        <v>0.4306599999999996</v>
      </c>
      <c r="C621" s="6">
        <v>1.09283</v>
      </c>
      <c r="D621" s="3">
        <v>2.2153299999999998</v>
      </c>
      <c r="E621">
        <f>(Table2287319351383415447479114391[[#This Row],[time]]-2)*2</f>
        <v>0.4306599999999996</v>
      </c>
      <c r="F621" s="6">
        <v>0.44734400000000002</v>
      </c>
      <c r="G621" s="3">
        <v>2.2153299999999998</v>
      </c>
      <c r="H621">
        <f>(Table245294326358390422454486185098[[#This Row],[time]]-2)*2</f>
        <v>0.4306599999999996</v>
      </c>
      <c r="I621" s="6">
        <v>2.4435199999999999</v>
      </c>
      <c r="J621" s="3">
        <v>2.2153299999999998</v>
      </c>
      <c r="K621">
        <f>(Table3288320352384416448480124492[[#This Row],[time]]-2)*2</f>
        <v>0.4306599999999996</v>
      </c>
      <c r="L621" s="6">
        <v>0.453789</v>
      </c>
      <c r="M621" s="3">
        <v>2.2153299999999998</v>
      </c>
      <c r="N621">
        <f>(Table246295327359391423455487195199[[#This Row],[time]]-2)*2</f>
        <v>0.4306599999999996</v>
      </c>
      <c r="O621" s="9">
        <v>9.2999999999999997E-5</v>
      </c>
      <c r="P621" s="3">
        <v>2.2153299999999998</v>
      </c>
      <c r="Q621">
        <f>(Table4289321353385417449481134593[[#This Row],[time]]-2)*2</f>
        <v>0.4306599999999996</v>
      </c>
      <c r="R621" s="6">
        <v>0.80982399999999999</v>
      </c>
      <c r="S621" s="3">
        <v>2.2153299999999998</v>
      </c>
      <c r="T621">
        <f>(Table2472963283603924244564882052100[[#This Row],[time]]-2)*2</f>
        <v>0.4306599999999996</v>
      </c>
      <c r="U621" s="6">
        <v>1.22E-4</v>
      </c>
      <c r="V621" s="3">
        <v>2.2153299999999998</v>
      </c>
      <c r="W621">
        <f>(Table5290322354386418450482144694[[#This Row],[time]]-2)*2</f>
        <v>0.4306599999999996</v>
      </c>
      <c r="X621" s="6">
        <v>0.97300699999999996</v>
      </c>
      <c r="Y621" s="3">
        <v>2.2153299999999998</v>
      </c>
      <c r="Z621">
        <f>(Table2482973293613934254574892153101[[#This Row],[time]]-2)*2</f>
        <v>0.4306599999999996</v>
      </c>
      <c r="AA621" s="6">
        <v>2.28488E-3</v>
      </c>
      <c r="AB621" s="3">
        <v>2.2153299999999998</v>
      </c>
      <c r="AC621">
        <f>(Table6291323355387419451483154795[[#This Row],[time]]-2)*2</f>
        <v>0.4306599999999996</v>
      </c>
      <c r="AD621" s="6">
        <v>0.21012500000000001</v>
      </c>
      <c r="AE621" s="3">
        <v>2.2153299999999998</v>
      </c>
      <c r="AF621">
        <f>(Table2492983303623944264584902254102[[#This Row],[time]]-2)*2</f>
        <v>0.4306599999999996</v>
      </c>
      <c r="AG621" s="6">
        <v>0.24840300000000001</v>
      </c>
      <c r="AH621" s="3">
        <v>2.2153299999999998</v>
      </c>
      <c r="AI621">
        <f>(Table7292324356388420452484164896[[#This Row],[time]]-2)*2</f>
        <v>0.4306599999999996</v>
      </c>
      <c r="AJ621" s="6">
        <v>0.67236499999999999</v>
      </c>
      <c r="AK621" s="3">
        <v>2.2153299999999998</v>
      </c>
      <c r="AL621">
        <f>(Table2502993313633954274594912355103[[#This Row],[time]]-2)*2</f>
        <v>0.4306599999999996</v>
      </c>
      <c r="AM621" s="6">
        <v>0.32463700000000001</v>
      </c>
      <c r="AN621" s="3">
        <v>2.2153299999999998</v>
      </c>
      <c r="AO621">
        <f>(Table8293325357389421453485174997[[#This Row],[time]]-2)*2</f>
        <v>0.4306599999999996</v>
      </c>
      <c r="AP621" s="6">
        <v>1.10405</v>
      </c>
      <c r="AQ621" s="3">
        <v>2.2153299999999998</v>
      </c>
      <c r="AR621">
        <f>(Table2523003323643964284604922456104[[#This Row],[time]]-2)*2</f>
        <v>0.4306599999999996</v>
      </c>
      <c r="AS621" s="6">
        <v>0.83161499999999999</v>
      </c>
      <c r="AT621" s="3">
        <v>2.2153299999999998</v>
      </c>
      <c r="AU621">
        <f>(Table2533013333653974294614932557105[[#This Row],[time]]-2)*2</f>
        <v>0.4306599999999996</v>
      </c>
      <c r="AV621" s="6">
        <v>2.5538400000000001</v>
      </c>
    </row>
    <row r="622" spans="1:48">
      <c r="A622" s="3">
        <v>2.2747099999999998</v>
      </c>
      <c r="B622">
        <f>(Table1286318350382414446478104290[[#This Row],[time]]-2)*2</f>
        <v>0.54941999999999958</v>
      </c>
      <c r="C622" s="6">
        <v>0.83112200000000003</v>
      </c>
      <c r="D622" s="3">
        <v>2.2747099999999998</v>
      </c>
      <c r="E622">
        <f>(Table2287319351383415447479114391[[#This Row],[time]]-2)*2</f>
        <v>0.54941999999999958</v>
      </c>
      <c r="F622" s="6">
        <v>0.37079000000000001</v>
      </c>
      <c r="G622" s="3">
        <v>2.2747099999999998</v>
      </c>
      <c r="H622">
        <f>(Table245294326358390422454486185098[[#This Row],[time]]-2)*2</f>
        <v>0.54941999999999958</v>
      </c>
      <c r="I622" s="6">
        <v>2.1793200000000001</v>
      </c>
      <c r="J622" s="3">
        <v>2.2747099999999998</v>
      </c>
      <c r="K622">
        <f>(Table3288320352384416448480124492[[#This Row],[time]]-2)*2</f>
        <v>0.54941999999999958</v>
      </c>
      <c r="L622" s="6">
        <v>0.32411000000000001</v>
      </c>
      <c r="M622" s="3">
        <v>2.2747099999999998</v>
      </c>
      <c r="N622">
        <f>(Table246295327359391423455487195199[[#This Row],[time]]-2)*2</f>
        <v>0.54941999999999958</v>
      </c>
      <c r="O622" s="9">
        <v>7.7000000000000001E-5</v>
      </c>
      <c r="P622" s="3">
        <v>2.2747099999999998</v>
      </c>
      <c r="Q622">
        <f>(Table4289321353385417449481134593[[#This Row],[time]]-2)*2</f>
        <v>0.54941999999999958</v>
      </c>
      <c r="R622" s="6">
        <v>0.180147</v>
      </c>
      <c r="S622" s="3">
        <v>2.2747099999999998</v>
      </c>
      <c r="T622">
        <f>(Table2472963283603924244564882052100[[#This Row],[time]]-2)*2</f>
        <v>0.54941999999999958</v>
      </c>
      <c r="U622" s="9">
        <v>8.7499999999999999E-5</v>
      </c>
      <c r="V622" s="3">
        <v>2.2747099999999998</v>
      </c>
      <c r="W622">
        <f>(Table5290322354386418450482144694[[#This Row],[time]]-2)*2</f>
        <v>0.54941999999999958</v>
      </c>
      <c r="X622" s="6">
        <v>0.210481</v>
      </c>
      <c r="Y622" s="3">
        <v>2.2747099999999998</v>
      </c>
      <c r="Z622">
        <f>(Table2482973293613934254574892153101[[#This Row],[time]]-2)*2</f>
        <v>0.54941999999999958</v>
      </c>
      <c r="AA622" s="6">
        <v>2.97679E-3</v>
      </c>
      <c r="AB622" s="3">
        <v>2.2747099999999998</v>
      </c>
      <c r="AC622">
        <f>(Table6291323355387419451483154795[[#This Row],[time]]-2)*2</f>
        <v>0.54941999999999958</v>
      </c>
      <c r="AD622" s="6">
        <v>0.166772</v>
      </c>
      <c r="AE622" s="3">
        <v>2.2747099999999998</v>
      </c>
      <c r="AF622">
        <f>(Table2492983303623944264584902254102[[#This Row],[time]]-2)*2</f>
        <v>0.54941999999999958</v>
      </c>
      <c r="AG622" s="6">
        <v>0.12413299999999999</v>
      </c>
      <c r="AH622" s="3">
        <v>2.2747099999999998</v>
      </c>
      <c r="AI622">
        <f>(Table7292324356388420452484164896[[#This Row],[time]]-2)*2</f>
        <v>0.54941999999999958</v>
      </c>
      <c r="AJ622" s="6">
        <v>0.52225500000000002</v>
      </c>
      <c r="AK622" s="3">
        <v>2.2747099999999998</v>
      </c>
      <c r="AL622">
        <f>(Table2502993313633954274594912355103[[#This Row],[time]]-2)*2</f>
        <v>0.54941999999999958</v>
      </c>
      <c r="AM622" s="6">
        <v>0.46881699999999998</v>
      </c>
      <c r="AN622" s="3">
        <v>2.2747099999999998</v>
      </c>
      <c r="AO622">
        <f>(Table8293325357389421453485174997[[#This Row],[time]]-2)*2</f>
        <v>0.54941999999999958</v>
      </c>
      <c r="AP622" s="6">
        <v>1.2289699999999999</v>
      </c>
      <c r="AQ622" s="3">
        <v>2.2747099999999998</v>
      </c>
      <c r="AR622">
        <f>(Table2523003323643964284604922456104[[#This Row],[time]]-2)*2</f>
        <v>0.54941999999999958</v>
      </c>
      <c r="AS622" s="6">
        <v>0.88753300000000002</v>
      </c>
      <c r="AT622" s="3">
        <v>2.2747099999999998</v>
      </c>
      <c r="AU622">
        <f>(Table2533013333653974294614932557105[[#This Row],[time]]-2)*2</f>
        <v>0.54941999999999958</v>
      </c>
      <c r="AV622" s="6">
        <v>2.5084399999999998</v>
      </c>
    </row>
    <row r="623" spans="1:48">
      <c r="A623" s="3">
        <v>2.3168899999999999</v>
      </c>
      <c r="B623">
        <f>(Table1286318350382414446478104290[[#This Row],[time]]-2)*2</f>
        <v>0.63377999999999979</v>
      </c>
      <c r="C623" s="6">
        <v>0.67896900000000004</v>
      </c>
      <c r="D623" s="3">
        <v>2.3168899999999999</v>
      </c>
      <c r="E623">
        <f>(Table2287319351383415447479114391[[#This Row],[time]]-2)*2</f>
        <v>0.63377999999999979</v>
      </c>
      <c r="F623" s="6">
        <v>0.31676500000000002</v>
      </c>
      <c r="G623" s="3">
        <v>2.3168899999999999</v>
      </c>
      <c r="H623">
        <f>(Table245294326358390422454486185098[[#This Row],[time]]-2)*2</f>
        <v>0.63377999999999979</v>
      </c>
      <c r="I623" s="6">
        <v>1.9818199999999999</v>
      </c>
      <c r="J623" s="3">
        <v>2.3168899999999999</v>
      </c>
      <c r="K623">
        <f>(Table3288320352384416448480124492[[#This Row],[time]]-2)*2</f>
        <v>0.63377999999999979</v>
      </c>
      <c r="L623" s="6">
        <v>0.22620299999999999</v>
      </c>
      <c r="M623" s="3">
        <v>2.3168899999999999</v>
      </c>
      <c r="N623">
        <f>(Table246295327359391423455487195199[[#This Row],[time]]-2)*2</f>
        <v>0.63377999999999979</v>
      </c>
      <c r="O623" s="9">
        <v>6.7700000000000006E-5</v>
      </c>
      <c r="P623" s="3">
        <v>2.3168899999999999</v>
      </c>
      <c r="Q623">
        <f>(Table4289321353385417449481134593[[#This Row],[time]]-2)*2</f>
        <v>0.63377999999999979</v>
      </c>
      <c r="R623" s="9">
        <v>9.1299999999999997E-5</v>
      </c>
      <c r="S623" s="3">
        <v>2.3168899999999999</v>
      </c>
      <c r="T623">
        <f>(Table2472963283603924244564882052100[[#This Row],[time]]-2)*2</f>
        <v>0.63377999999999979</v>
      </c>
      <c r="U623" s="9">
        <v>8.0799999999999999E-5</v>
      </c>
      <c r="V623" s="3">
        <v>2.3168899999999999</v>
      </c>
      <c r="W623">
        <f>(Table5290322354386418450482144694[[#This Row],[time]]-2)*2</f>
        <v>0.63377999999999979</v>
      </c>
      <c r="X623" s="9">
        <v>9.0500000000000004E-5</v>
      </c>
      <c r="Y623" s="3">
        <v>2.3168899999999999</v>
      </c>
      <c r="Z623">
        <f>(Table2482973293613934254574892153101[[#This Row],[time]]-2)*2</f>
        <v>0.63377999999999979</v>
      </c>
      <c r="AA623" s="6">
        <v>1.85717E-3</v>
      </c>
      <c r="AB623" s="3">
        <v>2.3168899999999999</v>
      </c>
      <c r="AC623">
        <f>(Table6291323355387419451483154795[[#This Row],[time]]-2)*2</f>
        <v>0.63377999999999979</v>
      </c>
      <c r="AD623" s="6">
        <v>0.12945400000000001</v>
      </c>
      <c r="AE623" s="3">
        <v>2.3168899999999999</v>
      </c>
      <c r="AF623">
        <f>(Table2492983303623944264584902254102[[#This Row],[time]]-2)*2</f>
        <v>0.63377999999999979</v>
      </c>
      <c r="AG623" s="6">
        <v>5.3402600000000001E-2</v>
      </c>
      <c r="AH623" s="3">
        <v>2.3168899999999999</v>
      </c>
      <c r="AI623">
        <f>(Table7292324356388420452484164896[[#This Row],[time]]-2)*2</f>
        <v>0.63377999999999979</v>
      </c>
      <c r="AJ623" s="6">
        <v>0.42080899999999999</v>
      </c>
      <c r="AK623" s="3">
        <v>2.3168899999999999</v>
      </c>
      <c r="AL623">
        <f>(Table2502993313633954274594912355103[[#This Row],[time]]-2)*2</f>
        <v>0.63377999999999979</v>
      </c>
      <c r="AM623" s="6">
        <v>0.57454700000000003</v>
      </c>
      <c r="AN623" s="3">
        <v>2.3168899999999999</v>
      </c>
      <c r="AO623">
        <f>(Table8293325357389421453485174997[[#This Row],[time]]-2)*2</f>
        <v>0.63377999999999979</v>
      </c>
      <c r="AP623" s="6">
        <v>1.33372</v>
      </c>
      <c r="AQ623" s="3">
        <v>2.3168899999999999</v>
      </c>
      <c r="AR623">
        <f>(Table2523003323643964284604922456104[[#This Row],[time]]-2)*2</f>
        <v>0.63377999999999979</v>
      </c>
      <c r="AS623" s="6">
        <v>0.90915299999999999</v>
      </c>
      <c r="AT623" s="3">
        <v>2.3168899999999999</v>
      </c>
      <c r="AU623">
        <f>(Table2533013333653974294614932557105[[#This Row],[time]]-2)*2</f>
        <v>0.63377999999999979</v>
      </c>
      <c r="AV623" s="6">
        <v>2.4823</v>
      </c>
    </row>
    <row r="624" spans="1:48">
      <c r="A624" s="3">
        <v>2.3668900000000002</v>
      </c>
      <c r="B624">
        <f>(Table1286318350382414446478104290[[#This Row],[time]]-2)*2</f>
        <v>0.73378000000000032</v>
      </c>
      <c r="C624" s="6">
        <v>0.533053</v>
      </c>
      <c r="D624" s="3">
        <v>2.3668900000000002</v>
      </c>
      <c r="E624">
        <f>(Table2287319351383415447479114391[[#This Row],[time]]-2)*2</f>
        <v>0.73378000000000032</v>
      </c>
      <c r="F624" s="6">
        <v>0.21041899999999999</v>
      </c>
      <c r="G624" s="3">
        <v>2.3668900000000002</v>
      </c>
      <c r="H624">
        <f>(Table245294326358390422454486185098[[#This Row],[time]]-2)*2</f>
        <v>0.73378000000000032</v>
      </c>
      <c r="I624" s="6">
        <v>1.68737</v>
      </c>
      <c r="J624" s="3">
        <v>2.3668900000000002</v>
      </c>
      <c r="K624">
        <f>(Table3288320352384416448480124492[[#This Row],[time]]-2)*2</f>
        <v>0.73378000000000032</v>
      </c>
      <c r="L624" s="6">
        <v>5.32503E-2</v>
      </c>
      <c r="M624" s="3">
        <v>2.3668900000000002</v>
      </c>
      <c r="N624">
        <f>(Table246295327359391423455487195199[[#This Row],[time]]-2)*2</f>
        <v>0.73378000000000032</v>
      </c>
      <c r="O624" s="9">
        <v>6.5699999999999998E-5</v>
      </c>
      <c r="P624" s="3">
        <v>2.3668900000000002</v>
      </c>
      <c r="Q624">
        <f>(Table4289321353385417449481134593[[#This Row],[time]]-2)*2</f>
        <v>0.73378000000000032</v>
      </c>
      <c r="R624" s="9">
        <v>8.6600000000000004E-5</v>
      </c>
      <c r="S624" s="3">
        <v>2.3668900000000002</v>
      </c>
      <c r="T624">
        <f>(Table2472963283603924244564882052100[[#This Row],[time]]-2)*2</f>
        <v>0.73378000000000032</v>
      </c>
      <c r="U624" s="9">
        <v>7.7100000000000004E-5</v>
      </c>
      <c r="V624" s="3">
        <v>2.3668900000000002</v>
      </c>
      <c r="W624">
        <f>(Table5290322354386418450482144694[[#This Row],[time]]-2)*2</f>
        <v>0.73378000000000032</v>
      </c>
      <c r="X624" s="9">
        <v>8.6000000000000003E-5</v>
      </c>
      <c r="Y624" s="3">
        <v>2.3668900000000002</v>
      </c>
      <c r="Z624">
        <f>(Table2482973293613934254574892153101[[#This Row],[time]]-2)*2</f>
        <v>0.73378000000000032</v>
      </c>
      <c r="AA624" s="6">
        <v>1.0958700000000001E-4</v>
      </c>
      <c r="AB624" s="3">
        <v>2.3668900000000002</v>
      </c>
      <c r="AC624">
        <f>(Table6291323355387419451483154795[[#This Row],[time]]-2)*2</f>
        <v>0.73378000000000032</v>
      </c>
      <c r="AD624" s="6">
        <v>6.0285999999999999E-2</v>
      </c>
      <c r="AE624" s="3">
        <v>2.3668900000000002</v>
      </c>
      <c r="AF624">
        <f>(Table2492983303623944264584902254102[[#This Row],[time]]-2)*2</f>
        <v>0.73378000000000032</v>
      </c>
      <c r="AG624" s="6">
        <v>5.10342E-4</v>
      </c>
      <c r="AH624" s="3">
        <v>2.3668900000000002</v>
      </c>
      <c r="AI624">
        <f>(Table7292324356388420452484164896[[#This Row],[time]]-2)*2</f>
        <v>0.73378000000000032</v>
      </c>
      <c r="AJ624" s="6">
        <v>0.241867</v>
      </c>
      <c r="AK624" s="3">
        <v>2.3668900000000002</v>
      </c>
      <c r="AL624">
        <f>(Table2502993313633954274594912355103[[#This Row],[time]]-2)*2</f>
        <v>0.73378000000000032</v>
      </c>
      <c r="AM624" s="6">
        <v>0.70131299999999996</v>
      </c>
      <c r="AN624" s="3">
        <v>2.3668900000000002</v>
      </c>
      <c r="AO624">
        <f>(Table8293325357389421453485174997[[#This Row],[time]]-2)*2</f>
        <v>0.73378000000000032</v>
      </c>
      <c r="AP624" s="6">
        <v>1.4710399999999999</v>
      </c>
      <c r="AQ624" s="3">
        <v>2.3668900000000002</v>
      </c>
      <c r="AR624">
        <f>(Table2523003323643964284604922456104[[#This Row],[time]]-2)*2</f>
        <v>0.73378000000000032</v>
      </c>
      <c r="AS624" s="6">
        <v>0.92688400000000004</v>
      </c>
      <c r="AT624" s="3">
        <v>2.3668900000000002</v>
      </c>
      <c r="AU624">
        <f>(Table2533013333653974294614932557105[[#This Row],[time]]-2)*2</f>
        <v>0.73378000000000032</v>
      </c>
      <c r="AV624" s="6">
        <v>2.45871</v>
      </c>
    </row>
    <row r="625" spans="1:48">
      <c r="A625" s="3">
        <v>2.4262700000000001</v>
      </c>
      <c r="B625">
        <f>(Table1286318350382414446478104290[[#This Row],[time]]-2)*2</f>
        <v>0.8525400000000003</v>
      </c>
      <c r="C625" s="6">
        <v>0.35356300000000002</v>
      </c>
      <c r="D625" s="3">
        <v>2.4262700000000001</v>
      </c>
      <c r="E625">
        <f>(Table2287319351383415447479114391[[#This Row],[time]]-2)*2</f>
        <v>0.8525400000000003</v>
      </c>
      <c r="F625" s="6">
        <v>7.3425400000000002E-2</v>
      </c>
      <c r="G625" s="3">
        <v>2.4262700000000001</v>
      </c>
      <c r="H625">
        <f>(Table245294326358390422454486185098[[#This Row],[time]]-2)*2</f>
        <v>0.8525400000000003</v>
      </c>
      <c r="I625" s="6">
        <v>1.30596</v>
      </c>
      <c r="J625" s="3">
        <v>2.4262700000000001</v>
      </c>
      <c r="K625">
        <f>(Table3288320352384416448480124492[[#This Row],[time]]-2)*2</f>
        <v>0.8525400000000003</v>
      </c>
      <c r="L625" s="6">
        <v>5.8349500000000002E-3</v>
      </c>
      <c r="M625" s="3">
        <v>2.4262700000000001</v>
      </c>
      <c r="N625">
        <f>(Table246295327359391423455487195199[[#This Row],[time]]-2)*2</f>
        <v>0.8525400000000003</v>
      </c>
      <c r="O625" s="9">
        <v>6.3800000000000006E-5</v>
      </c>
      <c r="P625" s="3">
        <v>2.4262700000000001</v>
      </c>
      <c r="Q625">
        <f>(Table4289321353385417449481134593[[#This Row],[time]]-2)*2</f>
        <v>0.8525400000000003</v>
      </c>
      <c r="R625" s="9">
        <v>8.2100000000000003E-5</v>
      </c>
      <c r="S625" s="3">
        <v>2.4262700000000001</v>
      </c>
      <c r="T625">
        <f>(Table2472963283603924244564882052100[[#This Row],[time]]-2)*2</f>
        <v>0.8525400000000003</v>
      </c>
      <c r="U625" s="9">
        <v>7.36E-5</v>
      </c>
      <c r="V625" s="3">
        <v>2.4262700000000001</v>
      </c>
      <c r="W625">
        <f>(Table5290322354386418450482144694[[#This Row],[time]]-2)*2</f>
        <v>0.8525400000000003</v>
      </c>
      <c r="X625" s="9">
        <v>8.1299999999999997E-5</v>
      </c>
      <c r="Y625" s="3">
        <v>2.4262700000000001</v>
      </c>
      <c r="Z625">
        <f>(Table2482973293613934254574892153101[[#This Row],[time]]-2)*2</f>
        <v>0.8525400000000003</v>
      </c>
      <c r="AA625" s="9">
        <v>9.3499999999999996E-5</v>
      </c>
      <c r="AB625" s="3">
        <v>2.4262700000000001</v>
      </c>
      <c r="AC625">
        <f>(Table6291323355387419451483154795[[#This Row],[time]]-2)*2</f>
        <v>0.8525400000000003</v>
      </c>
      <c r="AD625" s="6">
        <v>1.8905899999999999E-3</v>
      </c>
      <c r="AE625" s="3">
        <v>2.4262700000000001</v>
      </c>
      <c r="AF625">
        <f>(Table2492983303623944264584902254102[[#This Row],[time]]-2)*2</f>
        <v>0.8525400000000003</v>
      </c>
      <c r="AG625" s="6">
        <v>1.9475300000000001E-4</v>
      </c>
      <c r="AH625" s="3">
        <v>2.4262700000000001</v>
      </c>
      <c r="AI625">
        <f>(Table7292324356388420452484164896[[#This Row],[time]]-2)*2</f>
        <v>0.8525400000000003</v>
      </c>
      <c r="AJ625" s="6">
        <v>2.2460899999999999E-2</v>
      </c>
      <c r="AK625" s="3">
        <v>2.4262700000000001</v>
      </c>
      <c r="AL625">
        <f>(Table2502993313633954274594912355103[[#This Row],[time]]-2)*2</f>
        <v>0.8525400000000003</v>
      </c>
      <c r="AM625" s="6">
        <v>0.83575500000000003</v>
      </c>
      <c r="AN625" s="3">
        <v>2.4262700000000001</v>
      </c>
      <c r="AO625">
        <f>(Table8293325357389421453485174997[[#This Row],[time]]-2)*2</f>
        <v>0.8525400000000003</v>
      </c>
      <c r="AP625" s="6">
        <v>1.60659</v>
      </c>
      <c r="AQ625" s="3">
        <v>2.4262700000000001</v>
      </c>
      <c r="AR625">
        <f>(Table2523003323643964284604922456104[[#This Row],[time]]-2)*2</f>
        <v>0.8525400000000003</v>
      </c>
      <c r="AS625" s="6">
        <v>0.96663600000000005</v>
      </c>
      <c r="AT625" s="3">
        <v>2.4262700000000001</v>
      </c>
      <c r="AU625">
        <f>(Table2533013333653974294614932557105[[#This Row],[time]]-2)*2</f>
        <v>0.8525400000000003</v>
      </c>
      <c r="AV625" s="6">
        <v>2.3933800000000001</v>
      </c>
    </row>
    <row r="626" spans="1:48">
      <c r="A626" s="3">
        <v>2.4526300000000001</v>
      </c>
      <c r="B626">
        <f>(Table1286318350382414446478104290[[#This Row],[time]]-2)*2</f>
        <v>0.90526000000000018</v>
      </c>
      <c r="C626" s="6">
        <v>0.25918099999999999</v>
      </c>
      <c r="D626" s="3">
        <v>2.4526300000000001</v>
      </c>
      <c r="E626">
        <f>(Table2287319351383415447479114391[[#This Row],[time]]-2)*2</f>
        <v>0.90526000000000018</v>
      </c>
      <c r="F626" s="6">
        <v>4.0785000000000002E-4</v>
      </c>
      <c r="G626" s="3">
        <v>2.4526300000000001</v>
      </c>
      <c r="H626">
        <f>(Table245294326358390422454486185098[[#This Row],[time]]-2)*2</f>
        <v>0.90526000000000018</v>
      </c>
      <c r="I626" s="6">
        <v>1.1187800000000001</v>
      </c>
      <c r="J626" s="3">
        <v>2.4526300000000001</v>
      </c>
      <c r="K626">
        <f>(Table3288320352384416448480124492[[#This Row],[time]]-2)*2</f>
        <v>0.90526000000000018</v>
      </c>
      <c r="L626" s="6">
        <v>1.19395E-4</v>
      </c>
      <c r="M626" s="3">
        <v>2.4526300000000001</v>
      </c>
      <c r="N626">
        <f>(Table246295327359391423455487195199[[#This Row],[time]]-2)*2</f>
        <v>0.90526000000000018</v>
      </c>
      <c r="O626" s="9">
        <v>6.3E-5</v>
      </c>
      <c r="P626" s="3">
        <v>2.4526300000000001</v>
      </c>
      <c r="Q626">
        <f>(Table4289321353385417449481134593[[#This Row],[time]]-2)*2</f>
        <v>0.90526000000000018</v>
      </c>
      <c r="R626" s="9">
        <v>8.0599999999999994E-5</v>
      </c>
      <c r="S626" s="3">
        <v>2.4526300000000001</v>
      </c>
      <c r="T626">
        <f>(Table2472963283603924244564882052100[[#This Row],[time]]-2)*2</f>
        <v>0.90526000000000018</v>
      </c>
      <c r="U626" s="9">
        <v>7.2299999999999996E-5</v>
      </c>
      <c r="V626" s="3">
        <v>2.4526300000000001</v>
      </c>
      <c r="W626">
        <f>(Table5290322354386418450482144694[[#This Row],[time]]-2)*2</f>
        <v>0.90526000000000018</v>
      </c>
      <c r="X626" s="9">
        <v>7.9800000000000002E-5</v>
      </c>
      <c r="Y626" s="3">
        <v>2.4526300000000001</v>
      </c>
      <c r="Z626">
        <f>(Table2482973293613934254574892153101[[#This Row],[time]]-2)*2</f>
        <v>0.90526000000000018</v>
      </c>
      <c r="AA626" s="9">
        <v>8.6000000000000003E-5</v>
      </c>
      <c r="AB626" s="3">
        <v>2.4526300000000001</v>
      </c>
      <c r="AC626">
        <f>(Table6291323355387419451483154795[[#This Row],[time]]-2)*2</f>
        <v>0.90526000000000018</v>
      </c>
      <c r="AD626" s="6">
        <v>2.13033E-4</v>
      </c>
      <c r="AE626" s="3">
        <v>2.4526300000000001</v>
      </c>
      <c r="AF626">
        <f>(Table2492983303623944264584902254102[[#This Row],[time]]-2)*2</f>
        <v>0.90526000000000018</v>
      </c>
      <c r="AG626" s="9">
        <v>9.7399999999999996E-5</v>
      </c>
      <c r="AH626" s="3">
        <v>2.4526300000000001</v>
      </c>
      <c r="AI626">
        <f>(Table7292324356388420452484164896[[#This Row],[time]]-2)*2</f>
        <v>0.90526000000000018</v>
      </c>
      <c r="AJ626" s="6">
        <v>3.6881499999999998E-4</v>
      </c>
      <c r="AK626" s="3">
        <v>2.4526300000000001</v>
      </c>
      <c r="AL626">
        <f>(Table2502993313633954274594912355103[[#This Row],[time]]-2)*2</f>
        <v>0.90526000000000018</v>
      </c>
      <c r="AM626" s="6">
        <v>0.87730600000000003</v>
      </c>
      <c r="AN626" s="3">
        <v>2.4526300000000001</v>
      </c>
      <c r="AO626">
        <f>(Table8293325357389421453485174997[[#This Row],[time]]-2)*2</f>
        <v>0.90526000000000018</v>
      </c>
      <c r="AP626" s="6">
        <v>1.6580999999999999</v>
      </c>
      <c r="AQ626" s="3">
        <v>2.4526300000000001</v>
      </c>
      <c r="AR626">
        <f>(Table2523003323643964284604922456104[[#This Row],[time]]-2)*2</f>
        <v>0.90526000000000018</v>
      </c>
      <c r="AS626" s="6">
        <v>0.99945099999999998</v>
      </c>
      <c r="AT626" s="3">
        <v>2.4526300000000001</v>
      </c>
      <c r="AU626">
        <f>(Table2533013333653974294614932557105[[#This Row],[time]]-2)*2</f>
        <v>0.90526000000000018</v>
      </c>
      <c r="AV626" s="6">
        <v>2.35317</v>
      </c>
    </row>
    <row r="627" spans="1:48">
      <c r="A627" s="3">
        <v>2.5119600000000002</v>
      </c>
      <c r="B627">
        <f>(Table1286318350382414446478104290[[#This Row],[time]]-2)*2</f>
        <v>1.0239200000000004</v>
      </c>
      <c r="C627" s="6">
        <v>0.10151300000000001</v>
      </c>
      <c r="D627" s="3">
        <v>2.5119600000000002</v>
      </c>
      <c r="E627">
        <f>(Table2287319351383415447479114391[[#This Row],[time]]-2)*2</f>
        <v>1.0239200000000004</v>
      </c>
      <c r="F627" s="9">
        <v>8.81E-5</v>
      </c>
      <c r="G627" s="3">
        <v>2.5119600000000002</v>
      </c>
      <c r="H627">
        <f>(Table245294326358390422454486185098[[#This Row],[time]]-2)*2</f>
        <v>1.0239200000000004</v>
      </c>
      <c r="I627" s="6">
        <v>0.67871499999999996</v>
      </c>
      <c r="J627" s="3">
        <v>2.5119600000000002</v>
      </c>
      <c r="K627">
        <f>(Table3288320352384416448480124492[[#This Row],[time]]-2)*2</f>
        <v>1.0239200000000004</v>
      </c>
      <c r="L627" s="9">
        <v>8.8999999999999995E-5</v>
      </c>
      <c r="M627" s="3">
        <v>2.5119600000000002</v>
      </c>
      <c r="N627">
        <f>(Table246295327359391423455487195199[[#This Row],[time]]-2)*2</f>
        <v>1.0239200000000004</v>
      </c>
      <c r="O627" s="9">
        <v>6.0099999999999997E-5</v>
      </c>
      <c r="P627" s="3">
        <v>2.5119600000000002</v>
      </c>
      <c r="Q627">
        <f>(Table4289321353385417449481134593[[#This Row],[time]]-2)*2</f>
        <v>1.0239200000000004</v>
      </c>
      <c r="R627" s="9">
        <v>7.7999999999999999E-5</v>
      </c>
      <c r="S627" s="3">
        <v>2.5119600000000002</v>
      </c>
      <c r="T627">
        <f>(Table2472963283603924244564882052100[[#This Row],[time]]-2)*2</f>
        <v>1.0239200000000004</v>
      </c>
      <c r="U627" s="9">
        <v>6.9300000000000004E-5</v>
      </c>
      <c r="V627" s="3">
        <v>2.5119600000000002</v>
      </c>
      <c r="W627">
        <f>(Table5290322354386418450482144694[[#This Row],[time]]-2)*2</f>
        <v>1.0239200000000004</v>
      </c>
      <c r="X627" s="9">
        <v>7.7200000000000006E-5</v>
      </c>
      <c r="Y627" s="3">
        <v>2.5119600000000002</v>
      </c>
      <c r="Z627">
        <f>(Table2482973293613934254574892153101[[#This Row],[time]]-2)*2</f>
        <v>1.0239200000000004</v>
      </c>
      <c r="AA627" s="9">
        <v>8.4699999999999999E-5</v>
      </c>
      <c r="AB627" s="3">
        <v>2.5119600000000002</v>
      </c>
      <c r="AC627">
        <f>(Table6291323355387419451483154795[[#This Row],[time]]-2)*2</f>
        <v>1.0239200000000004</v>
      </c>
      <c r="AD627" s="9">
        <v>9.0600000000000007E-5</v>
      </c>
      <c r="AE627" s="3">
        <v>2.5119600000000002</v>
      </c>
      <c r="AF627">
        <f>(Table2492983303623944264584902254102[[#This Row],[time]]-2)*2</f>
        <v>1.0239200000000004</v>
      </c>
      <c r="AG627" s="9">
        <v>9.3800000000000003E-5</v>
      </c>
      <c r="AH627" s="3">
        <v>2.5119600000000002</v>
      </c>
      <c r="AI627">
        <f>(Table7292324356388420452484164896[[#This Row],[time]]-2)*2</f>
        <v>1.0239200000000004</v>
      </c>
      <c r="AJ627" s="9">
        <v>9.1100000000000005E-5</v>
      </c>
      <c r="AK627" s="3">
        <v>2.5119600000000002</v>
      </c>
      <c r="AL627">
        <f>(Table2502993313633954274594912355103[[#This Row],[time]]-2)*2</f>
        <v>1.0239200000000004</v>
      </c>
      <c r="AM627" s="6">
        <v>0.967943</v>
      </c>
      <c r="AN627" s="3">
        <v>2.5119600000000002</v>
      </c>
      <c r="AO627">
        <f>(Table8293325357389421453485174997[[#This Row],[time]]-2)*2</f>
        <v>1.0239200000000004</v>
      </c>
      <c r="AP627" s="6">
        <v>1.76258</v>
      </c>
      <c r="AQ627" s="3">
        <v>2.5119600000000002</v>
      </c>
      <c r="AR627">
        <f>(Table2523003323643964284604922456104[[#This Row],[time]]-2)*2</f>
        <v>1.0239200000000004</v>
      </c>
      <c r="AS627" s="6">
        <v>1.12775</v>
      </c>
      <c r="AT627" s="3">
        <v>2.5119600000000002</v>
      </c>
      <c r="AU627">
        <f>(Table2533013333653974294614932557105[[#This Row],[time]]-2)*2</f>
        <v>1.0239200000000004</v>
      </c>
      <c r="AV627" s="6">
        <v>2.26789</v>
      </c>
    </row>
    <row r="628" spans="1:48">
      <c r="A628" s="3">
        <v>2.5713400000000002</v>
      </c>
      <c r="B628">
        <f>(Table1286318350382414446478104290[[#This Row],[time]]-2)*2</f>
        <v>1.1426800000000004</v>
      </c>
      <c r="C628" s="6">
        <v>5.7514200000000001E-2</v>
      </c>
      <c r="D628" s="3">
        <v>2.5713400000000002</v>
      </c>
      <c r="E628">
        <f>(Table2287319351383415447479114391[[#This Row],[time]]-2)*2</f>
        <v>1.1426800000000004</v>
      </c>
      <c r="F628" s="9">
        <v>8.1799999999999996E-5</v>
      </c>
      <c r="G628" s="3">
        <v>2.5713400000000002</v>
      </c>
      <c r="H628">
        <f>(Table245294326358390422454486185098[[#This Row],[time]]-2)*2</f>
        <v>1.1426800000000004</v>
      </c>
      <c r="I628" s="6">
        <v>0.29197499999999998</v>
      </c>
      <c r="J628" s="3">
        <v>2.5713400000000002</v>
      </c>
      <c r="K628">
        <f>(Table3288320352384416448480124492[[#This Row],[time]]-2)*2</f>
        <v>1.1426800000000004</v>
      </c>
      <c r="L628" s="9">
        <v>8.2299999999999995E-5</v>
      </c>
      <c r="M628" s="3">
        <v>2.5713400000000002</v>
      </c>
      <c r="N628">
        <f>(Table246295327359391423455487195199[[#This Row],[time]]-2)*2</f>
        <v>1.1426800000000004</v>
      </c>
      <c r="O628" s="9">
        <v>5.8300000000000001E-5</v>
      </c>
      <c r="P628" s="3">
        <v>2.5713400000000002</v>
      </c>
      <c r="Q628">
        <f>(Table4289321353385417449481134593[[#This Row],[time]]-2)*2</f>
        <v>1.1426800000000004</v>
      </c>
      <c r="R628" s="9">
        <v>7.5500000000000006E-5</v>
      </c>
      <c r="S628" s="3">
        <v>2.5713400000000002</v>
      </c>
      <c r="T628">
        <f>(Table2472963283603924244564882052100[[#This Row],[time]]-2)*2</f>
        <v>1.1426800000000004</v>
      </c>
      <c r="U628" s="9">
        <v>6.6500000000000004E-5</v>
      </c>
      <c r="V628" s="3">
        <v>2.5713400000000002</v>
      </c>
      <c r="W628">
        <f>(Table5290322354386418450482144694[[#This Row],[time]]-2)*2</f>
        <v>1.1426800000000004</v>
      </c>
      <c r="X628" s="9">
        <v>7.4300000000000004E-5</v>
      </c>
      <c r="Y628" s="3">
        <v>2.5713400000000002</v>
      </c>
      <c r="Z628">
        <f>(Table2482973293613934254574892153101[[#This Row],[time]]-2)*2</f>
        <v>1.1426800000000004</v>
      </c>
      <c r="AA628" s="9">
        <v>8.3300000000000005E-5</v>
      </c>
      <c r="AB628" s="3">
        <v>2.5713400000000002</v>
      </c>
      <c r="AC628">
        <f>(Table6291323355387419451483154795[[#This Row],[time]]-2)*2</f>
        <v>1.1426800000000004</v>
      </c>
      <c r="AD628" s="9">
        <v>9.0500000000000004E-5</v>
      </c>
      <c r="AE628" s="3">
        <v>2.5713400000000002</v>
      </c>
      <c r="AF628">
        <f>(Table2492983303623944264584902254102[[#This Row],[time]]-2)*2</f>
        <v>1.1426800000000004</v>
      </c>
      <c r="AG628" s="9">
        <v>9.2399999999999996E-5</v>
      </c>
      <c r="AH628" s="3">
        <v>2.5713400000000002</v>
      </c>
      <c r="AI628">
        <f>(Table7292324356388420452484164896[[#This Row],[time]]-2)*2</f>
        <v>1.1426800000000004</v>
      </c>
      <c r="AJ628" s="9">
        <v>9.0199999999999997E-5</v>
      </c>
      <c r="AK628" s="3">
        <v>2.5713400000000002</v>
      </c>
      <c r="AL628">
        <f>(Table2502993313633954274594912355103[[#This Row],[time]]-2)*2</f>
        <v>1.1426800000000004</v>
      </c>
      <c r="AM628" s="6">
        <v>1.0745199999999999</v>
      </c>
      <c r="AN628" s="3">
        <v>2.5713400000000002</v>
      </c>
      <c r="AO628">
        <f>(Table8293325357389421453485174997[[#This Row],[time]]-2)*2</f>
        <v>1.1426800000000004</v>
      </c>
      <c r="AP628" s="6">
        <v>1.8563000000000001</v>
      </c>
      <c r="AQ628" s="3">
        <v>2.5713400000000002</v>
      </c>
      <c r="AR628">
        <f>(Table2523003323643964284604922456104[[#This Row],[time]]-2)*2</f>
        <v>1.1426800000000004</v>
      </c>
      <c r="AS628" s="6">
        <v>1.27539</v>
      </c>
      <c r="AT628" s="3">
        <v>2.5713400000000002</v>
      </c>
      <c r="AU628">
        <f>(Table2533013333653974294614932557105[[#This Row],[time]]-2)*2</f>
        <v>1.1426800000000004</v>
      </c>
      <c r="AV628" s="6">
        <v>2.1856200000000001</v>
      </c>
    </row>
    <row r="629" spans="1:48">
      <c r="A629" s="3">
        <v>2.6214300000000001</v>
      </c>
      <c r="B629">
        <f>(Table1286318350382414446478104290[[#This Row],[time]]-2)*2</f>
        <v>1.2428600000000003</v>
      </c>
      <c r="C629" s="6">
        <v>2.1139600000000001E-4</v>
      </c>
      <c r="D629" s="3">
        <v>2.6214300000000001</v>
      </c>
      <c r="E629">
        <f>(Table2287319351383415447479114391[[#This Row],[time]]-2)*2</f>
        <v>1.2428600000000003</v>
      </c>
      <c r="F629" s="9">
        <v>7.6100000000000007E-5</v>
      </c>
      <c r="G629" s="3">
        <v>2.6214300000000001</v>
      </c>
      <c r="H629">
        <f>(Table245294326358390422454486185098[[#This Row],[time]]-2)*2</f>
        <v>1.2428600000000003</v>
      </c>
      <c r="I629" s="6">
        <v>5.8330600000000002E-4</v>
      </c>
      <c r="J629" s="3">
        <v>2.6214300000000001</v>
      </c>
      <c r="K629">
        <f>(Table3288320352384416448480124492[[#This Row],[time]]-2)*2</f>
        <v>1.2428600000000003</v>
      </c>
      <c r="L629" s="9">
        <v>7.6299999999999998E-5</v>
      </c>
      <c r="M629" s="3">
        <v>2.6214300000000001</v>
      </c>
      <c r="N629">
        <f>(Table246295327359391423455487195199[[#This Row],[time]]-2)*2</f>
        <v>1.2428600000000003</v>
      </c>
      <c r="O629" s="9">
        <v>5.5500000000000001E-5</v>
      </c>
      <c r="P629" s="3">
        <v>2.6214300000000001</v>
      </c>
      <c r="Q629">
        <f>(Table4289321353385417449481134593[[#This Row],[time]]-2)*2</f>
        <v>1.2428600000000003</v>
      </c>
      <c r="R629" s="9">
        <v>7.3499999999999998E-5</v>
      </c>
      <c r="S629" s="3">
        <v>2.6214300000000001</v>
      </c>
      <c r="T629">
        <f>(Table2472963283603924244564882052100[[#This Row],[time]]-2)*2</f>
        <v>1.2428600000000003</v>
      </c>
      <c r="U629" s="9">
        <v>6.1400000000000002E-5</v>
      </c>
      <c r="V629" s="3">
        <v>2.6214300000000001</v>
      </c>
      <c r="W629">
        <f>(Table5290322354386418450482144694[[#This Row],[time]]-2)*2</f>
        <v>1.2428600000000003</v>
      </c>
      <c r="X629" s="9">
        <v>7.3100000000000001E-5</v>
      </c>
      <c r="Y629" s="3">
        <v>2.6214300000000001</v>
      </c>
      <c r="Z629">
        <f>(Table2482973293613934254574892153101[[#This Row],[time]]-2)*2</f>
        <v>1.2428600000000003</v>
      </c>
      <c r="AA629" s="9">
        <v>8.2200000000000006E-5</v>
      </c>
      <c r="AB629" s="3">
        <v>2.6214300000000001</v>
      </c>
      <c r="AC629">
        <f>(Table6291323355387419451483154795[[#This Row],[time]]-2)*2</f>
        <v>1.2428600000000003</v>
      </c>
      <c r="AD629" s="9">
        <v>8.8300000000000005E-5</v>
      </c>
      <c r="AE629" s="3">
        <v>2.6214300000000001</v>
      </c>
      <c r="AF629">
        <f>(Table2492983303623944264584902254102[[#This Row],[time]]-2)*2</f>
        <v>1.2428600000000003</v>
      </c>
      <c r="AG629" s="9">
        <v>9.1199999999999994E-5</v>
      </c>
      <c r="AH629" s="3">
        <v>2.6214300000000001</v>
      </c>
      <c r="AI629">
        <f>(Table7292324356388420452484164896[[#This Row],[time]]-2)*2</f>
        <v>1.2428600000000003</v>
      </c>
      <c r="AJ629" s="9">
        <v>8.6600000000000004E-5</v>
      </c>
      <c r="AK629" s="3">
        <v>2.6214300000000001</v>
      </c>
      <c r="AL629">
        <f>(Table2502993313633954274594912355103[[#This Row],[time]]-2)*2</f>
        <v>1.2428600000000003</v>
      </c>
      <c r="AM629" s="6">
        <v>1.17218</v>
      </c>
      <c r="AN629" s="3">
        <v>2.6214300000000001</v>
      </c>
      <c r="AO629">
        <f>(Table8293325357389421453485174997[[#This Row],[time]]-2)*2</f>
        <v>1.2428600000000003</v>
      </c>
      <c r="AP629" s="6">
        <v>1.91943</v>
      </c>
      <c r="AQ629" s="3">
        <v>2.6214300000000001</v>
      </c>
      <c r="AR629">
        <f>(Table2523003323643964284604922456104[[#This Row],[time]]-2)*2</f>
        <v>1.2428600000000003</v>
      </c>
      <c r="AS629" s="6">
        <v>1.4043399999999999</v>
      </c>
      <c r="AT629" s="3">
        <v>2.6214300000000001</v>
      </c>
      <c r="AU629">
        <f>(Table2533013333653974294614932557105[[#This Row],[time]]-2)*2</f>
        <v>1.2428600000000003</v>
      </c>
      <c r="AV629" s="6">
        <v>2.1127199999999999</v>
      </c>
    </row>
    <row r="630" spans="1:48">
      <c r="A630" s="3">
        <v>2.6574499999999999</v>
      </c>
      <c r="B630">
        <f>(Table1286318350382414446478104290[[#This Row],[time]]-2)*2</f>
        <v>1.3148999999999997</v>
      </c>
      <c r="C630" s="9">
        <v>8.9699999999999998E-5</v>
      </c>
      <c r="D630" s="3">
        <v>2.6574499999999999</v>
      </c>
      <c r="E630">
        <f>(Table2287319351383415447479114391[[#This Row],[time]]-2)*2</f>
        <v>1.3148999999999997</v>
      </c>
      <c r="F630" s="9">
        <v>7.1899999999999999E-5</v>
      </c>
      <c r="G630" s="3">
        <v>2.6574499999999999</v>
      </c>
      <c r="H630">
        <f>(Table245294326358390422454486185098[[#This Row],[time]]-2)*2</f>
        <v>1.3148999999999997</v>
      </c>
      <c r="I630" s="9">
        <v>9.6299999999999996E-5</v>
      </c>
      <c r="J630" s="3">
        <v>2.6574499999999999</v>
      </c>
      <c r="K630">
        <f>(Table3288320352384416448480124492[[#This Row],[time]]-2)*2</f>
        <v>1.3148999999999997</v>
      </c>
      <c r="L630" s="9">
        <v>7.1899999999999999E-5</v>
      </c>
      <c r="M630" s="3">
        <v>2.6574499999999999</v>
      </c>
      <c r="N630">
        <f>(Table246295327359391423455487195199[[#This Row],[time]]-2)*2</f>
        <v>1.3148999999999997</v>
      </c>
      <c r="O630" s="9">
        <v>5.5000000000000002E-5</v>
      </c>
      <c r="P630" s="3">
        <v>2.6574499999999999</v>
      </c>
      <c r="Q630">
        <f>(Table4289321353385417449481134593[[#This Row],[time]]-2)*2</f>
        <v>1.3148999999999997</v>
      </c>
      <c r="R630" s="9">
        <v>7.2000000000000002E-5</v>
      </c>
      <c r="S630" s="3">
        <v>2.6574499999999999</v>
      </c>
      <c r="T630">
        <f>(Table2472963283603924244564882052100[[#This Row],[time]]-2)*2</f>
        <v>1.3148999999999997</v>
      </c>
      <c r="U630" s="9">
        <v>5.9899999999999999E-5</v>
      </c>
      <c r="V630" s="3">
        <v>2.6574499999999999</v>
      </c>
      <c r="W630">
        <f>(Table5290322354386418450482144694[[#This Row],[time]]-2)*2</f>
        <v>1.3148999999999997</v>
      </c>
      <c r="X630" s="9">
        <v>7.1699999999999995E-5</v>
      </c>
      <c r="Y630" s="3">
        <v>2.6574499999999999</v>
      </c>
      <c r="Z630">
        <f>(Table2482973293613934254574892153101[[#This Row],[time]]-2)*2</f>
        <v>1.3148999999999997</v>
      </c>
      <c r="AA630" s="9">
        <v>8.1600000000000005E-5</v>
      </c>
      <c r="AB630" s="3">
        <v>2.6574499999999999</v>
      </c>
      <c r="AC630">
        <f>(Table6291323355387419451483154795[[#This Row],[time]]-2)*2</f>
        <v>1.3148999999999997</v>
      </c>
      <c r="AD630" s="9">
        <v>8.6700000000000007E-5</v>
      </c>
      <c r="AE630" s="3">
        <v>2.6574499999999999</v>
      </c>
      <c r="AF630">
        <f>(Table2492983303623944264584902254102[[#This Row],[time]]-2)*2</f>
        <v>1.3148999999999997</v>
      </c>
      <c r="AG630" s="9">
        <v>9.0400000000000002E-5</v>
      </c>
      <c r="AH630" s="3">
        <v>2.6574499999999999</v>
      </c>
      <c r="AI630">
        <f>(Table7292324356388420452484164896[[#This Row],[time]]-2)*2</f>
        <v>1.3148999999999997</v>
      </c>
      <c r="AJ630" s="9">
        <v>8.2999999999999998E-5</v>
      </c>
      <c r="AK630" s="3">
        <v>2.6574499999999999</v>
      </c>
      <c r="AL630">
        <f>(Table2502993313633954274594912355103[[#This Row],[time]]-2)*2</f>
        <v>1.3148999999999997</v>
      </c>
      <c r="AM630" s="6">
        <v>1.2423500000000001</v>
      </c>
      <c r="AN630" s="3">
        <v>2.6574499999999999</v>
      </c>
      <c r="AO630">
        <f>(Table8293325357389421453485174997[[#This Row],[time]]-2)*2</f>
        <v>1.3148999999999997</v>
      </c>
      <c r="AP630" s="6">
        <v>1.94296</v>
      </c>
      <c r="AQ630" s="3">
        <v>2.6574499999999999</v>
      </c>
      <c r="AR630">
        <f>(Table2523003323643964284604922456104[[#This Row],[time]]-2)*2</f>
        <v>1.3148999999999997</v>
      </c>
      <c r="AS630" s="6">
        <v>1.4978400000000001</v>
      </c>
      <c r="AT630" s="3">
        <v>2.6574499999999999</v>
      </c>
      <c r="AU630">
        <f>(Table2533013333653974294614932557105[[#This Row],[time]]-2)*2</f>
        <v>1.3148999999999997</v>
      </c>
      <c r="AV630" s="6">
        <v>2.0457399999999999</v>
      </c>
    </row>
    <row r="631" spans="1:48">
      <c r="A631" s="3">
        <v>2.7091799999999999</v>
      </c>
      <c r="B631">
        <f>(Table1286318350382414446478104290[[#This Row],[time]]-2)*2</f>
        <v>1.4183599999999998</v>
      </c>
      <c r="C631" s="9">
        <v>8.7499999999999999E-5</v>
      </c>
      <c r="D631" s="3">
        <v>2.7091799999999999</v>
      </c>
      <c r="E631">
        <f>(Table2287319351383415447479114391[[#This Row],[time]]-2)*2</f>
        <v>1.4183599999999998</v>
      </c>
      <c r="F631" s="9">
        <v>6.7899999999999997E-5</v>
      </c>
      <c r="G631" s="3">
        <v>2.7091799999999999</v>
      </c>
      <c r="H631">
        <f>(Table245294326358390422454486185098[[#This Row],[time]]-2)*2</f>
        <v>1.4183599999999998</v>
      </c>
      <c r="I631" s="9">
        <v>9.3599999999999998E-5</v>
      </c>
      <c r="J631" s="3">
        <v>2.7091799999999999</v>
      </c>
      <c r="K631">
        <f>(Table3288320352384416448480124492[[#This Row],[time]]-2)*2</f>
        <v>1.4183599999999998</v>
      </c>
      <c r="L631" s="9">
        <v>6.7600000000000003E-5</v>
      </c>
      <c r="M631" s="3">
        <v>2.7091799999999999</v>
      </c>
      <c r="N631">
        <f>(Table246295327359391423455487195199[[#This Row],[time]]-2)*2</f>
        <v>1.4183599999999998</v>
      </c>
      <c r="O631" s="9">
        <v>5.4299999999999998E-5</v>
      </c>
      <c r="P631" s="3">
        <v>2.7091799999999999</v>
      </c>
      <c r="Q631">
        <f>(Table4289321353385417449481134593[[#This Row],[time]]-2)*2</f>
        <v>1.4183599999999998</v>
      </c>
      <c r="R631" s="9">
        <v>6.97E-5</v>
      </c>
      <c r="S631" s="3">
        <v>2.7091799999999999</v>
      </c>
      <c r="T631">
        <f>(Table2472963283603924244564882052100[[#This Row],[time]]-2)*2</f>
        <v>1.4183599999999998</v>
      </c>
      <c r="U631" s="9">
        <v>5.8E-5</v>
      </c>
      <c r="V631" s="3">
        <v>2.7091799999999999</v>
      </c>
      <c r="W631">
        <f>(Table5290322354386418450482144694[[#This Row],[time]]-2)*2</f>
        <v>1.4183599999999998</v>
      </c>
      <c r="X631" s="9">
        <v>6.9499999999999995E-5</v>
      </c>
      <c r="Y631" s="3">
        <v>2.7091799999999999</v>
      </c>
      <c r="Z631">
        <f>(Table2482973293613934254574892153101[[#This Row],[time]]-2)*2</f>
        <v>1.4183599999999998</v>
      </c>
      <c r="AA631" s="9">
        <v>8.1100000000000006E-5</v>
      </c>
      <c r="AB631" s="3">
        <v>2.7091799999999999</v>
      </c>
      <c r="AC631">
        <f>(Table6291323355387419451483154795[[#This Row],[time]]-2)*2</f>
        <v>1.4183599999999998</v>
      </c>
      <c r="AD631" s="9">
        <v>8.4400000000000005E-5</v>
      </c>
      <c r="AE631" s="3">
        <v>2.7091799999999999</v>
      </c>
      <c r="AF631">
        <f>(Table2492983303623944264584902254102[[#This Row],[time]]-2)*2</f>
        <v>1.4183599999999998</v>
      </c>
      <c r="AG631" s="9">
        <v>8.9499999999999994E-5</v>
      </c>
      <c r="AH631" s="3">
        <v>2.7091799999999999</v>
      </c>
      <c r="AI631">
        <f>(Table7292324356388420452484164896[[#This Row],[time]]-2)*2</f>
        <v>1.4183599999999998</v>
      </c>
      <c r="AJ631" s="9">
        <v>7.6799999999999997E-5</v>
      </c>
      <c r="AK631" s="3">
        <v>2.7091799999999999</v>
      </c>
      <c r="AL631">
        <f>(Table2502993313633954274594912355103[[#This Row],[time]]-2)*2</f>
        <v>1.4183599999999998</v>
      </c>
      <c r="AM631" s="6">
        <v>1.35917</v>
      </c>
      <c r="AN631" s="3">
        <v>2.7091799999999999</v>
      </c>
      <c r="AO631">
        <f>(Table8293325357389421453485174997[[#This Row],[time]]-2)*2</f>
        <v>1.4183599999999998</v>
      </c>
      <c r="AP631" s="6">
        <v>1.9267799999999999</v>
      </c>
      <c r="AQ631" s="3">
        <v>2.7091799999999999</v>
      </c>
      <c r="AR631">
        <f>(Table2523003323643964284604922456104[[#This Row],[time]]-2)*2</f>
        <v>1.4183599999999998</v>
      </c>
      <c r="AS631" s="6">
        <v>1.64001</v>
      </c>
      <c r="AT631" s="3">
        <v>2.7091799999999999</v>
      </c>
      <c r="AU631">
        <f>(Table2533013333653974294614932557105[[#This Row],[time]]-2)*2</f>
        <v>1.4183599999999998</v>
      </c>
      <c r="AV631" s="6">
        <v>1.9112899999999999</v>
      </c>
    </row>
    <row r="632" spans="1:48">
      <c r="A632" s="3">
        <v>2.75284</v>
      </c>
      <c r="B632">
        <f>(Table1286318350382414446478104290[[#This Row],[time]]-2)*2</f>
        <v>1.5056799999999999</v>
      </c>
      <c r="C632" s="9">
        <v>8.6399999999999999E-5</v>
      </c>
      <c r="D632" s="3">
        <v>2.75284</v>
      </c>
      <c r="E632">
        <f>(Table2287319351383415447479114391[[#This Row],[time]]-2)*2</f>
        <v>1.5056799999999999</v>
      </c>
      <c r="F632" s="9">
        <v>6.6099999999999994E-5</v>
      </c>
      <c r="G632" s="3">
        <v>2.75284</v>
      </c>
      <c r="H632">
        <f>(Table245294326358390422454486185098[[#This Row],[time]]-2)*2</f>
        <v>1.5056799999999999</v>
      </c>
      <c r="I632" s="9">
        <v>9.2E-5</v>
      </c>
      <c r="J632" s="3">
        <v>2.75284</v>
      </c>
      <c r="K632">
        <f>(Table3288320352384416448480124492[[#This Row],[time]]-2)*2</f>
        <v>1.5056799999999999</v>
      </c>
      <c r="L632" s="9">
        <v>6.5599999999999995E-5</v>
      </c>
      <c r="M632" s="3">
        <v>2.75284</v>
      </c>
      <c r="N632">
        <f>(Table246295327359391423455487195199[[#This Row],[time]]-2)*2</f>
        <v>1.5056799999999999</v>
      </c>
      <c r="O632" s="9">
        <v>5.4500000000000003E-5</v>
      </c>
      <c r="P632" s="3">
        <v>2.75284</v>
      </c>
      <c r="Q632">
        <f>(Table4289321353385417449481134593[[#This Row],[time]]-2)*2</f>
        <v>1.5056799999999999</v>
      </c>
      <c r="R632" s="9">
        <v>6.7799999999999995E-5</v>
      </c>
      <c r="S632" s="3">
        <v>2.75284</v>
      </c>
      <c r="T632">
        <f>(Table2472963283603924244564882052100[[#This Row],[time]]-2)*2</f>
        <v>1.5056799999999999</v>
      </c>
      <c r="U632" s="9">
        <v>5.7800000000000002E-5</v>
      </c>
      <c r="V632" s="3">
        <v>2.75284</v>
      </c>
      <c r="W632">
        <f>(Table5290322354386418450482144694[[#This Row],[time]]-2)*2</f>
        <v>1.5056799999999999</v>
      </c>
      <c r="X632" s="9">
        <v>6.7799999999999995E-5</v>
      </c>
      <c r="Y632" s="3">
        <v>2.75284</v>
      </c>
      <c r="Z632">
        <f>(Table2482973293613934254574892153101[[#This Row],[time]]-2)*2</f>
        <v>1.5056799999999999</v>
      </c>
      <c r="AA632" s="9">
        <v>7.9599999999999997E-5</v>
      </c>
      <c r="AB632" s="3">
        <v>2.75284</v>
      </c>
      <c r="AC632">
        <f>(Table6291323355387419451483154795[[#This Row],[time]]-2)*2</f>
        <v>1.5056799999999999</v>
      </c>
      <c r="AD632" s="9">
        <v>8.2399999999999997E-5</v>
      </c>
      <c r="AE632" s="3">
        <v>2.75284</v>
      </c>
      <c r="AF632">
        <f>(Table2492983303623944264584902254102[[#This Row],[time]]-2)*2</f>
        <v>1.5056799999999999</v>
      </c>
      <c r="AG632" s="9">
        <v>8.8800000000000004E-5</v>
      </c>
      <c r="AH632" s="3">
        <v>2.75284</v>
      </c>
      <c r="AI632">
        <f>(Table7292324356388420452484164896[[#This Row],[time]]-2)*2</f>
        <v>1.5056799999999999</v>
      </c>
      <c r="AJ632" s="9">
        <v>6.8399999999999996E-5</v>
      </c>
      <c r="AK632" s="3">
        <v>2.75284</v>
      </c>
      <c r="AL632">
        <f>(Table2502993313633954274594912355103[[#This Row],[time]]-2)*2</f>
        <v>1.5056799999999999</v>
      </c>
      <c r="AM632" s="6">
        <v>1.4559899999999999</v>
      </c>
      <c r="AN632" s="3">
        <v>2.75284</v>
      </c>
      <c r="AO632">
        <f>(Table8293325357389421453485174997[[#This Row],[time]]-2)*2</f>
        <v>1.5056799999999999</v>
      </c>
      <c r="AP632" s="6">
        <v>1.8891899999999999</v>
      </c>
      <c r="AQ632" s="3">
        <v>2.75284</v>
      </c>
      <c r="AR632">
        <f>(Table2523003323643964284604922456104[[#This Row],[time]]-2)*2</f>
        <v>1.5056799999999999</v>
      </c>
      <c r="AS632" s="6">
        <v>1.7493300000000001</v>
      </c>
      <c r="AT632" s="3">
        <v>2.75284</v>
      </c>
      <c r="AU632">
        <f>(Table2533013333653974294614932557105[[#This Row],[time]]-2)*2</f>
        <v>1.5056799999999999</v>
      </c>
      <c r="AV632" s="6">
        <v>1.7847500000000001</v>
      </c>
    </row>
    <row r="633" spans="1:48">
      <c r="A633" s="3">
        <v>2.8099699999999999</v>
      </c>
      <c r="B633">
        <f>(Table1286318350382414446478104290[[#This Row],[time]]-2)*2</f>
        <v>1.6199399999999997</v>
      </c>
      <c r="C633" s="9">
        <v>8.5799999999999998E-5</v>
      </c>
      <c r="D633" s="3">
        <v>2.8099699999999999</v>
      </c>
      <c r="E633">
        <f>(Table2287319351383415447479114391[[#This Row],[time]]-2)*2</f>
        <v>1.6199399999999997</v>
      </c>
      <c r="F633" s="9">
        <v>6.4800000000000003E-5</v>
      </c>
      <c r="G633" s="3">
        <v>2.8099699999999999</v>
      </c>
      <c r="H633">
        <f>(Table245294326358390422454486185098[[#This Row],[time]]-2)*2</f>
        <v>1.6199399999999997</v>
      </c>
      <c r="I633" s="9">
        <v>9.0699999999999996E-5</v>
      </c>
      <c r="J633" s="3">
        <v>2.8099699999999999</v>
      </c>
      <c r="K633">
        <f>(Table3288320352384416448480124492[[#This Row],[time]]-2)*2</f>
        <v>1.6199399999999997</v>
      </c>
      <c r="L633" s="9">
        <v>6.41E-5</v>
      </c>
      <c r="M633" s="3">
        <v>2.8099699999999999</v>
      </c>
      <c r="N633">
        <f>(Table246295327359391423455487195199[[#This Row],[time]]-2)*2</f>
        <v>1.6199399999999997</v>
      </c>
      <c r="O633" s="9">
        <v>5.5300000000000002E-5</v>
      </c>
      <c r="P633" s="3">
        <v>2.8099699999999999</v>
      </c>
      <c r="Q633">
        <f>(Table4289321353385417449481134593[[#This Row],[time]]-2)*2</f>
        <v>1.6199399999999997</v>
      </c>
      <c r="R633" s="9">
        <v>6.6099999999999994E-5</v>
      </c>
      <c r="S633" s="3">
        <v>2.8099699999999999</v>
      </c>
      <c r="T633">
        <f>(Table2472963283603924244564882052100[[#This Row],[time]]-2)*2</f>
        <v>1.6199399999999997</v>
      </c>
      <c r="U633" s="9">
        <v>5.7899999999999998E-5</v>
      </c>
      <c r="V633" s="3">
        <v>2.8099699999999999</v>
      </c>
      <c r="W633">
        <f>(Table5290322354386418450482144694[[#This Row],[time]]-2)*2</f>
        <v>1.6199399999999997</v>
      </c>
      <c r="X633" s="9">
        <v>6.5699999999999998E-5</v>
      </c>
      <c r="Y633" s="3">
        <v>2.8099699999999999</v>
      </c>
      <c r="Z633">
        <f>(Table2482973293613934254574892153101[[#This Row],[time]]-2)*2</f>
        <v>1.6199399999999997</v>
      </c>
      <c r="AA633" s="9">
        <v>7.8999999999999996E-5</v>
      </c>
      <c r="AB633" s="3">
        <v>2.8099699999999999</v>
      </c>
      <c r="AC633">
        <f>(Table6291323355387419451483154795[[#This Row],[time]]-2)*2</f>
        <v>1.6199399999999997</v>
      </c>
      <c r="AD633" s="9">
        <v>7.9699999999999999E-5</v>
      </c>
      <c r="AE633" s="3">
        <v>2.8099699999999999</v>
      </c>
      <c r="AF633">
        <f>(Table2492983303623944264584902254102[[#This Row],[time]]-2)*2</f>
        <v>1.6199399999999997</v>
      </c>
      <c r="AG633" s="9">
        <v>8.7800000000000006E-5</v>
      </c>
      <c r="AH633" s="3">
        <v>2.8099699999999999</v>
      </c>
      <c r="AI633">
        <f>(Table7292324356388420452484164896[[#This Row],[time]]-2)*2</f>
        <v>1.6199399999999997</v>
      </c>
      <c r="AJ633" s="9">
        <v>6.19E-5</v>
      </c>
      <c r="AK633" s="3">
        <v>2.8099699999999999</v>
      </c>
      <c r="AL633">
        <f>(Table2502993313633954274594912355103[[#This Row],[time]]-2)*2</f>
        <v>1.6199399999999997</v>
      </c>
      <c r="AM633" s="6">
        <v>1.5609299999999999</v>
      </c>
      <c r="AN633" s="3">
        <v>2.8099699999999999</v>
      </c>
      <c r="AO633">
        <f>(Table8293325357389421453485174997[[#This Row],[time]]-2)*2</f>
        <v>1.6199399999999997</v>
      </c>
      <c r="AP633" s="6">
        <v>1.8251999999999999</v>
      </c>
      <c r="AQ633" s="3">
        <v>2.8099699999999999</v>
      </c>
      <c r="AR633">
        <f>(Table2523003323643964284604922456104[[#This Row],[time]]-2)*2</f>
        <v>1.6199399999999997</v>
      </c>
      <c r="AS633" s="6">
        <v>1.8805499999999999</v>
      </c>
      <c r="AT633" s="3">
        <v>2.8099699999999999</v>
      </c>
      <c r="AU633">
        <f>(Table2533013333653974294614932557105[[#This Row],[time]]-2)*2</f>
        <v>1.6199399999999997</v>
      </c>
      <c r="AV633" s="6">
        <v>1.6237900000000001</v>
      </c>
    </row>
    <row r="634" spans="1:48">
      <c r="A634" s="3">
        <v>2.8528199999999999</v>
      </c>
      <c r="B634">
        <f>(Table1286318350382414446478104290[[#This Row],[time]]-2)*2</f>
        <v>1.7056399999999998</v>
      </c>
      <c r="C634" s="9">
        <v>8.53E-5</v>
      </c>
      <c r="D634" s="3">
        <v>2.8528199999999999</v>
      </c>
      <c r="E634">
        <f>(Table2287319351383415447479114391[[#This Row],[time]]-2)*2</f>
        <v>1.7056399999999998</v>
      </c>
      <c r="F634" s="9">
        <v>6.3999999999999997E-5</v>
      </c>
      <c r="G634" s="3">
        <v>2.8528199999999999</v>
      </c>
      <c r="H634">
        <f>(Table245294326358390422454486185098[[#This Row],[time]]-2)*2</f>
        <v>1.7056399999999998</v>
      </c>
      <c r="I634" s="9">
        <v>8.9800000000000001E-5</v>
      </c>
      <c r="J634" s="3">
        <v>2.8528199999999999</v>
      </c>
      <c r="K634">
        <f>(Table3288320352384416448480124492[[#This Row],[time]]-2)*2</f>
        <v>1.7056399999999998</v>
      </c>
      <c r="L634" s="9">
        <v>6.3200000000000005E-5</v>
      </c>
      <c r="M634" s="3">
        <v>2.8528199999999999</v>
      </c>
      <c r="N634">
        <f>(Table246295327359391423455487195199[[#This Row],[time]]-2)*2</f>
        <v>1.7056399999999998</v>
      </c>
      <c r="O634" s="9">
        <v>5.5699999999999999E-5</v>
      </c>
      <c r="P634" s="3">
        <v>2.8528199999999999</v>
      </c>
      <c r="Q634">
        <f>(Table4289321353385417449481134593[[#This Row],[time]]-2)*2</f>
        <v>1.7056399999999998</v>
      </c>
      <c r="R634" s="9">
        <v>6.4900000000000005E-5</v>
      </c>
      <c r="S634" s="3">
        <v>2.8528199999999999</v>
      </c>
      <c r="T634">
        <f>(Table2472963283603924244564882052100[[#This Row],[time]]-2)*2</f>
        <v>1.7056399999999998</v>
      </c>
      <c r="U634" s="9">
        <v>5.7200000000000001E-5</v>
      </c>
      <c r="V634" s="3">
        <v>2.8528199999999999</v>
      </c>
      <c r="W634">
        <f>(Table5290322354386418450482144694[[#This Row],[time]]-2)*2</f>
        <v>1.7056399999999998</v>
      </c>
      <c r="X634" s="9">
        <v>6.4700000000000001E-5</v>
      </c>
      <c r="Y634" s="3">
        <v>2.8528199999999999</v>
      </c>
      <c r="Z634">
        <f>(Table2482973293613934254574892153101[[#This Row],[time]]-2)*2</f>
        <v>1.7056399999999998</v>
      </c>
      <c r="AA634" s="9">
        <v>7.86E-5</v>
      </c>
      <c r="AB634" s="3">
        <v>2.8528199999999999</v>
      </c>
      <c r="AC634">
        <f>(Table6291323355387419451483154795[[#This Row],[time]]-2)*2</f>
        <v>1.7056399999999998</v>
      </c>
      <c r="AD634" s="9">
        <v>7.9099999999999998E-5</v>
      </c>
      <c r="AE634" s="3">
        <v>2.8528199999999999</v>
      </c>
      <c r="AF634">
        <f>(Table2492983303623944264584902254102[[#This Row],[time]]-2)*2</f>
        <v>1.7056399999999998</v>
      </c>
      <c r="AG634" s="9">
        <v>8.6899999999999998E-5</v>
      </c>
      <c r="AH634" s="3">
        <v>2.8528199999999999</v>
      </c>
      <c r="AI634">
        <f>(Table7292324356388420452484164896[[#This Row],[time]]-2)*2</f>
        <v>1.7056399999999998</v>
      </c>
      <c r="AJ634" s="9">
        <v>6.6199999999999996E-5</v>
      </c>
      <c r="AK634" s="3">
        <v>2.8528199999999999</v>
      </c>
      <c r="AL634">
        <f>(Table2502993313633954274594912355103[[#This Row],[time]]-2)*2</f>
        <v>1.7056399999999998</v>
      </c>
      <c r="AM634" s="6">
        <v>1.63425</v>
      </c>
      <c r="AN634" s="3">
        <v>2.8528199999999999</v>
      </c>
      <c r="AO634">
        <f>(Table8293325357389421453485174997[[#This Row],[time]]-2)*2</f>
        <v>1.7056399999999998</v>
      </c>
      <c r="AP634" s="6">
        <v>1.7624200000000001</v>
      </c>
      <c r="AQ634" s="3">
        <v>2.8528199999999999</v>
      </c>
      <c r="AR634">
        <f>(Table2523003323643964284604922456104[[#This Row],[time]]-2)*2</f>
        <v>1.7056399999999998</v>
      </c>
      <c r="AS634" s="6">
        <v>1.9576</v>
      </c>
      <c r="AT634" s="3">
        <v>2.8528199999999999</v>
      </c>
      <c r="AU634">
        <f>(Table2533013333653974294614932557105[[#This Row],[time]]-2)*2</f>
        <v>1.7056399999999998</v>
      </c>
      <c r="AV634" s="6">
        <v>1.5065900000000001</v>
      </c>
    </row>
    <row r="635" spans="1:48">
      <c r="A635" s="3">
        <v>2.9071899999999999</v>
      </c>
      <c r="B635">
        <f>(Table1286318350382414446478104290[[#This Row],[time]]-2)*2</f>
        <v>1.8143799999999999</v>
      </c>
      <c r="C635" s="9">
        <v>8.4599999999999996E-5</v>
      </c>
      <c r="D635" s="3">
        <v>2.9071899999999999</v>
      </c>
      <c r="E635">
        <f>(Table2287319351383415447479114391[[#This Row],[time]]-2)*2</f>
        <v>1.8143799999999999</v>
      </c>
      <c r="F635" s="9">
        <v>6.3100000000000002E-5</v>
      </c>
      <c r="G635" s="3">
        <v>2.9071899999999999</v>
      </c>
      <c r="H635">
        <f>(Table245294326358390422454486185098[[#This Row],[time]]-2)*2</f>
        <v>1.8143799999999999</v>
      </c>
      <c r="I635" s="9">
        <v>8.8700000000000001E-5</v>
      </c>
      <c r="J635" s="3">
        <v>2.9071899999999999</v>
      </c>
      <c r="K635">
        <f>(Table3288320352384416448480124492[[#This Row],[time]]-2)*2</f>
        <v>1.8143799999999999</v>
      </c>
      <c r="L635" s="9">
        <v>6.2199999999999994E-5</v>
      </c>
      <c r="M635" s="3">
        <v>2.9071899999999999</v>
      </c>
      <c r="N635">
        <f>(Table246295327359391423455487195199[[#This Row],[time]]-2)*2</f>
        <v>1.8143799999999999</v>
      </c>
      <c r="O635" s="9">
        <v>5.5899999999999997E-5</v>
      </c>
      <c r="P635" s="3">
        <v>2.9071899999999999</v>
      </c>
      <c r="Q635">
        <f>(Table4289321353385417449481134593[[#This Row],[time]]-2)*2</f>
        <v>1.8143799999999999</v>
      </c>
      <c r="R635" s="9">
        <v>6.3499999999999999E-5</v>
      </c>
      <c r="S635" s="3">
        <v>2.9071899999999999</v>
      </c>
      <c r="T635">
        <f>(Table2472963283603924244564882052100[[#This Row],[time]]-2)*2</f>
        <v>1.8143799999999999</v>
      </c>
      <c r="U635" s="9">
        <v>5.6199999999999997E-5</v>
      </c>
      <c r="V635" s="3">
        <v>2.9071899999999999</v>
      </c>
      <c r="W635">
        <f>(Table5290322354386418450482144694[[#This Row],[time]]-2)*2</f>
        <v>1.8143799999999999</v>
      </c>
      <c r="X635" s="9">
        <v>6.3200000000000005E-5</v>
      </c>
      <c r="Y635" s="3">
        <v>2.9071899999999999</v>
      </c>
      <c r="Z635">
        <f>(Table2482973293613934254574892153101[[#This Row],[time]]-2)*2</f>
        <v>1.8143799999999999</v>
      </c>
      <c r="AA635" s="9">
        <v>7.8100000000000001E-5</v>
      </c>
      <c r="AB635" s="3">
        <v>2.9071899999999999</v>
      </c>
      <c r="AC635">
        <f>(Table6291323355387419451483154795[[#This Row],[time]]-2)*2</f>
        <v>1.8143799999999999</v>
      </c>
      <c r="AD635" s="9">
        <v>7.6299999999999998E-5</v>
      </c>
      <c r="AE635" s="3">
        <v>2.9071899999999999</v>
      </c>
      <c r="AF635">
        <f>(Table2492983303623944264584902254102[[#This Row],[time]]-2)*2</f>
        <v>1.8143799999999999</v>
      </c>
      <c r="AG635" s="9">
        <v>8.5799999999999998E-5</v>
      </c>
      <c r="AH635" s="3">
        <v>2.9071899999999999</v>
      </c>
      <c r="AI635">
        <f>(Table7292324356388420452484164896[[#This Row],[time]]-2)*2</f>
        <v>1.8143799999999999</v>
      </c>
      <c r="AJ635" s="9">
        <v>5.6400000000000002E-5</v>
      </c>
      <c r="AK635" s="3">
        <v>2.9071899999999999</v>
      </c>
      <c r="AL635">
        <f>(Table2502993313633954274594912355103[[#This Row],[time]]-2)*2</f>
        <v>1.8143799999999999</v>
      </c>
      <c r="AM635" s="6">
        <v>1.73397</v>
      </c>
      <c r="AN635" s="3">
        <v>2.9071899999999999</v>
      </c>
      <c r="AO635">
        <f>(Table8293325357389421453485174997[[#This Row],[time]]-2)*2</f>
        <v>1.8143799999999999</v>
      </c>
      <c r="AP635" s="6">
        <v>1.6629400000000001</v>
      </c>
      <c r="AQ635" s="3">
        <v>2.9071899999999999</v>
      </c>
      <c r="AR635">
        <f>(Table2523003323643964284604922456104[[#This Row],[time]]-2)*2</f>
        <v>1.8143799999999999</v>
      </c>
      <c r="AS635" s="6">
        <v>2.0195799999999999</v>
      </c>
      <c r="AT635" s="3">
        <v>2.9071899999999999</v>
      </c>
      <c r="AU635">
        <f>(Table2533013333653974294614932557105[[#This Row],[time]]-2)*2</f>
        <v>1.8143799999999999</v>
      </c>
      <c r="AV635" s="6">
        <v>1.36398</v>
      </c>
    </row>
    <row r="636" spans="1:48">
      <c r="A636" s="3">
        <v>2.9626899999999998</v>
      </c>
      <c r="B636">
        <f>(Table1286318350382414446478104290[[#This Row],[time]]-2)*2</f>
        <v>1.9253799999999996</v>
      </c>
      <c r="C636" s="9">
        <v>8.3900000000000006E-5</v>
      </c>
      <c r="D636" s="3">
        <v>2.9626899999999998</v>
      </c>
      <c r="E636">
        <f>(Table2287319351383415447479114391[[#This Row],[time]]-2)*2</f>
        <v>1.9253799999999996</v>
      </c>
      <c r="F636" s="9">
        <v>6.2299999999999996E-5</v>
      </c>
      <c r="G636" s="3">
        <v>2.9626899999999998</v>
      </c>
      <c r="H636">
        <f>(Table245294326358390422454486185098[[#This Row],[time]]-2)*2</f>
        <v>1.9253799999999996</v>
      </c>
      <c r="I636" s="9">
        <v>8.7700000000000004E-5</v>
      </c>
      <c r="J636" s="3">
        <v>2.9626899999999998</v>
      </c>
      <c r="K636">
        <f>(Table3288320352384416448480124492[[#This Row],[time]]-2)*2</f>
        <v>1.9253799999999996</v>
      </c>
      <c r="L636" s="9">
        <v>6.1299999999999999E-5</v>
      </c>
      <c r="M636" s="3">
        <v>2.9626899999999998</v>
      </c>
      <c r="N636">
        <f>(Table246295327359391423455487195199[[#This Row],[time]]-2)*2</f>
        <v>1.9253799999999996</v>
      </c>
      <c r="O636" s="9">
        <v>5.41E-5</v>
      </c>
      <c r="P636" s="3">
        <v>2.9626899999999998</v>
      </c>
      <c r="Q636">
        <f>(Table4289321353385417449481134593[[#This Row],[time]]-2)*2</f>
        <v>1.9253799999999996</v>
      </c>
      <c r="R636" s="9">
        <v>6.2199999999999994E-5</v>
      </c>
      <c r="S636" s="3">
        <v>2.9626899999999998</v>
      </c>
      <c r="T636">
        <f>(Table2472963283603924244564882052100[[#This Row],[time]]-2)*2</f>
        <v>1.9253799999999996</v>
      </c>
      <c r="U636" s="9">
        <v>5.4599999999999999E-5</v>
      </c>
      <c r="V636" s="3">
        <v>2.9626899999999998</v>
      </c>
      <c r="W636">
        <f>(Table5290322354386418450482144694[[#This Row],[time]]-2)*2</f>
        <v>1.9253799999999996</v>
      </c>
      <c r="X636" s="9">
        <v>6.19E-5</v>
      </c>
      <c r="Y636" s="3">
        <v>2.9626899999999998</v>
      </c>
      <c r="Z636">
        <f>(Table2482973293613934254574892153101[[#This Row],[time]]-2)*2</f>
        <v>1.9253799999999996</v>
      </c>
      <c r="AA636" s="9">
        <v>7.6100000000000007E-5</v>
      </c>
      <c r="AB636" s="3">
        <v>2.9626899999999998</v>
      </c>
      <c r="AC636">
        <f>(Table6291323355387419451483154795[[#This Row],[time]]-2)*2</f>
        <v>1.9253799999999996</v>
      </c>
      <c r="AD636" s="9">
        <v>7.3899999999999994E-5</v>
      </c>
      <c r="AE636" s="3">
        <v>2.9626899999999998</v>
      </c>
      <c r="AF636">
        <f>(Table2492983303623944264584902254102[[#This Row],[time]]-2)*2</f>
        <v>1.9253799999999996</v>
      </c>
      <c r="AG636" s="9">
        <v>8.4099999999999998E-5</v>
      </c>
      <c r="AH636" s="3">
        <v>2.9626899999999998</v>
      </c>
      <c r="AI636">
        <f>(Table7292324356388420452484164896[[#This Row],[time]]-2)*2</f>
        <v>1.9253799999999996</v>
      </c>
      <c r="AJ636" s="9">
        <v>5.13E-5</v>
      </c>
      <c r="AK636" s="3">
        <v>2.9626899999999998</v>
      </c>
      <c r="AL636">
        <f>(Table2502993313633954274594912355103[[#This Row],[time]]-2)*2</f>
        <v>1.9253799999999996</v>
      </c>
      <c r="AM636" s="6">
        <v>1.83433</v>
      </c>
      <c r="AN636" s="3">
        <v>2.9626899999999998</v>
      </c>
      <c r="AO636">
        <f>(Table8293325357389421453485174997[[#This Row],[time]]-2)*2</f>
        <v>1.9253799999999996</v>
      </c>
      <c r="AP636" s="6">
        <v>1.5342100000000001</v>
      </c>
      <c r="AQ636" s="3">
        <v>2.9626899999999998</v>
      </c>
      <c r="AR636">
        <f>(Table2523003323643964284604922456104[[#This Row],[time]]-2)*2</f>
        <v>1.9253799999999996</v>
      </c>
      <c r="AS636" s="6">
        <v>2.06663</v>
      </c>
      <c r="AT636" s="3">
        <v>2.9626899999999998</v>
      </c>
      <c r="AU636">
        <f>(Table2533013333653974294614932557105[[#This Row],[time]]-2)*2</f>
        <v>1.9253799999999996</v>
      </c>
      <c r="AV636" s="6">
        <v>1.21553</v>
      </c>
    </row>
    <row r="637" spans="1:48">
      <c r="A637" s="4">
        <v>3</v>
      </c>
      <c r="B637">
        <f>(Table1286318350382414446478104290[[#This Row],[time]]-2)*2</f>
        <v>2</v>
      </c>
      <c r="C637" s="10">
        <v>8.3399999999999994E-5</v>
      </c>
      <c r="D637" s="4">
        <v>3</v>
      </c>
      <c r="E637">
        <f>(Table2287319351383415447479114391[[#This Row],[time]]-2)*2</f>
        <v>2</v>
      </c>
      <c r="F637" s="10">
        <v>6.1699999999999995E-5</v>
      </c>
      <c r="G637" s="4">
        <v>3</v>
      </c>
      <c r="H637">
        <f>(Table245294326358390422454486185098[[#This Row],[time]]-2)*2</f>
        <v>2</v>
      </c>
      <c r="I637" s="10">
        <v>8.7000000000000001E-5</v>
      </c>
      <c r="J637" s="4">
        <v>3</v>
      </c>
      <c r="K637">
        <f>(Table3288320352384416448480124492[[#This Row],[time]]-2)*2</f>
        <v>2</v>
      </c>
      <c r="L637" s="10">
        <v>6.0800000000000001E-5</v>
      </c>
      <c r="M637" s="4">
        <v>3</v>
      </c>
      <c r="N637">
        <f>(Table246295327359391423455487195199[[#This Row],[time]]-2)*2</f>
        <v>2</v>
      </c>
      <c r="O637" s="10">
        <v>5.3699999999999997E-5</v>
      </c>
      <c r="P637" s="4">
        <v>3</v>
      </c>
      <c r="Q637">
        <f>(Table4289321353385417449481134593[[#This Row],[time]]-2)*2</f>
        <v>2</v>
      </c>
      <c r="R637" s="10">
        <v>6.1299999999999999E-5</v>
      </c>
      <c r="S637" s="4">
        <v>3</v>
      </c>
      <c r="T637">
        <f>(Table2472963283603924244564882052100[[#This Row],[time]]-2)*2</f>
        <v>2</v>
      </c>
      <c r="U637" s="10">
        <v>5.3900000000000002E-5</v>
      </c>
      <c r="V637" s="4">
        <v>3</v>
      </c>
      <c r="W637">
        <f>(Table5290322354386418450482144694[[#This Row],[time]]-2)*2</f>
        <v>2</v>
      </c>
      <c r="X637" s="10">
        <v>6.1199999999999997E-5</v>
      </c>
      <c r="Y637" s="4">
        <v>3</v>
      </c>
      <c r="Z637">
        <f>(Table2482973293613934254574892153101[[#This Row],[time]]-2)*2</f>
        <v>2</v>
      </c>
      <c r="AA637" s="10">
        <v>7.5699999999999997E-5</v>
      </c>
      <c r="AB637" s="4">
        <v>3</v>
      </c>
      <c r="AC637">
        <f>(Table6291323355387419451483154795[[#This Row],[time]]-2)*2</f>
        <v>2</v>
      </c>
      <c r="AD637" s="10">
        <v>7.25E-5</v>
      </c>
      <c r="AE637" s="4">
        <v>3</v>
      </c>
      <c r="AF637">
        <f>(Table2492983303623944264584902254102[[#This Row],[time]]-2)*2</f>
        <v>2</v>
      </c>
      <c r="AG637" s="10">
        <v>8.3200000000000003E-5</v>
      </c>
      <c r="AH637" s="4">
        <v>3</v>
      </c>
      <c r="AI637">
        <f>(Table7292324356388420452484164896[[#This Row],[time]]-2)*2</f>
        <v>2</v>
      </c>
      <c r="AJ637" s="10">
        <v>4.8999999999999998E-5</v>
      </c>
      <c r="AK637" s="4">
        <v>3</v>
      </c>
      <c r="AL637">
        <f>(Table2502993313633954274594912355103[[#This Row],[time]]-2)*2</f>
        <v>2</v>
      </c>
      <c r="AM637" s="7">
        <v>1.7900100000000001</v>
      </c>
      <c r="AN637" s="4">
        <v>3</v>
      </c>
      <c r="AO637">
        <f>(Table8293325357389421453485174997[[#This Row],[time]]-2)*2</f>
        <v>2</v>
      </c>
      <c r="AP637" s="7">
        <v>1.4325699999999999</v>
      </c>
      <c r="AQ637" s="4">
        <v>3</v>
      </c>
      <c r="AR637">
        <f>(Table2523003323643964284604922456104[[#This Row],[time]]-2)*2</f>
        <v>2</v>
      </c>
      <c r="AS637" s="7">
        <v>2.1150000000000002</v>
      </c>
      <c r="AT637" s="4">
        <v>3</v>
      </c>
      <c r="AU637">
        <f>(Table2533013333653974294614932557105[[#This Row],[time]]-2)*2</f>
        <v>2</v>
      </c>
      <c r="AV637" s="7">
        <v>1.11073</v>
      </c>
    </row>
    <row r="638" spans="1:48">
      <c r="A638" t="s">
        <v>26</v>
      </c>
      <c r="C638">
        <f>AVERAGE(C617:C637)</f>
        <v>0.49008729504761905</v>
      </c>
      <c r="D638" t="s">
        <v>26</v>
      </c>
      <c r="F638">
        <f t="shared" ref="F638" si="574">AVERAGE(F617:F637)</f>
        <v>0.16468862142857146</v>
      </c>
      <c r="G638" t="s">
        <v>26</v>
      </c>
      <c r="I638">
        <f t="shared" ref="I638" si="575">AVERAGE(I617:I637)</f>
        <v>1.0906880526666669</v>
      </c>
      <c r="J638" t="s">
        <v>26</v>
      </c>
      <c r="L638">
        <f t="shared" ref="L638" si="576">AVERAGE(L617:L637)</f>
        <v>0.15424333071428573</v>
      </c>
      <c r="M638" t="s">
        <v>26</v>
      </c>
      <c r="O638">
        <f t="shared" ref="O638" si="577">AVERAGE(O617:O637)</f>
        <v>1.8335604761904763E-2</v>
      </c>
      <c r="P638" t="s">
        <v>26</v>
      </c>
      <c r="R638">
        <f t="shared" ref="R638" si="578">AVERAGE(R617:R637)</f>
        <v>0.27073790952380966</v>
      </c>
      <c r="S638" t="s">
        <v>26</v>
      </c>
      <c r="U638">
        <f t="shared" ref="U638" si="579">AVERAGE(U617:U637)</f>
        <v>6.7954285714285703E-2</v>
      </c>
      <c r="V638" t="s">
        <v>26</v>
      </c>
      <c r="X638">
        <f t="shared" ref="X638" si="580">AVERAGE(X617:X637)</f>
        <v>0.34874361428571427</v>
      </c>
      <c r="Y638" t="s">
        <v>26</v>
      </c>
      <c r="AA638">
        <f t="shared" ref="AA638" si="581">AVERAGE(AA617:AA637)</f>
        <v>7.9486663190476189E-2</v>
      </c>
      <c r="AB638" t="s">
        <v>26</v>
      </c>
      <c r="AD638">
        <f t="shared" ref="AD638" si="582">AVERAGE(AD617:AD637)</f>
        <v>0.18234404871428572</v>
      </c>
      <c r="AE638" t="s">
        <v>26</v>
      </c>
      <c r="AG638">
        <f t="shared" ref="AG638" si="583">AVERAGE(AG617:AG637)</f>
        <v>0.17283185690476197</v>
      </c>
      <c r="AH638" t="s">
        <v>26</v>
      </c>
      <c r="AJ638">
        <f t="shared" ref="AJ638" si="584">AVERAGE(AJ617:AJ637)</f>
        <v>0.26871926738095242</v>
      </c>
      <c r="AK638" t="s">
        <v>26</v>
      </c>
      <c r="AM638">
        <f t="shared" ref="AM638" si="585">AVERAGE(AM617:AM637)</f>
        <v>0.96070732380952384</v>
      </c>
      <c r="AN638" t="s">
        <v>26</v>
      </c>
      <c r="AP638">
        <f t="shared" ref="AP638" si="586">AVERAGE(AP617:AP637)</f>
        <v>1.4984836190476187</v>
      </c>
      <c r="AQ638" t="s">
        <v>26</v>
      </c>
      <c r="AS638">
        <f t="shared" ref="AS638" si="587">AVERAGE(AS617:AS637)</f>
        <v>1.2878796190476192</v>
      </c>
      <c r="AT638" t="s">
        <v>26</v>
      </c>
      <c r="AV638">
        <f t="shared" ref="AV638" si="588">AVERAGE(AV617:AV637)</f>
        <v>2.1179380952380953</v>
      </c>
    </row>
    <row r="639" spans="1:48">
      <c r="A639" t="s">
        <v>27</v>
      </c>
      <c r="C639">
        <f>MAX(C617:C637)</f>
        <v>1.77881</v>
      </c>
      <c r="D639" t="s">
        <v>27</v>
      </c>
      <c r="F639">
        <f t="shared" ref="F639:AV639" si="589">MAX(F617:F637)</f>
        <v>0.52408500000000002</v>
      </c>
      <c r="G639" t="s">
        <v>27</v>
      </c>
      <c r="I639">
        <f t="shared" ref="I639:AV639" si="590">MAX(I617:I637)</f>
        <v>2.9262899999999998</v>
      </c>
      <c r="J639" t="s">
        <v>27</v>
      </c>
      <c r="L639">
        <f t="shared" ref="L639:AV639" si="591">MAX(L617:L637)</f>
        <v>0.56059199999999998</v>
      </c>
      <c r="M639" t="s">
        <v>27</v>
      </c>
      <c r="O639">
        <f t="shared" ref="O639:AV639" si="592">MAX(O617:O637)</f>
        <v>0.13519200000000001</v>
      </c>
      <c r="P639" t="s">
        <v>27</v>
      </c>
      <c r="R639">
        <f t="shared" ref="R639:AV639" si="593">MAX(R617:R637)</f>
        <v>1.26922</v>
      </c>
      <c r="S639" t="s">
        <v>27</v>
      </c>
      <c r="U639">
        <f t="shared" ref="U639:AV639" si="594">MAX(U617:U637)</f>
        <v>0.49493199999999998</v>
      </c>
      <c r="V639" t="s">
        <v>27</v>
      </c>
      <c r="X639">
        <f t="shared" ref="X639:AV639" si="595">MAX(X617:X637)</f>
        <v>1.6511499999999999</v>
      </c>
      <c r="Y639" t="s">
        <v>27</v>
      </c>
      <c r="AA639">
        <f t="shared" ref="AA639:AV639" si="596">MAX(AA617:AA637)</f>
        <v>0.503799</v>
      </c>
      <c r="AB639" t="s">
        <v>27</v>
      </c>
      <c r="AD639">
        <f t="shared" ref="AD639:AV639" si="597">MAX(AD617:AD637)</f>
        <v>1.07572</v>
      </c>
      <c r="AE639" t="s">
        <v>27</v>
      </c>
      <c r="AG639">
        <f t="shared" ref="AG639:AV639" si="598">MAX(AG617:AG637)</f>
        <v>1.0172699999999999</v>
      </c>
      <c r="AH639" t="s">
        <v>27</v>
      </c>
      <c r="AJ639">
        <f t="shared" ref="AJ639:AV639" si="599">MAX(AJ617:AJ637)</f>
        <v>0.99323499999999998</v>
      </c>
      <c r="AK639" t="s">
        <v>27</v>
      </c>
      <c r="AM639">
        <f t="shared" ref="AM639:AV639" si="600">MAX(AM617:AM637)</f>
        <v>1.83433</v>
      </c>
      <c r="AN639" t="s">
        <v>27</v>
      </c>
      <c r="AP639">
        <f t="shared" ref="AP639:AV639" si="601">MAX(AP617:AP637)</f>
        <v>1.94296</v>
      </c>
      <c r="AQ639" t="s">
        <v>27</v>
      </c>
      <c r="AS639">
        <f t="shared" ref="AS639:AV639" si="602">MAX(AS617:AS637)</f>
        <v>2.1150000000000002</v>
      </c>
      <c r="AT639" t="s">
        <v>27</v>
      </c>
      <c r="AV639">
        <f t="shared" ref="AV639" si="603">MAX(AV617:AV637)</f>
        <v>2.7105700000000001</v>
      </c>
    </row>
    <row r="641" spans="1:48">
      <c r="A641" t="s">
        <v>79</v>
      </c>
      <c r="D641" t="s">
        <v>2</v>
      </c>
    </row>
    <row r="642" spans="1:48">
      <c r="A642" t="s">
        <v>80</v>
      </c>
      <c r="D642" t="s">
        <v>4</v>
      </c>
      <c r="E642" t="s">
        <v>5</v>
      </c>
    </row>
    <row r="643" spans="1:48">
      <c r="D643" t="s">
        <v>30</v>
      </c>
    </row>
    <row r="645" spans="1:48">
      <c r="A645" t="s">
        <v>6</v>
      </c>
      <c r="D645" t="s">
        <v>7</v>
      </c>
      <c r="G645" t="s">
        <v>8</v>
      </c>
      <c r="J645" t="s">
        <v>9</v>
      </c>
      <c r="M645" t="s">
        <v>10</v>
      </c>
      <c r="P645" t="s">
        <v>11</v>
      </c>
      <c r="S645" t="s">
        <v>12</v>
      </c>
      <c r="V645" t="s">
        <v>13</v>
      </c>
      <c r="Y645" t="s">
        <v>14</v>
      </c>
      <c r="AB645" t="s">
        <v>15</v>
      </c>
      <c r="AE645" t="s">
        <v>16</v>
      </c>
      <c r="AH645" t="s">
        <v>17</v>
      </c>
      <c r="AK645" t="s">
        <v>18</v>
      </c>
      <c r="AN645" t="s">
        <v>19</v>
      </c>
      <c r="AQ645" t="s">
        <v>20</v>
      </c>
      <c r="AT645" t="s">
        <v>21</v>
      </c>
    </row>
    <row r="646" spans="1:48">
      <c r="A646" t="s">
        <v>22</v>
      </c>
      <c r="B646" t="s">
        <v>23</v>
      </c>
      <c r="C646" t="s">
        <v>24</v>
      </c>
      <c r="D646" t="s">
        <v>22</v>
      </c>
      <c r="E646" t="s">
        <v>23</v>
      </c>
      <c r="F646" t="s">
        <v>25</v>
      </c>
      <c r="G646" t="s">
        <v>22</v>
      </c>
      <c r="H646" t="s">
        <v>23</v>
      </c>
      <c r="I646" t="s">
        <v>24</v>
      </c>
      <c r="J646" t="s">
        <v>22</v>
      </c>
      <c r="K646" t="s">
        <v>23</v>
      </c>
      <c r="L646" t="s">
        <v>24</v>
      </c>
      <c r="M646" t="s">
        <v>22</v>
      </c>
      <c r="N646" t="s">
        <v>23</v>
      </c>
      <c r="O646" t="s">
        <v>24</v>
      </c>
      <c r="P646" t="s">
        <v>22</v>
      </c>
      <c r="Q646" t="s">
        <v>23</v>
      </c>
      <c r="R646" t="s">
        <v>24</v>
      </c>
      <c r="S646" t="s">
        <v>22</v>
      </c>
      <c r="T646" t="s">
        <v>23</v>
      </c>
      <c r="U646" t="s">
        <v>24</v>
      </c>
      <c r="V646" t="s">
        <v>22</v>
      </c>
      <c r="W646" t="s">
        <v>23</v>
      </c>
      <c r="X646" t="s">
        <v>24</v>
      </c>
      <c r="Y646" t="s">
        <v>22</v>
      </c>
      <c r="Z646" t="s">
        <v>23</v>
      </c>
      <c r="AA646" t="s">
        <v>24</v>
      </c>
      <c r="AB646" t="s">
        <v>22</v>
      </c>
      <c r="AC646" t="s">
        <v>23</v>
      </c>
      <c r="AD646" t="s">
        <v>24</v>
      </c>
      <c r="AE646" t="s">
        <v>22</v>
      </c>
      <c r="AF646" t="s">
        <v>23</v>
      </c>
      <c r="AG646" t="s">
        <v>24</v>
      </c>
      <c r="AH646" t="s">
        <v>22</v>
      </c>
      <c r="AI646" t="s">
        <v>23</v>
      </c>
      <c r="AJ646" t="s">
        <v>24</v>
      </c>
      <c r="AK646" t="s">
        <v>22</v>
      </c>
      <c r="AL646" t="s">
        <v>23</v>
      </c>
      <c r="AM646" t="s">
        <v>24</v>
      </c>
      <c r="AN646" t="s">
        <v>22</v>
      </c>
      <c r="AO646" t="s">
        <v>23</v>
      </c>
      <c r="AP646" t="s">
        <v>24</v>
      </c>
      <c r="AQ646" t="s">
        <v>22</v>
      </c>
      <c r="AR646" t="s">
        <v>23</v>
      </c>
      <c r="AS646" t="s">
        <v>24</v>
      </c>
      <c r="AT646" t="s">
        <v>22</v>
      </c>
      <c r="AU646" t="s">
        <v>23</v>
      </c>
      <c r="AV646" t="s">
        <v>24</v>
      </c>
    </row>
    <row r="647" spans="1:48">
      <c r="A647" s="2">
        <v>2</v>
      </c>
      <c r="B647">
        <f>-(Table12543023343663984304624942674106[[#This Row],[time]]-2)*2</f>
        <v>0</v>
      </c>
      <c r="C647" s="5">
        <v>3.0843799999999999</v>
      </c>
      <c r="D647" s="2">
        <v>2</v>
      </c>
      <c r="E647">
        <f>-(Table22553033353673994314634952775107[[#This Row],[time]]-2)*2</f>
        <v>0</v>
      </c>
      <c r="F647" s="5">
        <v>0.51921300000000004</v>
      </c>
      <c r="G647" s="2">
        <v>2</v>
      </c>
      <c r="H647" s="2">
        <f t="shared" ref="H647:H667" si="604">-(G647-2)*2</f>
        <v>0</v>
      </c>
      <c r="I647" s="5">
        <v>2.0716800000000002</v>
      </c>
      <c r="J647" s="2">
        <v>2</v>
      </c>
      <c r="K647">
        <f>-(Table32563043363684004324644962876108[[#This Row],[time]]-2)*2</f>
        <v>0</v>
      </c>
      <c r="L647" s="5">
        <v>0.83163299999999996</v>
      </c>
      <c r="M647" s="2">
        <v>2</v>
      </c>
      <c r="N647">
        <f>-(Table2462633113433754074394715033583115[[#This Row],[time]]-2)*2</f>
        <v>0</v>
      </c>
      <c r="O647" s="8">
        <v>8.2100000000000003E-5</v>
      </c>
      <c r="P647" s="2">
        <v>2</v>
      </c>
      <c r="Q647">
        <f>-(Table42573053373694014334654972977109[[#This Row],[time]]-2)*2</f>
        <v>0</v>
      </c>
      <c r="R647" s="5">
        <v>0.88722299999999998</v>
      </c>
      <c r="S647" s="2">
        <v>2</v>
      </c>
      <c r="T647">
        <f>-(Table2472643123443764084404725043684116[[#This Row],[time]]-2)*2</f>
        <v>0</v>
      </c>
      <c r="U647" s="5">
        <v>0.37233500000000003</v>
      </c>
      <c r="V647" s="2">
        <v>2</v>
      </c>
      <c r="W647">
        <f>-(Table52583063383704024344664983078110[[#This Row],[time]]-2)*2</f>
        <v>0</v>
      </c>
      <c r="X647" s="5">
        <v>1.6511499999999999</v>
      </c>
      <c r="Y647" s="2">
        <v>2</v>
      </c>
      <c r="Z647">
        <f>-(Table2482653133453774094414735053785117[[#This Row],[time]]-2)*2</f>
        <v>0</v>
      </c>
      <c r="AA647" s="5">
        <v>6.0888999999999999E-2</v>
      </c>
      <c r="AB647" s="2">
        <v>2</v>
      </c>
      <c r="AC647">
        <f>-(Table62593073393714034354674993179111[[#This Row],[time]]-2)*2</f>
        <v>0</v>
      </c>
      <c r="AD647" s="5">
        <v>3.0400200000000002</v>
      </c>
      <c r="AE647" s="2">
        <v>2</v>
      </c>
      <c r="AF647">
        <f>-(Table2492663143463784104424745063886118[[#This Row],[time]]-2)*2</f>
        <v>0</v>
      </c>
      <c r="AG647" s="5">
        <v>8.5343699999999995E-2</v>
      </c>
      <c r="AH647" s="2">
        <v>2</v>
      </c>
      <c r="AI647">
        <f>-(Table72603083403724044364685003280112[[#This Row],[time]]-2)*2</f>
        <v>0</v>
      </c>
      <c r="AJ647" s="5">
        <v>0.73538800000000004</v>
      </c>
      <c r="AK647" s="2">
        <v>2</v>
      </c>
      <c r="AL647">
        <f>-(Table2502673153473794114434755073987119[[#This Row],[time]]-2)*2</f>
        <v>0</v>
      </c>
      <c r="AM647" s="5">
        <v>1.56186</v>
      </c>
      <c r="AN647" s="2">
        <v>2</v>
      </c>
      <c r="AO647">
        <f>-(Table82613093413734054374695013381113[[#This Row],[time]]-2)*2</f>
        <v>0</v>
      </c>
      <c r="AP647" s="5">
        <v>1.33463</v>
      </c>
      <c r="AQ647" s="2">
        <v>2</v>
      </c>
      <c r="AR647">
        <f>-(Table2522683163483804124444765084088120[[#This Row],[time]]-2)*2</f>
        <v>0</v>
      </c>
      <c r="AS647" s="5">
        <v>1.6473100000000001</v>
      </c>
      <c r="AT647" s="2">
        <v>2</v>
      </c>
      <c r="AU647">
        <f>-(Table2532693173493814134454775094189121[[#This Row],[time]]-2)*2</f>
        <v>0</v>
      </c>
      <c r="AV647" s="5">
        <v>2.78565</v>
      </c>
    </row>
    <row r="648" spans="1:48">
      <c r="A648" s="3">
        <v>2.0512600000000001</v>
      </c>
      <c r="B648">
        <f>-(Table12543023343663984304624942674106[[#This Row],[time]]-2)*2</f>
        <v>-0.10252000000000017</v>
      </c>
      <c r="C648" s="6">
        <v>3.1430099999999999</v>
      </c>
      <c r="D648" s="3">
        <v>2.0512600000000001</v>
      </c>
      <c r="E648">
        <f>-(Table22553033353673994314634952775107[[#This Row],[time]]-2)*2</f>
        <v>-0.10252000000000017</v>
      </c>
      <c r="F648" s="6">
        <v>0.53630199999999995</v>
      </c>
      <c r="G648" s="3">
        <v>2.0512600000000001</v>
      </c>
      <c r="H648" s="2">
        <f t="shared" si="604"/>
        <v>-0.10252000000000017</v>
      </c>
      <c r="I648" s="6">
        <v>2.10873</v>
      </c>
      <c r="J648" s="3">
        <v>2.0512600000000001</v>
      </c>
      <c r="K648">
        <f>-(Table32563043363684004324644962876108[[#This Row],[time]]-2)*2</f>
        <v>-0.10252000000000017</v>
      </c>
      <c r="L648" s="6">
        <v>0.84224299999999996</v>
      </c>
      <c r="M648" s="3">
        <v>2.0512600000000001</v>
      </c>
      <c r="N648">
        <f>-(Table2462633113433754074394715033583115[[#This Row],[time]]-2)*2</f>
        <v>-0.10252000000000017</v>
      </c>
      <c r="O648" s="9">
        <v>8.25E-5</v>
      </c>
      <c r="P648" s="3">
        <v>2.0512600000000001</v>
      </c>
      <c r="Q648">
        <f>-(Table42573053373694014334654972977109[[#This Row],[time]]-2)*2</f>
        <v>-0.10252000000000017</v>
      </c>
      <c r="R648" s="6">
        <v>0.94745900000000005</v>
      </c>
      <c r="S648" s="3">
        <v>2.0512600000000001</v>
      </c>
      <c r="T648">
        <f>-(Table2472643123443764084404725043684116[[#This Row],[time]]-2)*2</f>
        <v>-0.10252000000000017</v>
      </c>
      <c r="U648" s="6">
        <v>0.440882</v>
      </c>
      <c r="V648" s="3">
        <v>2.0512600000000001</v>
      </c>
      <c r="W648">
        <f>-(Table52583063383704024344664983078110[[#This Row],[time]]-2)*2</f>
        <v>-0.10252000000000017</v>
      </c>
      <c r="X648" s="6">
        <v>1.7438400000000001</v>
      </c>
      <c r="Y648" s="3">
        <v>2.0512600000000001</v>
      </c>
      <c r="Z648">
        <f>-(Table2482653133453774094414735053785117[[#This Row],[time]]-2)*2</f>
        <v>-0.10252000000000017</v>
      </c>
      <c r="AA648" s="6">
        <v>8.4081600000000006E-2</v>
      </c>
      <c r="AB648" s="3">
        <v>2.0512600000000001</v>
      </c>
      <c r="AC648">
        <f>-(Table62593073393714034354674993179111[[#This Row],[time]]-2)*2</f>
        <v>-0.10252000000000017</v>
      </c>
      <c r="AD648" s="6">
        <v>3.3464800000000001</v>
      </c>
      <c r="AE648" s="3">
        <v>2.0512600000000001</v>
      </c>
      <c r="AF648">
        <f>-(Table2492663143463784104424745063886118[[#This Row],[time]]-2)*2</f>
        <v>-0.10252000000000017</v>
      </c>
      <c r="AG648" s="6">
        <v>0.106476</v>
      </c>
      <c r="AH648" s="3">
        <v>2.0512600000000001</v>
      </c>
      <c r="AI648">
        <f>-(Table72603083403724044364685003280112[[#This Row],[time]]-2)*2</f>
        <v>-0.10252000000000017</v>
      </c>
      <c r="AJ648" s="6">
        <v>0.79057299999999997</v>
      </c>
      <c r="AK648" s="3">
        <v>2.0512600000000001</v>
      </c>
      <c r="AL648">
        <f>-(Table2502673153473794114434755073987119[[#This Row],[time]]-2)*2</f>
        <v>-0.10252000000000017</v>
      </c>
      <c r="AM648" s="6">
        <v>1.7030099999999999</v>
      </c>
      <c r="AN648" s="3">
        <v>2.0512600000000001</v>
      </c>
      <c r="AO648">
        <f>-(Table82613093413734054374695013381113[[#This Row],[time]]-2)*2</f>
        <v>-0.10252000000000017</v>
      </c>
      <c r="AP648" s="6">
        <v>1.5429600000000001</v>
      </c>
      <c r="AQ648" s="3">
        <v>2.0512600000000001</v>
      </c>
      <c r="AR648">
        <f>-(Table2522683163483804124444765084088120[[#This Row],[time]]-2)*2</f>
        <v>-0.10252000000000017</v>
      </c>
      <c r="AS648" s="6">
        <v>1.7213799999999999</v>
      </c>
      <c r="AT648" s="3">
        <v>2.0512600000000001</v>
      </c>
      <c r="AU648">
        <f>-(Table2532693173493814134454775094189121[[#This Row],[time]]-2)*2</f>
        <v>-0.10252000000000017</v>
      </c>
      <c r="AV648" s="6">
        <v>2.9895200000000002</v>
      </c>
    </row>
    <row r="649" spans="1:48">
      <c r="A649" s="3">
        <v>2.1153300000000002</v>
      </c>
      <c r="B649">
        <f>-(Table12543023343663984304624942674106[[#This Row],[time]]-2)*2</f>
        <v>-0.23066000000000031</v>
      </c>
      <c r="C649" s="6">
        <v>3.3235299999999999</v>
      </c>
      <c r="D649" s="3">
        <v>2.1153300000000002</v>
      </c>
      <c r="E649">
        <f>-(Table22553033353673994314634952775107[[#This Row],[time]]-2)*2</f>
        <v>-0.23066000000000031</v>
      </c>
      <c r="F649" s="6">
        <v>0.56298800000000004</v>
      </c>
      <c r="G649" s="3">
        <v>2.1153300000000002</v>
      </c>
      <c r="H649" s="2">
        <f t="shared" si="604"/>
        <v>-0.23066000000000031</v>
      </c>
      <c r="I649" s="6">
        <v>2.26295</v>
      </c>
      <c r="J649" s="3">
        <v>2.1153300000000002</v>
      </c>
      <c r="K649">
        <f>-(Table32563043363684004324644962876108[[#This Row],[time]]-2)*2</f>
        <v>-0.23066000000000031</v>
      </c>
      <c r="L649" s="6">
        <v>0.86550800000000006</v>
      </c>
      <c r="M649" s="3">
        <v>2.1153300000000002</v>
      </c>
      <c r="N649">
        <f>-(Table2462633113433754074394715033583115[[#This Row],[time]]-2)*2</f>
        <v>-0.23066000000000031</v>
      </c>
      <c r="O649" s="9">
        <v>8.3800000000000004E-5</v>
      </c>
      <c r="P649" s="3">
        <v>2.1153300000000002</v>
      </c>
      <c r="Q649">
        <f>-(Table42573053373694014334654972977109[[#This Row],[time]]-2)*2</f>
        <v>-0.23066000000000031</v>
      </c>
      <c r="R649" s="6">
        <v>1.07328</v>
      </c>
      <c r="S649" s="3">
        <v>2.1153300000000002</v>
      </c>
      <c r="T649">
        <f>-(Table2472643123443764084404725043684116[[#This Row],[time]]-2)*2</f>
        <v>-0.23066000000000031</v>
      </c>
      <c r="U649" s="6">
        <v>0.58947099999999997</v>
      </c>
      <c r="V649" s="3">
        <v>2.1153300000000002</v>
      </c>
      <c r="W649">
        <f>-(Table52583063383704024344664983078110[[#This Row],[time]]-2)*2</f>
        <v>-0.23066000000000031</v>
      </c>
      <c r="X649" s="6">
        <v>1.88175</v>
      </c>
      <c r="Y649" s="3">
        <v>2.1153300000000002</v>
      </c>
      <c r="Z649">
        <f>-(Table2482653133453774094414735053785117[[#This Row],[time]]-2)*2</f>
        <v>-0.23066000000000031</v>
      </c>
      <c r="AA649" s="6">
        <v>0.136744</v>
      </c>
      <c r="AB649" s="3">
        <v>2.1153300000000002</v>
      </c>
      <c r="AC649">
        <f>-(Table62593073393714034354674993179111[[#This Row],[time]]-2)*2</f>
        <v>-0.23066000000000031</v>
      </c>
      <c r="AD649" s="6">
        <v>3.9839799999999999</v>
      </c>
      <c r="AE649" s="3">
        <v>2.1153300000000002</v>
      </c>
      <c r="AF649">
        <f>-(Table2492663143463784104424745063886118[[#This Row],[time]]-2)*2</f>
        <v>-0.23066000000000031</v>
      </c>
      <c r="AG649" s="6">
        <v>0.169012</v>
      </c>
      <c r="AH649" s="3">
        <v>2.1153300000000002</v>
      </c>
      <c r="AI649">
        <f>-(Table72603083403724044364685003280112[[#This Row],[time]]-2)*2</f>
        <v>-0.23066000000000031</v>
      </c>
      <c r="AJ649" s="6">
        <v>0.90574299999999996</v>
      </c>
      <c r="AK649" s="3">
        <v>2.1153300000000002</v>
      </c>
      <c r="AL649">
        <f>-(Table2502673153473794114434755073987119[[#This Row],[time]]-2)*2</f>
        <v>-0.23066000000000031</v>
      </c>
      <c r="AM649" s="6">
        <v>1.8796200000000001</v>
      </c>
      <c r="AN649" s="3">
        <v>2.1153300000000002</v>
      </c>
      <c r="AO649">
        <f>-(Table82613093413734054374695013381113[[#This Row],[time]]-2)*2</f>
        <v>-0.23066000000000031</v>
      </c>
      <c r="AP649" s="6">
        <v>1.88245</v>
      </c>
      <c r="AQ649" s="3">
        <v>2.1153300000000002</v>
      </c>
      <c r="AR649">
        <f>-(Table2522683163483804124444765084088120[[#This Row],[time]]-2)*2</f>
        <v>-0.23066000000000031</v>
      </c>
      <c r="AS649" s="6">
        <v>1.81345</v>
      </c>
      <c r="AT649" s="3">
        <v>2.1153300000000002</v>
      </c>
      <c r="AU649">
        <f>-(Table2532693173493814134454775094189121[[#This Row],[time]]-2)*2</f>
        <v>-0.23066000000000031</v>
      </c>
      <c r="AV649" s="6">
        <v>3.29738</v>
      </c>
    </row>
    <row r="650" spans="1:48">
      <c r="A650" s="3">
        <v>2.1747100000000001</v>
      </c>
      <c r="B650">
        <f>-(Table12543023343663984304624942674106[[#This Row],[time]]-2)*2</f>
        <v>-0.34942000000000029</v>
      </c>
      <c r="C650" s="6">
        <v>3.4625400000000002</v>
      </c>
      <c r="D650" s="3">
        <v>2.1747100000000001</v>
      </c>
      <c r="E650">
        <f>-(Table22553033353673994314634952775107[[#This Row],[time]]-2)*2</f>
        <v>-0.34942000000000029</v>
      </c>
      <c r="F650" s="6">
        <v>0.59113300000000002</v>
      </c>
      <c r="G650" s="3">
        <v>2.1747100000000001</v>
      </c>
      <c r="H650" s="2">
        <f t="shared" si="604"/>
        <v>-0.34942000000000029</v>
      </c>
      <c r="I650" s="6">
        <v>2.4603799999999998</v>
      </c>
      <c r="J650" s="3">
        <v>2.1747100000000001</v>
      </c>
      <c r="K650">
        <f>-(Table32563043363684004324644962876108[[#This Row],[time]]-2)*2</f>
        <v>-0.34942000000000029</v>
      </c>
      <c r="L650" s="6">
        <v>0.88395800000000002</v>
      </c>
      <c r="M650" s="3">
        <v>2.1747100000000001</v>
      </c>
      <c r="N650">
        <f>-(Table2462633113433754074394715033583115[[#This Row],[time]]-2)*2</f>
        <v>-0.34942000000000029</v>
      </c>
      <c r="O650" s="9">
        <v>8.5699999999999996E-5</v>
      </c>
      <c r="P650" s="3">
        <v>2.1747100000000001</v>
      </c>
      <c r="Q650">
        <f>-(Table42573053373694014334654972977109[[#This Row],[time]]-2)*2</f>
        <v>-0.34942000000000029</v>
      </c>
      <c r="R650" s="6">
        <v>1.21767</v>
      </c>
      <c r="S650" s="3">
        <v>2.1747100000000001</v>
      </c>
      <c r="T650">
        <f>-(Table2472643123443764084404725043684116[[#This Row],[time]]-2)*2</f>
        <v>-0.34942000000000029</v>
      </c>
      <c r="U650" s="6">
        <v>0.74821199999999999</v>
      </c>
      <c r="V650" s="3">
        <v>2.1747100000000001</v>
      </c>
      <c r="W650">
        <f>-(Table52583063383704024344664983078110[[#This Row],[time]]-2)*2</f>
        <v>-0.34942000000000029</v>
      </c>
      <c r="X650" s="6">
        <v>2.0027400000000002</v>
      </c>
      <c r="Y650" s="3">
        <v>2.1747100000000001</v>
      </c>
      <c r="Z650">
        <f>-(Table2482653133453774094414735053785117[[#This Row],[time]]-2)*2</f>
        <v>-0.34942000000000029</v>
      </c>
      <c r="AA650" s="6">
        <v>0.16193299999999999</v>
      </c>
      <c r="AB650" s="3">
        <v>2.1747100000000001</v>
      </c>
      <c r="AC650">
        <f>-(Table62593073393714034354674993179111[[#This Row],[time]]-2)*2</f>
        <v>-0.34942000000000029</v>
      </c>
      <c r="AD650" s="6">
        <v>4.5033000000000003</v>
      </c>
      <c r="AE650" s="3">
        <v>2.1747100000000001</v>
      </c>
      <c r="AF650">
        <f>-(Table2492663143463784104424745063886118[[#This Row],[time]]-2)*2</f>
        <v>-0.34942000000000029</v>
      </c>
      <c r="AG650" s="6">
        <v>0.49124800000000002</v>
      </c>
      <c r="AH650" s="3">
        <v>2.1747100000000001</v>
      </c>
      <c r="AI650">
        <f>-(Table72603083403724044364685003280112[[#This Row],[time]]-2)*2</f>
        <v>-0.34942000000000029</v>
      </c>
      <c r="AJ650" s="6">
        <v>1.1936199999999999</v>
      </c>
      <c r="AK650" s="3">
        <v>2.1747100000000001</v>
      </c>
      <c r="AL650">
        <f>-(Table2502673153473794114434755073987119[[#This Row],[time]]-2)*2</f>
        <v>-0.34942000000000029</v>
      </c>
      <c r="AM650" s="6">
        <v>2.0911900000000001</v>
      </c>
      <c r="AN650" s="3">
        <v>2.1747100000000001</v>
      </c>
      <c r="AO650">
        <f>-(Table82613093413734054374695013381113[[#This Row],[time]]-2)*2</f>
        <v>-0.34942000000000029</v>
      </c>
      <c r="AP650" s="6">
        <v>2.3589500000000001</v>
      </c>
      <c r="AQ650" s="3">
        <v>2.1747100000000001</v>
      </c>
      <c r="AR650">
        <f>-(Table2522683163483804124444765084088120[[#This Row],[time]]-2)*2</f>
        <v>-0.34942000000000029</v>
      </c>
      <c r="AS650" s="6">
        <v>1.98414</v>
      </c>
      <c r="AT650" s="3">
        <v>2.1747100000000001</v>
      </c>
      <c r="AU650">
        <f>-(Table2532693173493814134454775094189121[[#This Row],[time]]-2)*2</f>
        <v>-0.34942000000000029</v>
      </c>
      <c r="AV650" s="6">
        <v>3.7339699999999998</v>
      </c>
    </row>
    <row r="651" spans="1:48">
      <c r="A651" s="3">
        <v>2.20404</v>
      </c>
      <c r="B651">
        <f>-(Table12543023343663984304624942674106[[#This Row],[time]]-2)*2</f>
        <v>-0.40808</v>
      </c>
      <c r="C651" s="6">
        <v>3.5245099999999998</v>
      </c>
      <c r="D651" s="3">
        <v>2.20404</v>
      </c>
      <c r="E651">
        <f>-(Table22553033353673994314634952775107[[#This Row],[time]]-2)*2</f>
        <v>-0.40808</v>
      </c>
      <c r="F651" s="6">
        <v>0.61398799999999998</v>
      </c>
      <c r="G651" s="3">
        <v>2.20404</v>
      </c>
      <c r="H651" s="2">
        <f t="shared" si="604"/>
        <v>-0.40808</v>
      </c>
      <c r="I651" s="6">
        <v>2.5857899999999998</v>
      </c>
      <c r="J651" s="3">
        <v>2.20404</v>
      </c>
      <c r="K651">
        <f>-(Table32563043363684004324644962876108[[#This Row],[time]]-2)*2</f>
        <v>-0.40808</v>
      </c>
      <c r="L651" s="6">
        <v>0.899231</v>
      </c>
      <c r="M651" s="3">
        <v>2.20404</v>
      </c>
      <c r="N651">
        <f>-(Table2462633113433754074394715033583115[[#This Row],[time]]-2)*2</f>
        <v>-0.40808</v>
      </c>
      <c r="O651" s="9">
        <v>8.6700000000000007E-5</v>
      </c>
      <c r="P651" s="3">
        <v>2.20404</v>
      </c>
      <c r="Q651">
        <f>-(Table42573053373694014334654972977109[[#This Row],[time]]-2)*2</f>
        <v>-0.40808</v>
      </c>
      <c r="R651" s="6">
        <v>1.29874</v>
      </c>
      <c r="S651" s="3">
        <v>2.20404</v>
      </c>
      <c r="T651">
        <f>-(Table2472643123443764084404725043684116[[#This Row],[time]]-2)*2</f>
        <v>-0.40808</v>
      </c>
      <c r="U651" s="6">
        <v>0.82951299999999994</v>
      </c>
      <c r="V651" s="3">
        <v>2.20404</v>
      </c>
      <c r="W651">
        <f>-(Table52583063383704024344664983078110[[#This Row],[time]]-2)*2</f>
        <v>-0.40808</v>
      </c>
      <c r="X651" s="6">
        <v>2.0581299999999998</v>
      </c>
      <c r="Y651" s="3">
        <v>2.20404</v>
      </c>
      <c r="Z651">
        <f>-(Table2482653133453774094414735053785117[[#This Row],[time]]-2)*2</f>
        <v>-0.40808</v>
      </c>
      <c r="AA651" s="6">
        <v>0.18876100000000001</v>
      </c>
      <c r="AB651" s="3">
        <v>2.20404</v>
      </c>
      <c r="AC651">
        <f>-(Table62593073393714034354674993179111[[#This Row],[time]]-2)*2</f>
        <v>-0.40808</v>
      </c>
      <c r="AD651" s="6">
        <v>4.7011599999999998</v>
      </c>
      <c r="AE651" s="3">
        <v>2.20404</v>
      </c>
      <c r="AF651">
        <f>-(Table2492663143463784104424745063886118[[#This Row],[time]]-2)*2</f>
        <v>-0.40808</v>
      </c>
      <c r="AG651" s="6">
        <v>0.733541</v>
      </c>
      <c r="AH651" s="3">
        <v>2.20404</v>
      </c>
      <c r="AI651">
        <f>-(Table72603083403724044364685003280112[[#This Row],[time]]-2)*2</f>
        <v>-0.40808</v>
      </c>
      <c r="AJ651" s="6">
        <v>1.59676</v>
      </c>
      <c r="AK651" s="3">
        <v>2.20404</v>
      </c>
      <c r="AL651">
        <f>-(Table2502673153473794114434755073987119[[#This Row],[time]]-2)*2</f>
        <v>-0.40808</v>
      </c>
      <c r="AM651" s="6">
        <v>2.2216800000000001</v>
      </c>
      <c r="AN651" s="3">
        <v>2.20404</v>
      </c>
      <c r="AO651">
        <f>-(Table82613093413734054374695013381113[[#This Row],[time]]-2)*2</f>
        <v>-0.40808</v>
      </c>
      <c r="AP651" s="6">
        <v>2.6392000000000002</v>
      </c>
      <c r="AQ651" s="3">
        <v>2.20404</v>
      </c>
      <c r="AR651">
        <f>-(Table2522683163483804124444765084088120[[#This Row],[time]]-2)*2</f>
        <v>-0.40808</v>
      </c>
      <c r="AS651" s="6">
        <v>2.0981100000000001</v>
      </c>
      <c r="AT651" s="3">
        <v>2.20404</v>
      </c>
      <c r="AU651">
        <f>-(Table2532693173493814134454775094189121[[#This Row],[time]]-2)*2</f>
        <v>-0.40808</v>
      </c>
      <c r="AV651" s="6">
        <v>3.99322</v>
      </c>
    </row>
    <row r="652" spans="1:48">
      <c r="A652" s="3">
        <v>2.25806</v>
      </c>
      <c r="B652">
        <f>-(Table12543023343663984304624942674106[[#This Row],[time]]-2)*2</f>
        <v>-0.51611999999999991</v>
      </c>
      <c r="C652" s="6">
        <v>3.71136</v>
      </c>
      <c r="D652" s="3">
        <v>2.25806</v>
      </c>
      <c r="E652">
        <f>-(Table22553033353673994314634952775107[[#This Row],[time]]-2)*2</f>
        <v>-0.51611999999999991</v>
      </c>
      <c r="F652" s="6">
        <v>0.68050100000000002</v>
      </c>
      <c r="G652" s="3">
        <v>2.25806</v>
      </c>
      <c r="H652" s="2">
        <f t="shared" si="604"/>
        <v>-0.51611999999999991</v>
      </c>
      <c r="I652" s="6">
        <v>2.8999600000000001</v>
      </c>
      <c r="J652" s="3">
        <v>2.25806</v>
      </c>
      <c r="K652">
        <f>-(Table32563043363684004324644962876108[[#This Row],[time]]-2)*2</f>
        <v>-0.51611999999999991</v>
      </c>
      <c r="L652" s="6">
        <v>0.94241299999999995</v>
      </c>
      <c r="M652" s="3">
        <v>2.25806</v>
      </c>
      <c r="N652">
        <f>-(Table2462633113433754074394715033583115[[#This Row],[time]]-2)*2</f>
        <v>-0.51611999999999991</v>
      </c>
      <c r="O652" s="9">
        <v>8.8700000000000001E-5</v>
      </c>
      <c r="P652" s="3">
        <v>2.25806</v>
      </c>
      <c r="Q652">
        <f>-(Table42573053373694014334654972977109[[#This Row],[time]]-2)*2</f>
        <v>-0.51611999999999991</v>
      </c>
      <c r="R652" s="6">
        <v>1.4695400000000001</v>
      </c>
      <c r="S652" s="3">
        <v>2.25806</v>
      </c>
      <c r="T652">
        <f>-(Table2472643123443764084404725043684116[[#This Row],[time]]-2)*2</f>
        <v>-0.51611999999999991</v>
      </c>
      <c r="U652" s="6">
        <v>0.97578200000000004</v>
      </c>
      <c r="V652" s="3">
        <v>2.25806</v>
      </c>
      <c r="W652">
        <f>-(Table52583063383704024344664983078110[[#This Row],[time]]-2)*2</f>
        <v>-0.51611999999999991</v>
      </c>
      <c r="X652" s="6">
        <v>2.1617500000000001</v>
      </c>
      <c r="Y652" s="3">
        <v>2.25806</v>
      </c>
      <c r="Z652">
        <f>-(Table2482653133453774094414735053785117[[#This Row],[time]]-2)*2</f>
        <v>-0.51611999999999991</v>
      </c>
      <c r="AA652" s="6">
        <v>0.24473600000000001</v>
      </c>
      <c r="AB652" s="3">
        <v>2.25806</v>
      </c>
      <c r="AC652">
        <f>-(Table62593073393714034354674993179111[[#This Row],[time]]-2)*2</f>
        <v>-0.51611999999999991</v>
      </c>
      <c r="AD652" s="6">
        <v>5.0791500000000003</v>
      </c>
      <c r="AE652" s="3">
        <v>2.25806</v>
      </c>
      <c r="AF652">
        <f>-(Table2492663143463784104424745063886118[[#This Row],[time]]-2)*2</f>
        <v>-0.51611999999999991</v>
      </c>
      <c r="AG652" s="6">
        <v>1.198</v>
      </c>
      <c r="AH652" s="3">
        <v>2.25806</v>
      </c>
      <c r="AI652">
        <f>-(Table72603083403724044364685003280112[[#This Row],[time]]-2)*2</f>
        <v>-0.51611999999999991</v>
      </c>
      <c r="AJ652" s="6">
        <v>2.3049200000000001</v>
      </c>
      <c r="AK652" s="3">
        <v>2.25806</v>
      </c>
      <c r="AL652">
        <f>-(Table2502673153473794114434755073987119[[#This Row],[time]]-2)*2</f>
        <v>-0.51611999999999991</v>
      </c>
      <c r="AM652" s="6">
        <v>2.4848699999999999</v>
      </c>
      <c r="AN652" s="3">
        <v>2.25806</v>
      </c>
      <c r="AO652">
        <f>-(Table82613093413734054374695013381113[[#This Row],[time]]-2)*2</f>
        <v>-0.51611999999999991</v>
      </c>
      <c r="AP652" s="6">
        <v>3.1529400000000001</v>
      </c>
      <c r="AQ652" s="3">
        <v>2.25806</v>
      </c>
      <c r="AR652">
        <f>-(Table2522683163483804124444765084088120[[#This Row],[time]]-2)*2</f>
        <v>-0.51611999999999991</v>
      </c>
      <c r="AS652" s="6">
        <v>2.3172000000000001</v>
      </c>
      <c r="AT652" s="3">
        <v>2.25806</v>
      </c>
      <c r="AU652">
        <f>-(Table2532693173493814134454775094189121[[#This Row],[time]]-2)*2</f>
        <v>-0.51611999999999991</v>
      </c>
      <c r="AV652" s="6">
        <v>4.4506800000000002</v>
      </c>
    </row>
    <row r="653" spans="1:48">
      <c r="A653" s="3">
        <v>2.3070300000000001</v>
      </c>
      <c r="B653">
        <f>-(Table12543023343663984304624942674106[[#This Row],[time]]-2)*2</f>
        <v>-0.61406000000000027</v>
      </c>
      <c r="C653" s="6">
        <v>3.9923199999999999</v>
      </c>
      <c r="D653" s="3">
        <v>2.3070300000000001</v>
      </c>
      <c r="E653">
        <f>-(Table22553033353673994314634952775107[[#This Row],[time]]-2)*2</f>
        <v>-0.61406000000000027</v>
      </c>
      <c r="F653" s="6">
        <v>0.77952299999999997</v>
      </c>
      <c r="G653" s="3">
        <v>2.3070300000000001</v>
      </c>
      <c r="H653" s="2">
        <f t="shared" si="604"/>
        <v>-0.61406000000000027</v>
      </c>
      <c r="I653" s="6">
        <v>3.2680899999999999</v>
      </c>
      <c r="J653" s="3">
        <v>2.3070300000000001</v>
      </c>
      <c r="K653">
        <f>-(Table32563043363684004324644962876108[[#This Row],[time]]-2)*2</f>
        <v>-0.61406000000000027</v>
      </c>
      <c r="L653" s="6">
        <v>1.00424</v>
      </c>
      <c r="M653" s="3">
        <v>2.3070300000000001</v>
      </c>
      <c r="N653">
        <f>-(Table2462633113433754074394715033583115[[#This Row],[time]]-2)*2</f>
        <v>-0.61406000000000027</v>
      </c>
      <c r="O653" s="6">
        <v>7.9929100000000004E-4</v>
      </c>
      <c r="P653" s="3">
        <v>2.3070300000000001</v>
      </c>
      <c r="Q653">
        <f>-(Table42573053373694014334654972977109[[#This Row],[time]]-2)*2</f>
        <v>-0.61406000000000027</v>
      </c>
      <c r="R653" s="6">
        <v>1.60846</v>
      </c>
      <c r="S653" s="3">
        <v>2.3070300000000001</v>
      </c>
      <c r="T653">
        <f>-(Table2472643123443764084404725043684116[[#This Row],[time]]-2)*2</f>
        <v>-0.61406000000000027</v>
      </c>
      <c r="U653" s="6">
        <v>1.0949199999999999</v>
      </c>
      <c r="V653" s="3">
        <v>2.3070300000000001</v>
      </c>
      <c r="W653">
        <f>-(Table52583063383704024344664983078110[[#This Row],[time]]-2)*2</f>
        <v>-0.61406000000000027</v>
      </c>
      <c r="X653" s="6">
        <v>2.2433000000000001</v>
      </c>
      <c r="Y653" s="3">
        <v>2.3070300000000001</v>
      </c>
      <c r="Z653">
        <f>-(Table2482653133453774094414735053785117[[#This Row],[time]]-2)*2</f>
        <v>-0.61406000000000027</v>
      </c>
      <c r="AA653" s="6">
        <v>0.29259800000000002</v>
      </c>
      <c r="AB653" s="3">
        <v>2.3070300000000001</v>
      </c>
      <c r="AC653">
        <f>-(Table62593073393714034354674993179111[[#This Row],[time]]-2)*2</f>
        <v>-0.61406000000000027</v>
      </c>
      <c r="AD653" s="6">
        <v>5.4213300000000002</v>
      </c>
      <c r="AE653" s="3">
        <v>2.3070300000000001</v>
      </c>
      <c r="AF653">
        <f>-(Table2492663143463784104424745063886118[[#This Row],[time]]-2)*2</f>
        <v>-0.61406000000000027</v>
      </c>
      <c r="AG653" s="6">
        <v>1.5938000000000001</v>
      </c>
      <c r="AH653" s="3">
        <v>2.3070300000000001</v>
      </c>
      <c r="AI653">
        <f>-(Table72603083403724044364685003280112[[#This Row],[time]]-2)*2</f>
        <v>-0.61406000000000027</v>
      </c>
      <c r="AJ653" s="6">
        <v>2.97166</v>
      </c>
      <c r="AK653" s="3">
        <v>2.3070300000000001</v>
      </c>
      <c r="AL653">
        <f>-(Table2502673153473794114434755073987119[[#This Row],[time]]-2)*2</f>
        <v>-0.61406000000000027</v>
      </c>
      <c r="AM653" s="6">
        <v>2.7658299999999998</v>
      </c>
      <c r="AN653" s="3">
        <v>2.3070300000000001</v>
      </c>
      <c r="AO653">
        <f>-(Table82613093413734054374695013381113[[#This Row],[time]]-2)*2</f>
        <v>-0.61406000000000027</v>
      </c>
      <c r="AP653" s="6">
        <v>3.6017700000000001</v>
      </c>
      <c r="AQ653" s="3">
        <v>2.3070300000000001</v>
      </c>
      <c r="AR653">
        <f>-(Table2522683163483804124444765084088120[[#This Row],[time]]-2)*2</f>
        <v>-0.61406000000000027</v>
      </c>
      <c r="AS653" s="6">
        <v>2.51572</v>
      </c>
      <c r="AT653" s="3">
        <v>2.3070300000000001</v>
      </c>
      <c r="AU653">
        <f>-(Table2532693173493814134454775094189121[[#This Row],[time]]-2)*2</f>
        <v>-0.61406000000000027</v>
      </c>
      <c r="AV653" s="6">
        <v>4.8237500000000004</v>
      </c>
    </row>
    <row r="654" spans="1:48">
      <c r="A654" s="3">
        <v>2.3508900000000001</v>
      </c>
      <c r="B654">
        <f>-(Table12543023343663984304624942674106[[#This Row],[time]]-2)*2</f>
        <v>-0.70178000000000029</v>
      </c>
      <c r="C654" s="6">
        <v>4.2591400000000004</v>
      </c>
      <c r="D654" s="3">
        <v>2.3508900000000001</v>
      </c>
      <c r="E654">
        <f>-(Table22553033353673994314634952775107[[#This Row],[time]]-2)*2</f>
        <v>-0.70178000000000029</v>
      </c>
      <c r="F654" s="6">
        <v>0.86005900000000002</v>
      </c>
      <c r="G654" s="3">
        <v>2.3508900000000001</v>
      </c>
      <c r="H654" s="2">
        <f t="shared" si="604"/>
        <v>-0.70178000000000029</v>
      </c>
      <c r="I654" s="6">
        <v>3.6027900000000002</v>
      </c>
      <c r="J654" s="3">
        <v>2.3508900000000001</v>
      </c>
      <c r="K654">
        <f>-(Table32563043363684004324644962876108[[#This Row],[time]]-2)*2</f>
        <v>-0.70178000000000029</v>
      </c>
      <c r="L654" s="6">
        <v>1.0456099999999999</v>
      </c>
      <c r="M654" s="3">
        <v>2.3508900000000001</v>
      </c>
      <c r="N654">
        <f>-(Table2462633113433754074394715033583115[[#This Row],[time]]-2)*2</f>
        <v>-0.70178000000000029</v>
      </c>
      <c r="O654" s="6">
        <v>3.8299900000000001E-3</v>
      </c>
      <c r="P654" s="3">
        <v>2.3508900000000001</v>
      </c>
      <c r="Q654">
        <f>-(Table42573053373694014334654972977109[[#This Row],[time]]-2)*2</f>
        <v>-0.70178000000000029</v>
      </c>
      <c r="R654" s="6">
        <v>1.72315</v>
      </c>
      <c r="S654" s="3">
        <v>2.3508900000000001</v>
      </c>
      <c r="T654">
        <f>-(Table2472643123443764084404725043684116[[#This Row],[time]]-2)*2</f>
        <v>-0.70178000000000029</v>
      </c>
      <c r="U654" s="6">
        <v>1.18279</v>
      </c>
      <c r="V654" s="3">
        <v>2.3508900000000001</v>
      </c>
      <c r="W654">
        <f>-(Table52583063383704024344664983078110[[#This Row],[time]]-2)*2</f>
        <v>-0.70178000000000029</v>
      </c>
      <c r="X654" s="6">
        <v>2.3033899999999998</v>
      </c>
      <c r="Y654" s="3">
        <v>2.3508900000000001</v>
      </c>
      <c r="Z654">
        <f>-(Table2482653133453774094414735053785117[[#This Row],[time]]-2)*2</f>
        <v>-0.70178000000000029</v>
      </c>
      <c r="AA654" s="6">
        <v>0.46285799999999999</v>
      </c>
      <c r="AB654" s="3">
        <v>2.3508900000000001</v>
      </c>
      <c r="AC654">
        <f>-(Table62593073393714034354674993179111[[#This Row],[time]]-2)*2</f>
        <v>-0.70178000000000029</v>
      </c>
      <c r="AD654" s="6">
        <v>5.7779199999999999</v>
      </c>
      <c r="AE654" s="3">
        <v>2.3508900000000001</v>
      </c>
      <c r="AF654">
        <f>-(Table2492663143463784104424745063886118[[#This Row],[time]]-2)*2</f>
        <v>-0.70178000000000029</v>
      </c>
      <c r="AG654" s="6">
        <v>1.9135500000000001</v>
      </c>
      <c r="AH654" s="3">
        <v>2.3508900000000001</v>
      </c>
      <c r="AI654">
        <f>-(Table72603083403724044364685003280112[[#This Row],[time]]-2)*2</f>
        <v>-0.70178000000000029</v>
      </c>
      <c r="AJ654" s="6">
        <v>3.60791</v>
      </c>
      <c r="AK654" s="3">
        <v>2.3508900000000001</v>
      </c>
      <c r="AL654">
        <f>-(Table2502673153473794114434755073987119[[#This Row],[time]]-2)*2</f>
        <v>-0.70178000000000029</v>
      </c>
      <c r="AM654" s="6">
        <v>3.0043199999999999</v>
      </c>
      <c r="AN654" s="3">
        <v>2.3508900000000001</v>
      </c>
      <c r="AO654">
        <f>-(Table82613093413734054374695013381113[[#This Row],[time]]-2)*2</f>
        <v>-0.70178000000000029</v>
      </c>
      <c r="AP654" s="6">
        <v>3.9910199999999998</v>
      </c>
      <c r="AQ654" s="3">
        <v>2.3508900000000001</v>
      </c>
      <c r="AR654">
        <f>-(Table2522683163483804124444765084088120[[#This Row],[time]]-2)*2</f>
        <v>-0.70178000000000029</v>
      </c>
      <c r="AS654" s="6">
        <v>2.70241</v>
      </c>
      <c r="AT654" s="3">
        <v>2.3508900000000001</v>
      </c>
      <c r="AU654">
        <f>-(Table2532693173493814134454775094189121[[#This Row],[time]]-2)*2</f>
        <v>-0.70178000000000029</v>
      </c>
      <c r="AV654" s="6">
        <v>5.13598</v>
      </c>
    </row>
    <row r="655" spans="1:48">
      <c r="A655" s="3">
        <v>2.4016199999999999</v>
      </c>
      <c r="B655">
        <f>-(Table12543023343663984304624942674106[[#This Row],[time]]-2)*2</f>
        <v>-0.80323999999999973</v>
      </c>
      <c r="C655" s="6">
        <v>4.5584899999999999</v>
      </c>
      <c r="D655" s="3">
        <v>2.4016199999999999</v>
      </c>
      <c r="E655">
        <f>-(Table22553033353673994314634952775107[[#This Row],[time]]-2)*2</f>
        <v>-0.80323999999999973</v>
      </c>
      <c r="F655" s="6">
        <v>0.93803599999999998</v>
      </c>
      <c r="G655" s="3">
        <v>2.4016199999999999</v>
      </c>
      <c r="H655" s="2">
        <f t="shared" si="604"/>
        <v>-0.80323999999999973</v>
      </c>
      <c r="I655" s="6">
        <v>3.95905</v>
      </c>
      <c r="J655" s="3">
        <v>2.4016199999999999</v>
      </c>
      <c r="K655">
        <f>-(Table32563043363684004324644962876108[[#This Row],[time]]-2)*2</f>
        <v>-0.80323999999999973</v>
      </c>
      <c r="L655" s="6">
        <v>1.0811299999999999</v>
      </c>
      <c r="M655" s="3">
        <v>2.4016199999999999</v>
      </c>
      <c r="N655">
        <f>-(Table2462633113433754074394715033583115[[#This Row],[time]]-2)*2</f>
        <v>-0.80323999999999973</v>
      </c>
      <c r="O655" s="6">
        <v>1.30721E-2</v>
      </c>
      <c r="P655" s="3">
        <v>2.4016199999999999</v>
      </c>
      <c r="Q655">
        <f>-(Table42573053373694014334654972977109[[#This Row],[time]]-2)*2</f>
        <v>-0.80323999999999973</v>
      </c>
      <c r="R655" s="6">
        <v>1.8487199999999999</v>
      </c>
      <c r="S655" s="3">
        <v>2.4016199999999999</v>
      </c>
      <c r="T655">
        <f>-(Table2472643123443764084404725043684116[[#This Row],[time]]-2)*2</f>
        <v>-0.80323999999999973</v>
      </c>
      <c r="U655" s="6">
        <v>1.27708</v>
      </c>
      <c r="V655" s="3">
        <v>2.4016199999999999</v>
      </c>
      <c r="W655">
        <f>-(Table52583063383704024344664983078110[[#This Row],[time]]-2)*2</f>
        <v>-0.80323999999999973</v>
      </c>
      <c r="X655" s="6">
        <v>2.3569200000000001</v>
      </c>
      <c r="Y655" s="3">
        <v>2.4016199999999999</v>
      </c>
      <c r="Z655">
        <f>-(Table2482653133453774094414735053785117[[#This Row],[time]]-2)*2</f>
        <v>-0.80323999999999973</v>
      </c>
      <c r="AA655" s="6">
        <v>0.759154</v>
      </c>
      <c r="AB655" s="3">
        <v>2.4016199999999999</v>
      </c>
      <c r="AC655">
        <f>-(Table62593073393714034354674993179111[[#This Row],[time]]-2)*2</f>
        <v>-0.80323999999999973</v>
      </c>
      <c r="AD655" s="6">
        <v>6.3170000000000002</v>
      </c>
      <c r="AE655" s="3">
        <v>2.4016199999999999</v>
      </c>
      <c r="AF655">
        <f>-(Table2492663143463784104424745063886118[[#This Row],[time]]-2)*2</f>
        <v>-0.80323999999999973</v>
      </c>
      <c r="AG655" s="6">
        <v>2.27739</v>
      </c>
      <c r="AH655" s="3">
        <v>2.4016199999999999</v>
      </c>
      <c r="AI655">
        <f>-(Table72603083403724044364685003280112[[#This Row],[time]]-2)*2</f>
        <v>-0.80323999999999973</v>
      </c>
      <c r="AJ655" s="6">
        <v>4.41371</v>
      </c>
      <c r="AK655" s="3">
        <v>2.4016199999999999</v>
      </c>
      <c r="AL655">
        <f>-(Table2502673153473794114434755073987119[[#This Row],[time]]-2)*2</f>
        <v>-0.80323999999999973</v>
      </c>
      <c r="AM655" s="6">
        <v>3.2769499999999998</v>
      </c>
      <c r="AN655" s="3">
        <v>2.4016199999999999</v>
      </c>
      <c r="AO655">
        <f>-(Table82613093413734054374695013381113[[#This Row],[time]]-2)*2</f>
        <v>-0.80323999999999973</v>
      </c>
      <c r="AP655" s="6">
        <v>4.4431700000000003</v>
      </c>
      <c r="AQ655" s="3">
        <v>2.4016199999999999</v>
      </c>
      <c r="AR655">
        <f>-(Table2522683163483804124444765084088120[[#This Row],[time]]-2)*2</f>
        <v>-0.80323999999999973</v>
      </c>
      <c r="AS655" s="6">
        <v>2.9226800000000002</v>
      </c>
      <c r="AT655" s="3">
        <v>2.4016199999999999</v>
      </c>
      <c r="AU655">
        <f>-(Table2532693173493814134454775094189121[[#This Row],[time]]-2)*2</f>
        <v>-0.80323999999999973</v>
      </c>
      <c r="AV655" s="6">
        <v>5.4945599999999999</v>
      </c>
    </row>
    <row r="656" spans="1:48">
      <c r="A656" s="3">
        <v>2.4533900000000002</v>
      </c>
      <c r="B656">
        <f>-(Table12543023343663984304624942674106[[#This Row],[time]]-2)*2</f>
        <v>-0.90678000000000036</v>
      </c>
      <c r="C656" s="6">
        <v>4.85717</v>
      </c>
      <c r="D656" s="3">
        <v>2.4533900000000002</v>
      </c>
      <c r="E656">
        <f>-(Table22553033353673994314634952775107[[#This Row],[time]]-2)*2</f>
        <v>-0.90678000000000036</v>
      </c>
      <c r="F656" s="6">
        <v>1.0033300000000001</v>
      </c>
      <c r="G656" s="3">
        <v>2.4533900000000002</v>
      </c>
      <c r="H656" s="2">
        <f t="shared" si="604"/>
        <v>-0.90678000000000036</v>
      </c>
      <c r="I656" s="6">
        <v>4.2991099999999998</v>
      </c>
      <c r="J656" s="3">
        <v>2.4533900000000002</v>
      </c>
      <c r="K656">
        <f>-(Table32563043363684004324644962876108[[#This Row],[time]]-2)*2</f>
        <v>-0.90678000000000036</v>
      </c>
      <c r="L656" s="6">
        <v>1.11711</v>
      </c>
      <c r="M656" s="3">
        <v>2.4533900000000002</v>
      </c>
      <c r="N656">
        <f>-(Table2462633113433754074394715033583115[[#This Row],[time]]-2)*2</f>
        <v>-0.90678000000000036</v>
      </c>
      <c r="O656" s="6">
        <v>3.1715300000000002E-2</v>
      </c>
      <c r="P656" s="3">
        <v>2.4533900000000002</v>
      </c>
      <c r="Q656">
        <f>-(Table42573053373694014334654972977109[[#This Row],[time]]-2)*2</f>
        <v>-0.90678000000000036</v>
      </c>
      <c r="R656" s="6">
        <v>1.95678</v>
      </c>
      <c r="S656" s="3">
        <v>2.4533900000000002</v>
      </c>
      <c r="T656">
        <f>-(Table2472643123443764084404725043684116[[#This Row],[time]]-2)*2</f>
        <v>-0.90678000000000036</v>
      </c>
      <c r="U656" s="6">
        <v>1.3703799999999999</v>
      </c>
      <c r="V656" s="3">
        <v>2.4533900000000002</v>
      </c>
      <c r="W656">
        <f>-(Table52583063383704024344664983078110[[#This Row],[time]]-2)*2</f>
        <v>-0.90678000000000036</v>
      </c>
      <c r="X656" s="6">
        <v>2.3898199999999998</v>
      </c>
      <c r="Y656" s="3">
        <v>2.4533900000000002</v>
      </c>
      <c r="Z656">
        <f>-(Table2482653133453774094414735053785117[[#This Row],[time]]-2)*2</f>
        <v>-0.90678000000000036</v>
      </c>
      <c r="AA656" s="6">
        <v>1.0823799999999999</v>
      </c>
      <c r="AB656" s="3">
        <v>2.4533900000000002</v>
      </c>
      <c r="AC656">
        <f>-(Table62593073393714034354674993179111[[#This Row],[time]]-2)*2</f>
        <v>-0.90678000000000036</v>
      </c>
      <c r="AD656" s="6">
        <v>6.7432800000000004</v>
      </c>
      <c r="AE656" s="3">
        <v>2.4533900000000002</v>
      </c>
      <c r="AF656">
        <f>-(Table2492663143463784104424745063886118[[#This Row],[time]]-2)*2</f>
        <v>-0.90678000000000036</v>
      </c>
      <c r="AG656" s="6">
        <v>2.6804399999999999</v>
      </c>
      <c r="AH656" s="3">
        <v>2.4533900000000002</v>
      </c>
      <c r="AI656">
        <f>-(Table72603083403724044364685003280112[[#This Row],[time]]-2)*2</f>
        <v>-0.90678000000000036</v>
      </c>
      <c r="AJ656" s="6">
        <v>5.3635599999999997</v>
      </c>
      <c r="AK656" s="3">
        <v>2.4533900000000002</v>
      </c>
      <c r="AL656">
        <f>-(Table2502673153473794114434755073987119[[#This Row],[time]]-2)*2</f>
        <v>-0.90678000000000036</v>
      </c>
      <c r="AM656" s="6">
        <v>3.5341900000000002</v>
      </c>
      <c r="AN656" s="3">
        <v>2.4533900000000002</v>
      </c>
      <c r="AO656">
        <f>-(Table82613093413734054374695013381113[[#This Row],[time]]-2)*2</f>
        <v>-0.90678000000000036</v>
      </c>
      <c r="AP656" s="6">
        <v>4.9252599999999997</v>
      </c>
      <c r="AQ656" s="3">
        <v>2.4533900000000002</v>
      </c>
      <c r="AR656">
        <f>-(Table2522683163483804124444765084088120[[#This Row],[time]]-2)*2</f>
        <v>-0.90678000000000036</v>
      </c>
      <c r="AS656" s="6">
        <v>3.1433599999999999</v>
      </c>
      <c r="AT656" s="3">
        <v>2.4533900000000002</v>
      </c>
      <c r="AU656">
        <f>-(Table2532693173493814134454775094189121[[#This Row],[time]]-2)*2</f>
        <v>-0.90678000000000036</v>
      </c>
      <c r="AV656" s="6">
        <v>5.8642200000000004</v>
      </c>
    </row>
    <row r="657" spans="1:48">
      <c r="A657" s="3">
        <v>2.5008499999999998</v>
      </c>
      <c r="B657">
        <f>-(Table12543023343663984304624942674106[[#This Row],[time]]-2)*2</f>
        <v>-1.0016999999999996</v>
      </c>
      <c r="C657" s="6">
        <v>5.1292600000000004</v>
      </c>
      <c r="D657" s="3">
        <v>2.5008499999999998</v>
      </c>
      <c r="E657">
        <f>-(Table22553033353673994314634952775107[[#This Row],[time]]-2)*2</f>
        <v>-1.0016999999999996</v>
      </c>
      <c r="F657" s="6">
        <v>1.0548900000000001</v>
      </c>
      <c r="G657" s="3">
        <v>2.5008499999999998</v>
      </c>
      <c r="H657" s="2">
        <f t="shared" si="604"/>
        <v>-1.0016999999999996</v>
      </c>
      <c r="I657" s="6">
        <v>4.5995799999999996</v>
      </c>
      <c r="J657" s="3">
        <v>2.5008499999999998</v>
      </c>
      <c r="K657">
        <f>-(Table32563043363684004324644962876108[[#This Row],[time]]-2)*2</f>
        <v>-1.0016999999999996</v>
      </c>
      <c r="L657" s="6">
        <v>1.1537200000000001</v>
      </c>
      <c r="M657" s="3">
        <v>2.5008499999999998</v>
      </c>
      <c r="N657">
        <f>-(Table2462633113433754074394715033583115[[#This Row],[time]]-2)*2</f>
        <v>-1.0016999999999996</v>
      </c>
      <c r="O657" s="6">
        <v>9.9644200000000002E-2</v>
      </c>
      <c r="P657" s="3">
        <v>2.5008499999999998</v>
      </c>
      <c r="Q657">
        <f>-(Table42573053373694014334654972977109[[#This Row],[time]]-2)*2</f>
        <v>-1.0016999999999996</v>
      </c>
      <c r="R657" s="6">
        <v>2.04725</v>
      </c>
      <c r="S657" s="3">
        <v>2.5008499999999998</v>
      </c>
      <c r="T657">
        <f>-(Table2472643123443764084404725043684116[[#This Row],[time]]-2)*2</f>
        <v>-1.0016999999999996</v>
      </c>
      <c r="U657" s="6">
        <v>1.4496100000000001</v>
      </c>
      <c r="V657" s="3">
        <v>2.5008499999999998</v>
      </c>
      <c r="W657">
        <f>-(Table52583063383704024344664983078110[[#This Row],[time]]-2)*2</f>
        <v>-1.0016999999999996</v>
      </c>
      <c r="X657" s="6">
        <v>2.40184</v>
      </c>
      <c r="Y657" s="3">
        <v>2.5008499999999998</v>
      </c>
      <c r="Z657">
        <f>-(Table2482653133453774094414735053785117[[#This Row],[time]]-2)*2</f>
        <v>-1.0016999999999996</v>
      </c>
      <c r="AA657" s="6">
        <v>1.3217099999999999</v>
      </c>
      <c r="AB657" s="3">
        <v>2.5008499999999998</v>
      </c>
      <c r="AC657">
        <f>-(Table62593073393714034354674993179111[[#This Row],[time]]-2)*2</f>
        <v>-1.0016999999999996</v>
      </c>
      <c r="AD657" s="6">
        <v>7.1001200000000004</v>
      </c>
      <c r="AE657" s="3">
        <v>2.5008499999999998</v>
      </c>
      <c r="AF657">
        <f>-(Table2492663143463784104424745063886118[[#This Row],[time]]-2)*2</f>
        <v>-1.0016999999999996</v>
      </c>
      <c r="AG657" s="6">
        <v>3.0291600000000001</v>
      </c>
      <c r="AH657" s="3">
        <v>2.5008499999999998</v>
      </c>
      <c r="AI657">
        <f>-(Table72603083403724044364685003280112[[#This Row],[time]]-2)*2</f>
        <v>-1.0016999999999996</v>
      </c>
      <c r="AJ657" s="6">
        <v>6.17265</v>
      </c>
      <c r="AK657" s="3">
        <v>2.5008499999999998</v>
      </c>
      <c r="AL657">
        <f>-(Table2502673153473794114434755073987119[[#This Row],[time]]-2)*2</f>
        <v>-1.0016999999999996</v>
      </c>
      <c r="AM657" s="6">
        <v>3.7663899999999999</v>
      </c>
      <c r="AN657" s="3">
        <v>2.5008499999999998</v>
      </c>
      <c r="AO657">
        <f>-(Table82613093413734054374695013381113[[#This Row],[time]]-2)*2</f>
        <v>-1.0016999999999996</v>
      </c>
      <c r="AP657" s="6">
        <v>5.4031799999999999</v>
      </c>
      <c r="AQ657" s="3">
        <v>2.5008499999999998</v>
      </c>
      <c r="AR657">
        <f>-(Table2522683163483804124444765084088120[[#This Row],[time]]-2)*2</f>
        <v>-1.0016999999999996</v>
      </c>
      <c r="AS657" s="6">
        <v>3.3527499999999999</v>
      </c>
      <c r="AT657" s="3">
        <v>2.5008499999999998</v>
      </c>
      <c r="AU657">
        <f>-(Table2532693173493814134454775094189121[[#This Row],[time]]-2)*2</f>
        <v>-1.0016999999999996</v>
      </c>
      <c r="AV657" s="6">
        <v>6.2298600000000004</v>
      </c>
    </row>
    <row r="658" spans="1:48">
      <c r="A658" s="3">
        <v>2.5563500000000001</v>
      </c>
      <c r="B658">
        <f>-(Table12543023343663984304624942674106[[#This Row],[time]]-2)*2</f>
        <v>-1.1127000000000002</v>
      </c>
      <c r="C658" s="6">
        <v>5.4515799999999999</v>
      </c>
      <c r="D658" s="3">
        <v>2.5563500000000001</v>
      </c>
      <c r="E658">
        <f>-(Table22553033353673994314634952775107[[#This Row],[time]]-2)*2</f>
        <v>-1.1127000000000002</v>
      </c>
      <c r="F658" s="6">
        <v>1.10442</v>
      </c>
      <c r="G658" s="3">
        <v>2.5563500000000001</v>
      </c>
      <c r="H658" s="2">
        <f t="shared" si="604"/>
        <v>-1.1127000000000002</v>
      </c>
      <c r="I658" s="6">
        <v>4.94475</v>
      </c>
      <c r="J658" s="3">
        <v>2.5563500000000001</v>
      </c>
      <c r="K658">
        <f>-(Table32563043363684004324644962876108[[#This Row],[time]]-2)*2</f>
        <v>-1.1127000000000002</v>
      </c>
      <c r="L658" s="6">
        <v>1.1904999999999999</v>
      </c>
      <c r="M658" s="3">
        <v>2.5563500000000001</v>
      </c>
      <c r="N658">
        <f>-(Table2462633113433754074394715033583115[[#This Row],[time]]-2)*2</f>
        <v>-1.1127000000000002</v>
      </c>
      <c r="O658" s="6">
        <v>0.27233600000000002</v>
      </c>
      <c r="P658" s="3">
        <v>2.5563500000000001</v>
      </c>
      <c r="Q658">
        <f>-(Table42573053373694014334654972977109[[#This Row],[time]]-2)*2</f>
        <v>-1.1127000000000002</v>
      </c>
      <c r="R658" s="6">
        <v>2.14358</v>
      </c>
      <c r="S658" s="3">
        <v>2.5563500000000001</v>
      </c>
      <c r="T658">
        <f>-(Table2472643123443764084404725043684116[[#This Row],[time]]-2)*2</f>
        <v>-1.1127000000000002</v>
      </c>
      <c r="U658" s="6">
        <v>1.54287</v>
      </c>
      <c r="V658" s="3">
        <v>2.5563500000000001</v>
      </c>
      <c r="W658">
        <f>-(Table52583063383704024344664983078110[[#This Row],[time]]-2)*2</f>
        <v>-1.1127000000000002</v>
      </c>
      <c r="X658" s="6">
        <v>2.4019499999999998</v>
      </c>
      <c r="Y658" s="3">
        <v>2.5563500000000001</v>
      </c>
      <c r="Z658">
        <f>-(Table2482653133453774094414735053785117[[#This Row],[time]]-2)*2</f>
        <v>-1.1127000000000002</v>
      </c>
      <c r="AA658" s="6">
        <v>1.63005</v>
      </c>
      <c r="AB658" s="3">
        <v>2.5563500000000001</v>
      </c>
      <c r="AC658">
        <f>-(Table62593073393714034354674993179111[[#This Row],[time]]-2)*2</f>
        <v>-1.1127000000000002</v>
      </c>
      <c r="AD658" s="6">
        <v>7.5262700000000002</v>
      </c>
      <c r="AE658" s="3">
        <v>2.5563500000000001</v>
      </c>
      <c r="AF658">
        <f>-(Table2492663143463784104424745063886118[[#This Row],[time]]-2)*2</f>
        <v>-1.1127000000000002</v>
      </c>
      <c r="AG658" s="6">
        <v>3.3557299999999999</v>
      </c>
      <c r="AH658" s="3">
        <v>2.5563500000000001</v>
      </c>
      <c r="AI658">
        <f>-(Table72603083403724044364685003280112[[#This Row],[time]]-2)*2</f>
        <v>-1.1127000000000002</v>
      </c>
      <c r="AJ658" s="6">
        <v>7.01776</v>
      </c>
      <c r="AK658" s="3">
        <v>2.5563500000000001</v>
      </c>
      <c r="AL658">
        <f>-(Table2502673153473794114434755073987119[[#This Row],[time]]-2)*2</f>
        <v>-1.1127000000000002</v>
      </c>
      <c r="AM658" s="6">
        <v>4.0633600000000003</v>
      </c>
      <c r="AN658" s="3">
        <v>2.5563500000000001</v>
      </c>
      <c r="AO658">
        <f>-(Table82613093413734054374695013381113[[#This Row],[time]]-2)*2</f>
        <v>-1.1127000000000002</v>
      </c>
      <c r="AP658" s="6">
        <v>5.9809200000000002</v>
      </c>
      <c r="AQ658" s="3">
        <v>2.5563500000000001</v>
      </c>
      <c r="AR658">
        <f>-(Table2522683163483804124444765084088120[[#This Row],[time]]-2)*2</f>
        <v>-1.1127000000000002</v>
      </c>
      <c r="AS658" s="6">
        <v>3.6149900000000001</v>
      </c>
      <c r="AT658" s="3">
        <v>2.5563500000000001</v>
      </c>
      <c r="AU658">
        <f>-(Table2532693173493814134454775094189121[[#This Row],[time]]-2)*2</f>
        <v>-1.1127000000000002</v>
      </c>
      <c r="AV658" s="6">
        <v>6.6531099999999999</v>
      </c>
    </row>
    <row r="659" spans="1:48">
      <c r="A659" s="3">
        <v>2.6040000000000001</v>
      </c>
      <c r="B659">
        <f>-(Table12543023343663984304624942674106[[#This Row],[time]]-2)*2</f>
        <v>-1.2080000000000002</v>
      </c>
      <c r="C659" s="6">
        <v>5.7417800000000003</v>
      </c>
      <c r="D659" s="3">
        <v>2.6040000000000001</v>
      </c>
      <c r="E659">
        <f>-(Table22553033353673994314634952775107[[#This Row],[time]]-2)*2</f>
        <v>-1.2080000000000002</v>
      </c>
      <c r="F659" s="6">
        <v>1.1448400000000001</v>
      </c>
      <c r="G659" s="3">
        <v>2.6040000000000001</v>
      </c>
      <c r="H659" s="2">
        <f t="shared" si="604"/>
        <v>-1.2080000000000002</v>
      </c>
      <c r="I659" s="6">
        <v>5.2493600000000002</v>
      </c>
      <c r="J659" s="3">
        <v>2.6040000000000001</v>
      </c>
      <c r="K659">
        <f>-(Table32563043363684004324644962876108[[#This Row],[time]]-2)*2</f>
        <v>-1.2080000000000002</v>
      </c>
      <c r="L659" s="6">
        <v>1.22279</v>
      </c>
      <c r="M659" s="3">
        <v>2.6040000000000001</v>
      </c>
      <c r="N659">
        <f>-(Table2462633113433754074394715033583115[[#This Row],[time]]-2)*2</f>
        <v>-1.2080000000000002</v>
      </c>
      <c r="O659" s="6">
        <v>0.45840399999999998</v>
      </c>
      <c r="P659" s="3">
        <v>2.6040000000000001</v>
      </c>
      <c r="Q659">
        <f>-(Table42573053373694014334654972977109[[#This Row],[time]]-2)*2</f>
        <v>-1.2080000000000002</v>
      </c>
      <c r="R659" s="6">
        <v>2.2147199999999998</v>
      </c>
      <c r="S659" s="3">
        <v>2.6040000000000001</v>
      </c>
      <c r="T659">
        <f>-(Table2472643123443764084404725043684116[[#This Row],[time]]-2)*2</f>
        <v>-1.2080000000000002</v>
      </c>
      <c r="U659" s="6">
        <v>1.6434500000000001</v>
      </c>
      <c r="V659" s="3">
        <v>2.6040000000000001</v>
      </c>
      <c r="W659">
        <f>-(Table52583063383704024344664983078110[[#This Row],[time]]-2)*2</f>
        <v>-1.2080000000000002</v>
      </c>
      <c r="X659" s="6">
        <v>2.3931800000000001</v>
      </c>
      <c r="Y659" s="3">
        <v>2.6040000000000001</v>
      </c>
      <c r="Z659">
        <f>-(Table2482653133453774094414735053785117[[#This Row],[time]]-2)*2</f>
        <v>-1.2080000000000002</v>
      </c>
      <c r="AA659" s="6">
        <v>1.90751</v>
      </c>
      <c r="AB659" s="3">
        <v>2.6040000000000001</v>
      </c>
      <c r="AC659">
        <f>-(Table62593073393714034354674993179111[[#This Row],[time]]-2)*2</f>
        <v>-1.2080000000000002</v>
      </c>
      <c r="AD659" s="6">
        <v>7.8868499999999999</v>
      </c>
      <c r="AE659" s="3">
        <v>2.6040000000000001</v>
      </c>
      <c r="AF659">
        <f>-(Table2492663143463784104424745063886118[[#This Row],[time]]-2)*2</f>
        <v>-1.2080000000000002</v>
      </c>
      <c r="AG659" s="6">
        <v>3.5918399999999999</v>
      </c>
      <c r="AH659" s="3">
        <v>2.6040000000000001</v>
      </c>
      <c r="AI659">
        <f>-(Table72603083403724044364685003280112[[#This Row],[time]]-2)*2</f>
        <v>-1.2080000000000002</v>
      </c>
      <c r="AJ659" s="6">
        <v>7.6053499999999996</v>
      </c>
      <c r="AK659" s="3">
        <v>2.6040000000000001</v>
      </c>
      <c r="AL659">
        <f>-(Table2502673153473794114434755073987119[[#This Row],[time]]-2)*2</f>
        <v>-1.2080000000000002</v>
      </c>
      <c r="AM659" s="6">
        <v>4.3269799999999998</v>
      </c>
      <c r="AN659" s="3">
        <v>2.6040000000000001</v>
      </c>
      <c r="AO659">
        <f>-(Table82613093413734054374695013381113[[#This Row],[time]]-2)*2</f>
        <v>-1.2080000000000002</v>
      </c>
      <c r="AP659" s="6">
        <v>6.4787800000000004</v>
      </c>
      <c r="AQ659" s="3">
        <v>2.6040000000000001</v>
      </c>
      <c r="AR659">
        <f>-(Table2522683163483804124444765084088120[[#This Row],[time]]-2)*2</f>
        <v>-1.2080000000000002</v>
      </c>
      <c r="AS659" s="6">
        <v>3.8667699999999998</v>
      </c>
      <c r="AT659" s="3">
        <v>2.6040000000000001</v>
      </c>
      <c r="AU659">
        <f>-(Table2532693173493814134454775094189121[[#This Row],[time]]-2)*2</f>
        <v>-1.2080000000000002</v>
      </c>
      <c r="AV659" s="6">
        <v>7.0099900000000002</v>
      </c>
    </row>
    <row r="660" spans="1:48">
      <c r="A660" s="3">
        <v>2.6526900000000002</v>
      </c>
      <c r="B660">
        <f>-(Table12543023343663984304624942674106[[#This Row],[time]]-2)*2</f>
        <v>-1.3053800000000004</v>
      </c>
      <c r="C660" s="6">
        <v>6.0294400000000001</v>
      </c>
      <c r="D660" s="3">
        <v>2.6526900000000002</v>
      </c>
      <c r="E660">
        <f>-(Table22553033353673994314634952775107[[#This Row],[time]]-2)*2</f>
        <v>-1.3053800000000004</v>
      </c>
      <c r="F660" s="6">
        <v>1.19068</v>
      </c>
      <c r="G660" s="3">
        <v>2.6526900000000002</v>
      </c>
      <c r="H660" s="2">
        <f t="shared" si="604"/>
        <v>-1.3053800000000004</v>
      </c>
      <c r="I660" s="6">
        <v>5.5491099999999998</v>
      </c>
      <c r="J660" s="3">
        <v>2.6526900000000002</v>
      </c>
      <c r="K660">
        <f>-(Table32563043363684004324644962876108[[#This Row],[time]]-2)*2</f>
        <v>-1.3053800000000004</v>
      </c>
      <c r="L660" s="6">
        <v>1.26441</v>
      </c>
      <c r="M660" s="3">
        <v>2.6526900000000002</v>
      </c>
      <c r="N660">
        <f>-(Table2462633113433754074394715033583115[[#This Row],[time]]-2)*2</f>
        <v>-1.3053800000000004</v>
      </c>
      <c r="O660" s="6">
        <v>0.66548099999999999</v>
      </c>
      <c r="P660" s="3">
        <v>2.6526900000000002</v>
      </c>
      <c r="Q660">
        <f>-(Table42573053373694014334654972977109[[#This Row],[time]]-2)*2</f>
        <v>-1.3053800000000004</v>
      </c>
      <c r="R660" s="6">
        <v>2.3023899999999999</v>
      </c>
      <c r="S660" s="3">
        <v>2.6526900000000002</v>
      </c>
      <c r="T660">
        <f>-(Table2472643123443764084404725043684116[[#This Row],[time]]-2)*2</f>
        <v>-1.3053800000000004</v>
      </c>
      <c r="U660" s="6">
        <v>1.7592000000000001</v>
      </c>
      <c r="V660" s="3">
        <v>2.6526900000000002</v>
      </c>
      <c r="W660">
        <f>-(Table52583063383704024344664983078110[[#This Row],[time]]-2)*2</f>
        <v>-1.3053800000000004</v>
      </c>
      <c r="X660" s="6">
        <v>2.3801899999999998</v>
      </c>
      <c r="Y660" s="3">
        <v>2.6526900000000002</v>
      </c>
      <c r="Z660">
        <f>-(Table2482653133453774094414735053785117[[#This Row],[time]]-2)*2</f>
        <v>-1.3053800000000004</v>
      </c>
      <c r="AA660" s="6">
        <v>2.1987199999999998</v>
      </c>
      <c r="AB660" s="3">
        <v>2.6526900000000002</v>
      </c>
      <c r="AC660">
        <f>-(Table62593073393714034354674993179111[[#This Row],[time]]-2)*2</f>
        <v>-1.3053800000000004</v>
      </c>
      <c r="AD660" s="6">
        <v>8.2604799999999994</v>
      </c>
      <c r="AE660" s="3">
        <v>2.6526900000000002</v>
      </c>
      <c r="AF660">
        <f>-(Table2492663143463784104424745063886118[[#This Row],[time]]-2)*2</f>
        <v>-1.3053800000000004</v>
      </c>
      <c r="AG660" s="6">
        <v>3.84484</v>
      </c>
      <c r="AH660" s="3">
        <v>2.6526900000000002</v>
      </c>
      <c r="AI660">
        <f>-(Table72603083403724044364685003280112[[#This Row],[time]]-2)*2</f>
        <v>-1.3053800000000004</v>
      </c>
      <c r="AJ660" s="6">
        <v>8.1266499999999997</v>
      </c>
      <c r="AK660" s="3">
        <v>2.6526900000000002</v>
      </c>
      <c r="AL660">
        <f>-(Table2502673153473794114434755073987119[[#This Row],[time]]-2)*2</f>
        <v>-1.3053800000000004</v>
      </c>
      <c r="AM660" s="6">
        <v>4.6093900000000003</v>
      </c>
      <c r="AN660" s="3">
        <v>2.6526900000000002</v>
      </c>
      <c r="AO660">
        <f>-(Table82613093413734054374695013381113[[#This Row],[time]]-2)*2</f>
        <v>-1.3053800000000004</v>
      </c>
      <c r="AP660" s="6">
        <v>6.9760200000000001</v>
      </c>
      <c r="AQ660" s="3">
        <v>2.6526900000000002</v>
      </c>
      <c r="AR660">
        <f>-(Table2522683163483804124444765084088120[[#This Row],[time]]-2)*2</f>
        <v>-1.3053800000000004</v>
      </c>
      <c r="AS660" s="6">
        <v>4.0879000000000003</v>
      </c>
      <c r="AT660" s="3">
        <v>2.6526900000000002</v>
      </c>
      <c r="AU660">
        <f>-(Table2532693173493814134454775094189121[[#This Row],[time]]-2)*2</f>
        <v>-1.3053800000000004</v>
      </c>
      <c r="AV660" s="6">
        <v>7.3760300000000001</v>
      </c>
    </row>
    <row r="661" spans="1:48">
      <c r="A661" s="3">
        <v>2.7054299999999998</v>
      </c>
      <c r="B661">
        <f>-(Table12543023343663984304624942674106[[#This Row],[time]]-2)*2</f>
        <v>-1.4108599999999996</v>
      </c>
      <c r="C661" s="6">
        <v>6.3456799999999998</v>
      </c>
      <c r="D661" s="3">
        <v>2.7054299999999998</v>
      </c>
      <c r="E661">
        <f>-(Table22553033353673994314634952775107[[#This Row],[time]]-2)*2</f>
        <v>-1.4108599999999996</v>
      </c>
      <c r="F661" s="6">
        <v>1.24213</v>
      </c>
      <c r="G661" s="3">
        <v>2.7054299999999998</v>
      </c>
      <c r="H661" s="2">
        <f t="shared" si="604"/>
        <v>-1.4108599999999996</v>
      </c>
      <c r="I661" s="6">
        <v>5.8773</v>
      </c>
      <c r="J661" s="3">
        <v>2.7054299999999998</v>
      </c>
      <c r="K661">
        <f>-(Table32563043363684004324644962876108[[#This Row],[time]]-2)*2</f>
        <v>-1.4108599999999996</v>
      </c>
      <c r="L661" s="6">
        <v>1.31579</v>
      </c>
      <c r="M661" s="3">
        <v>2.7054299999999998</v>
      </c>
      <c r="N661">
        <f>-(Table2462633113433754074394715033583115[[#This Row],[time]]-2)*2</f>
        <v>-1.4108599999999996</v>
      </c>
      <c r="O661" s="6">
        <v>0.87513700000000005</v>
      </c>
      <c r="P661" s="3">
        <v>2.7054299999999998</v>
      </c>
      <c r="Q661">
        <f>-(Table42573053373694014334654972977109[[#This Row],[time]]-2)*2</f>
        <v>-1.4108599999999996</v>
      </c>
      <c r="R661" s="6">
        <v>2.4094000000000002</v>
      </c>
      <c r="S661" s="3">
        <v>2.7054299999999998</v>
      </c>
      <c r="T661">
        <f>-(Table2472643123443764084404725043684116[[#This Row],[time]]-2)*2</f>
        <v>-1.4108599999999996</v>
      </c>
      <c r="U661" s="6">
        <v>1.90544</v>
      </c>
      <c r="V661" s="3">
        <v>2.7054299999999998</v>
      </c>
      <c r="W661">
        <f>-(Table52583063383704024344664983078110[[#This Row],[time]]-2)*2</f>
        <v>-1.4108599999999996</v>
      </c>
      <c r="X661" s="6">
        <v>2.36592</v>
      </c>
      <c r="Y661" s="3">
        <v>2.7054299999999998</v>
      </c>
      <c r="Z661">
        <f>-(Table2482653133453774094414735053785117[[#This Row],[time]]-2)*2</f>
        <v>-1.4108599999999996</v>
      </c>
      <c r="AA661" s="6">
        <v>2.5407600000000001</v>
      </c>
      <c r="AB661" s="3">
        <v>2.7054299999999998</v>
      </c>
      <c r="AC661">
        <f>-(Table62593073393714034354674993179111[[#This Row],[time]]-2)*2</f>
        <v>-1.4108599999999996</v>
      </c>
      <c r="AD661" s="6">
        <v>8.5771999999999995</v>
      </c>
      <c r="AE661" s="3">
        <v>2.7054299999999998</v>
      </c>
      <c r="AF661">
        <f>-(Table2492663143463784104424745063886118[[#This Row],[time]]-2)*2</f>
        <v>-1.4108599999999996</v>
      </c>
      <c r="AG661" s="6">
        <v>4.1771099999999999</v>
      </c>
      <c r="AH661" s="3">
        <v>2.7054299999999998</v>
      </c>
      <c r="AI661">
        <f>-(Table72603083403724044364685003280112[[#This Row],[time]]-2)*2</f>
        <v>-1.4108599999999996</v>
      </c>
      <c r="AJ661" s="6">
        <v>8.7080099999999998</v>
      </c>
      <c r="AK661" s="3">
        <v>2.7054299999999998</v>
      </c>
      <c r="AL661">
        <f>-(Table2502673153473794114434755073987119[[#This Row],[time]]-2)*2</f>
        <v>-1.4108599999999996</v>
      </c>
      <c r="AM661" s="6">
        <v>4.8883599999999996</v>
      </c>
      <c r="AN661" s="3">
        <v>2.7054299999999998</v>
      </c>
      <c r="AO661">
        <f>-(Table82613093413734054374695013381113[[#This Row],[time]]-2)*2</f>
        <v>-1.4108599999999996</v>
      </c>
      <c r="AP661" s="6">
        <v>7.53904</v>
      </c>
      <c r="AQ661" s="3">
        <v>2.7054299999999998</v>
      </c>
      <c r="AR661">
        <f>-(Table2522683163483804124444765084088120[[#This Row],[time]]-2)*2</f>
        <v>-1.4108599999999996</v>
      </c>
      <c r="AS661" s="6">
        <v>4.3486200000000004</v>
      </c>
      <c r="AT661" s="3">
        <v>2.7054299999999998</v>
      </c>
      <c r="AU661">
        <f>-(Table2532693173493814134454775094189121[[#This Row],[time]]-2)*2</f>
        <v>-1.4108599999999996</v>
      </c>
      <c r="AV661" s="6">
        <v>7.7990899999999996</v>
      </c>
    </row>
    <row r="662" spans="1:48">
      <c r="A662" s="3">
        <v>2.7531500000000002</v>
      </c>
      <c r="B662">
        <f>-(Table12543023343663984304624942674106[[#This Row],[time]]-2)*2</f>
        <v>-1.5063000000000004</v>
      </c>
      <c r="C662" s="6">
        <v>6.6525100000000004</v>
      </c>
      <c r="D662" s="3">
        <v>2.7531500000000002</v>
      </c>
      <c r="E662">
        <f>-(Table22553033353673994314634952775107[[#This Row],[time]]-2)*2</f>
        <v>-1.5063000000000004</v>
      </c>
      <c r="F662" s="6">
        <v>1.2924100000000001</v>
      </c>
      <c r="G662" s="3">
        <v>2.7531500000000002</v>
      </c>
      <c r="H662" s="2">
        <f t="shared" si="604"/>
        <v>-1.5063000000000004</v>
      </c>
      <c r="I662" s="6">
        <v>6.1942300000000001</v>
      </c>
      <c r="J662" s="3">
        <v>2.7531500000000002</v>
      </c>
      <c r="K662">
        <f>-(Table32563043363684004324644962876108[[#This Row],[time]]-2)*2</f>
        <v>-1.5063000000000004</v>
      </c>
      <c r="L662" s="6">
        <v>1.36917</v>
      </c>
      <c r="M662" s="3">
        <v>2.7531500000000002</v>
      </c>
      <c r="N662">
        <f>-(Table2462633113433754074394715033583115[[#This Row],[time]]-2)*2</f>
        <v>-1.5063000000000004</v>
      </c>
      <c r="O662" s="6">
        <v>1.0479000000000001</v>
      </c>
      <c r="P662" s="3">
        <v>2.7531500000000002</v>
      </c>
      <c r="Q662">
        <f>-(Table42573053373694014334654972977109[[#This Row],[time]]-2)*2</f>
        <v>-1.5063000000000004</v>
      </c>
      <c r="R662" s="6">
        <v>2.5105900000000001</v>
      </c>
      <c r="S662" s="3">
        <v>2.7531500000000002</v>
      </c>
      <c r="T662">
        <f>-(Table2472643123443764084404725043684116[[#This Row],[time]]-2)*2</f>
        <v>-1.5063000000000004</v>
      </c>
      <c r="U662" s="6">
        <v>2.0825499999999999</v>
      </c>
      <c r="V662" s="3">
        <v>2.7531500000000002</v>
      </c>
      <c r="W662">
        <f>-(Table52583063383704024344664983078110[[#This Row],[time]]-2)*2</f>
        <v>-1.5063000000000004</v>
      </c>
      <c r="X662" s="6">
        <v>2.3582299999999998</v>
      </c>
      <c r="Y662" s="3">
        <v>2.7531500000000002</v>
      </c>
      <c r="Z662">
        <f>-(Table2482653133453774094414735053785117[[#This Row],[time]]-2)*2</f>
        <v>-1.5063000000000004</v>
      </c>
      <c r="AA662" s="6">
        <v>2.9011300000000002</v>
      </c>
      <c r="AB662" s="3">
        <v>2.7531500000000002</v>
      </c>
      <c r="AC662">
        <f>-(Table62593073393714034354674993179111[[#This Row],[time]]-2)*2</f>
        <v>-1.5063000000000004</v>
      </c>
      <c r="AD662" s="6">
        <v>8.8940099999999997</v>
      </c>
      <c r="AE662" s="3">
        <v>2.7531500000000002</v>
      </c>
      <c r="AF662">
        <f>-(Table2492663143463784104424745063886118[[#This Row],[time]]-2)*2</f>
        <v>-1.5063000000000004</v>
      </c>
      <c r="AG662" s="6">
        <v>4.5274099999999997</v>
      </c>
      <c r="AH662" s="3">
        <v>2.7531500000000002</v>
      </c>
      <c r="AI662">
        <f>-(Table72603083403724044364685003280112[[#This Row],[time]]-2)*2</f>
        <v>-1.5063000000000004</v>
      </c>
      <c r="AJ662" s="6">
        <v>9.2964599999999997</v>
      </c>
      <c r="AK662" s="3">
        <v>2.7531500000000002</v>
      </c>
      <c r="AL662">
        <f>-(Table2502673153473794114434755073987119[[#This Row],[time]]-2)*2</f>
        <v>-1.5063000000000004</v>
      </c>
      <c r="AM662" s="6">
        <v>5.13828</v>
      </c>
      <c r="AN662" s="3">
        <v>2.7531500000000002</v>
      </c>
      <c r="AO662">
        <f>-(Table82613093413734054374695013381113[[#This Row],[time]]-2)*2</f>
        <v>-1.5063000000000004</v>
      </c>
      <c r="AP662" s="6">
        <v>8.0338499999999993</v>
      </c>
      <c r="AQ662" s="3">
        <v>2.7531500000000002</v>
      </c>
      <c r="AR662">
        <f>-(Table2522683163483804124444765084088120[[#This Row],[time]]-2)*2</f>
        <v>-1.5063000000000004</v>
      </c>
      <c r="AS662" s="6">
        <v>4.6182100000000004</v>
      </c>
      <c r="AT662" s="3">
        <v>2.7531500000000002</v>
      </c>
      <c r="AU662">
        <f>-(Table2532693173493814134454775094189121[[#This Row],[time]]-2)*2</f>
        <v>-1.5063000000000004</v>
      </c>
      <c r="AV662" s="6">
        <v>8.1742100000000004</v>
      </c>
    </row>
    <row r="663" spans="1:48">
      <c r="A663" s="3">
        <v>2.8157199999999998</v>
      </c>
      <c r="B663">
        <f>-(Table12543023343663984304624942674106[[#This Row],[time]]-2)*2</f>
        <v>-1.6314399999999996</v>
      </c>
      <c r="C663" s="6">
        <v>7.0666099999999998</v>
      </c>
      <c r="D663" s="3">
        <v>2.8157199999999998</v>
      </c>
      <c r="E663">
        <f>-(Table22553033353673994314634952775107[[#This Row],[time]]-2)*2</f>
        <v>-1.6314399999999996</v>
      </c>
      <c r="F663" s="6">
        <v>1.35805</v>
      </c>
      <c r="G663" s="3">
        <v>2.8157199999999998</v>
      </c>
      <c r="H663" s="2">
        <f t="shared" si="604"/>
        <v>-1.6314399999999996</v>
      </c>
      <c r="I663" s="6">
        <v>6.6232800000000003</v>
      </c>
      <c r="J663" s="3">
        <v>2.8157199999999998</v>
      </c>
      <c r="K663">
        <f>-(Table32563043363684004324644962876108[[#This Row],[time]]-2)*2</f>
        <v>-1.6314399999999996</v>
      </c>
      <c r="L663" s="6">
        <v>1.44339</v>
      </c>
      <c r="M663" s="3">
        <v>2.8157199999999998</v>
      </c>
      <c r="N663">
        <f>-(Table2462633113433754074394715033583115[[#This Row],[time]]-2)*2</f>
        <v>-1.6314399999999996</v>
      </c>
      <c r="O663" s="6">
        <v>1.3322000000000001</v>
      </c>
      <c r="P663" s="3">
        <v>2.8157199999999998</v>
      </c>
      <c r="Q663">
        <f>-(Table42573053373694014334654972977109[[#This Row],[time]]-2)*2</f>
        <v>-1.6314399999999996</v>
      </c>
      <c r="R663" s="6">
        <v>2.6359699999999999</v>
      </c>
      <c r="S663" s="3">
        <v>2.8157199999999998</v>
      </c>
      <c r="T663">
        <f>-(Table2472643123443764084404725043684116[[#This Row],[time]]-2)*2</f>
        <v>-1.6314399999999996</v>
      </c>
      <c r="U663" s="6">
        <v>2.3965200000000002</v>
      </c>
      <c r="V663" s="3">
        <v>2.8157199999999998</v>
      </c>
      <c r="W663">
        <f>-(Table52583063383704024344664983078110[[#This Row],[time]]-2)*2</f>
        <v>-1.6314399999999996</v>
      </c>
      <c r="X663" s="6">
        <v>2.3753099999999998</v>
      </c>
      <c r="Y663" s="3">
        <v>2.8157199999999998</v>
      </c>
      <c r="Z663">
        <f>-(Table2482653133453774094414735053785117[[#This Row],[time]]-2)*2</f>
        <v>-1.6314399999999996</v>
      </c>
      <c r="AA663" s="6">
        <v>3.5207199999999998</v>
      </c>
      <c r="AB663" s="3">
        <v>2.8157199999999998</v>
      </c>
      <c r="AC663">
        <f>-(Table62593073393714034354674993179111[[#This Row],[time]]-2)*2</f>
        <v>-1.6314399999999996</v>
      </c>
      <c r="AD663" s="6">
        <v>9.4005899999999993</v>
      </c>
      <c r="AE663" s="3">
        <v>2.8157199999999998</v>
      </c>
      <c r="AF663">
        <f>-(Table2492663143463784104424745063886118[[#This Row],[time]]-2)*2</f>
        <v>-1.6314399999999996</v>
      </c>
      <c r="AG663" s="6">
        <v>5.0036500000000004</v>
      </c>
      <c r="AH663" s="3">
        <v>2.8157199999999998</v>
      </c>
      <c r="AI663">
        <f>-(Table72603083403724044364685003280112[[#This Row],[time]]-2)*2</f>
        <v>-1.6314399999999996</v>
      </c>
      <c r="AJ663" s="6">
        <v>10.2209</v>
      </c>
      <c r="AK663" s="3">
        <v>2.8157199999999998</v>
      </c>
      <c r="AL663">
        <f>-(Table2502673153473794114434755073987119[[#This Row],[time]]-2)*2</f>
        <v>-1.6314399999999996</v>
      </c>
      <c r="AM663" s="6">
        <v>5.45824</v>
      </c>
      <c r="AN663" s="3">
        <v>2.8157199999999998</v>
      </c>
      <c r="AO663">
        <f>-(Table82613093413734054374695013381113[[#This Row],[time]]-2)*2</f>
        <v>-1.6314399999999996</v>
      </c>
      <c r="AP663" s="6">
        <v>8.6570300000000007</v>
      </c>
      <c r="AQ663" s="3">
        <v>2.8157199999999998</v>
      </c>
      <c r="AR663">
        <f>-(Table2522683163483804124444765084088120[[#This Row],[time]]-2)*2</f>
        <v>-1.6314399999999996</v>
      </c>
      <c r="AS663" s="6">
        <v>5.0139500000000004</v>
      </c>
      <c r="AT663" s="3">
        <v>2.8157199999999998</v>
      </c>
      <c r="AU663">
        <f>-(Table2532693173493814134454775094189121[[#This Row],[time]]-2)*2</f>
        <v>-1.6314399999999996</v>
      </c>
      <c r="AV663" s="6">
        <v>8.6467200000000002</v>
      </c>
    </row>
    <row r="664" spans="1:48">
      <c r="A664" s="3">
        <v>2.8505799999999999</v>
      </c>
      <c r="B664">
        <f>-(Table12543023343663984304624942674106[[#This Row],[time]]-2)*2</f>
        <v>-1.7011599999999998</v>
      </c>
      <c r="C664" s="6">
        <v>7.2997199999999998</v>
      </c>
      <c r="D664" s="3">
        <v>2.8505799999999999</v>
      </c>
      <c r="E664">
        <f>-(Table22553033353673994314634952775107[[#This Row],[time]]-2)*2</f>
        <v>-1.7011599999999998</v>
      </c>
      <c r="F664" s="6">
        <v>1.3965799999999999</v>
      </c>
      <c r="G664" s="3">
        <v>2.8505799999999999</v>
      </c>
      <c r="H664" s="2">
        <f t="shared" si="604"/>
        <v>-1.7011599999999998</v>
      </c>
      <c r="I664" s="6">
        <v>6.8659499999999998</v>
      </c>
      <c r="J664" s="3">
        <v>2.8505799999999999</v>
      </c>
      <c r="K664">
        <f>-(Table32563043363684004324644962876108[[#This Row],[time]]-2)*2</f>
        <v>-1.7011599999999998</v>
      </c>
      <c r="L664" s="6">
        <v>1.4883299999999999</v>
      </c>
      <c r="M664" s="3">
        <v>2.8505799999999999</v>
      </c>
      <c r="N664">
        <f>-(Table2462633113433754074394715033583115[[#This Row],[time]]-2)*2</f>
        <v>-1.7011599999999998</v>
      </c>
      <c r="O664" s="6">
        <v>1.6052999999999999</v>
      </c>
      <c r="P664" s="3">
        <v>2.8505799999999999</v>
      </c>
      <c r="Q664">
        <f>-(Table42573053373694014334654972977109[[#This Row],[time]]-2)*2</f>
        <v>-1.7011599999999998</v>
      </c>
      <c r="R664" s="6">
        <v>2.6964000000000001</v>
      </c>
      <c r="S664" s="3">
        <v>2.8505799999999999</v>
      </c>
      <c r="T664">
        <f>-(Table2472643123443764084404725043684116[[#This Row],[time]]-2)*2</f>
        <v>-1.7011599999999998</v>
      </c>
      <c r="U664" s="6">
        <v>2.58405</v>
      </c>
      <c r="V664" s="3">
        <v>2.8505799999999999</v>
      </c>
      <c r="W664">
        <f>-(Table52583063383704024344664983078110[[#This Row],[time]]-2)*2</f>
        <v>-1.7011599999999998</v>
      </c>
      <c r="X664" s="6">
        <v>2.38422</v>
      </c>
      <c r="Y664" s="3">
        <v>2.8505799999999999</v>
      </c>
      <c r="Z664">
        <f>-(Table2482653133453774094414735053785117[[#This Row],[time]]-2)*2</f>
        <v>-1.7011599999999998</v>
      </c>
      <c r="AA664" s="6">
        <v>3.8873099999999998</v>
      </c>
      <c r="AB664" s="3">
        <v>2.8505799999999999</v>
      </c>
      <c r="AC664">
        <f>-(Table62593073393714034354674993179111[[#This Row],[time]]-2)*2</f>
        <v>-1.7011599999999998</v>
      </c>
      <c r="AD664" s="6">
        <v>9.7571100000000008</v>
      </c>
      <c r="AE664" s="3">
        <v>2.8505799999999999</v>
      </c>
      <c r="AF664">
        <f>-(Table2492663143463784104424745063886118[[#This Row],[time]]-2)*2</f>
        <v>-1.7011599999999998</v>
      </c>
      <c r="AG664" s="6">
        <v>5.2131100000000004</v>
      </c>
      <c r="AH664" s="3">
        <v>2.8505799999999999</v>
      </c>
      <c r="AI664">
        <f>-(Table72603083403724044364685003280112[[#This Row],[time]]-2)*2</f>
        <v>-1.7011599999999998</v>
      </c>
      <c r="AJ664" s="6">
        <v>10.7911</v>
      </c>
      <c r="AK664" s="3">
        <v>2.8505799999999999</v>
      </c>
      <c r="AL664">
        <f>-(Table2502673153473794114434755073987119[[#This Row],[time]]-2)*2</f>
        <v>-1.7011599999999998</v>
      </c>
      <c r="AM664" s="6">
        <v>5.6513</v>
      </c>
      <c r="AN664" s="3">
        <v>2.8505799999999999</v>
      </c>
      <c r="AO664">
        <f>-(Table82613093413734054374695013381113[[#This Row],[time]]-2)*2</f>
        <v>-1.7011599999999998</v>
      </c>
      <c r="AP664" s="6">
        <v>8.9904700000000002</v>
      </c>
      <c r="AQ664" s="3">
        <v>2.8505799999999999</v>
      </c>
      <c r="AR664">
        <f>-(Table2522683163483804124444765084088120[[#This Row],[time]]-2)*2</f>
        <v>-1.7011599999999998</v>
      </c>
      <c r="AS664" s="6">
        <v>5.2411099999999999</v>
      </c>
      <c r="AT664" s="3">
        <v>2.8505799999999999</v>
      </c>
      <c r="AU664">
        <f>-(Table2532693173493814134454775094189121[[#This Row],[time]]-2)*2</f>
        <v>-1.7011599999999998</v>
      </c>
      <c r="AV664" s="6">
        <v>8.9046900000000004</v>
      </c>
    </row>
    <row r="665" spans="1:48">
      <c r="A665" s="3">
        <v>2.9005899999999998</v>
      </c>
      <c r="B665">
        <f>-(Table12543023343663984304624942674106[[#This Row],[time]]-2)*2</f>
        <v>-1.8011799999999996</v>
      </c>
      <c r="C665" s="6">
        <v>7.6520599999999996</v>
      </c>
      <c r="D665" s="3">
        <v>2.9005899999999998</v>
      </c>
      <c r="E665">
        <f>-(Table22553033353673994314634952775107[[#This Row],[time]]-2)*2</f>
        <v>-1.8011799999999996</v>
      </c>
      <c r="F665" s="6">
        <v>1.4537800000000001</v>
      </c>
      <c r="G665" s="3">
        <v>2.9005899999999998</v>
      </c>
      <c r="H665" s="2">
        <f t="shared" si="604"/>
        <v>-1.8011799999999996</v>
      </c>
      <c r="I665" s="6">
        <v>7.2346899999999996</v>
      </c>
      <c r="J665" s="3">
        <v>2.9005899999999998</v>
      </c>
      <c r="K665">
        <f>-(Table32563043363684004324644962876108[[#This Row],[time]]-2)*2</f>
        <v>-1.8011799999999996</v>
      </c>
      <c r="L665" s="6">
        <v>1.55731</v>
      </c>
      <c r="M665" s="3">
        <v>2.9005899999999998</v>
      </c>
      <c r="N665">
        <f>-(Table2462633113433754074394715033583115[[#This Row],[time]]-2)*2</f>
        <v>-1.8011799999999996</v>
      </c>
      <c r="O665" s="6">
        <v>2.0903</v>
      </c>
      <c r="P665" s="3">
        <v>2.9005899999999998</v>
      </c>
      <c r="Q665">
        <f>-(Table42573053373694014334654972977109[[#This Row],[time]]-2)*2</f>
        <v>-1.8011799999999996</v>
      </c>
      <c r="R665" s="6">
        <v>2.7732899999999998</v>
      </c>
      <c r="S665" s="3">
        <v>2.9005899999999998</v>
      </c>
      <c r="T665">
        <f>-(Table2472643123443764084404725043684116[[#This Row],[time]]-2)*2</f>
        <v>-1.8011799999999996</v>
      </c>
      <c r="U665" s="6">
        <v>2.7003300000000001</v>
      </c>
      <c r="V665" s="3">
        <v>2.9005899999999998</v>
      </c>
      <c r="W665">
        <f>-(Table52583063383704024344664983078110[[#This Row],[time]]-2)*2</f>
        <v>-1.8011799999999996</v>
      </c>
      <c r="X665" s="6">
        <v>2.4074599999999999</v>
      </c>
      <c r="Y665" s="3">
        <v>2.9005899999999998</v>
      </c>
      <c r="Z665">
        <f>-(Table2482653133453774094414735053785117[[#This Row],[time]]-2)*2</f>
        <v>-1.8011799999999996</v>
      </c>
      <c r="AA665" s="6">
        <v>4.3923199999999998</v>
      </c>
      <c r="AB665" s="3">
        <v>2.9005899999999998</v>
      </c>
      <c r="AC665">
        <f>-(Table62593073393714034354674993179111[[#This Row],[time]]-2)*2</f>
        <v>-1.8011799999999996</v>
      </c>
      <c r="AD665" s="6">
        <v>10.330299999999999</v>
      </c>
      <c r="AE665" s="3">
        <v>2.9005899999999998</v>
      </c>
      <c r="AF665">
        <f>-(Table2492663143463784104424745063886118[[#This Row],[time]]-2)*2</f>
        <v>-1.8011799999999996</v>
      </c>
      <c r="AG665" s="6">
        <v>5.41906</v>
      </c>
      <c r="AH665" s="3">
        <v>2.9005899999999998</v>
      </c>
      <c r="AI665">
        <f>-(Table72603083403724044364685003280112[[#This Row],[time]]-2)*2</f>
        <v>-1.8011799999999996</v>
      </c>
      <c r="AJ665" s="6">
        <v>11.4671</v>
      </c>
      <c r="AK665" s="3">
        <v>2.9005899999999998</v>
      </c>
      <c r="AL665">
        <f>-(Table2502673153473794114434755073987119[[#This Row],[time]]-2)*2</f>
        <v>-1.8011799999999996</v>
      </c>
      <c r="AM665" s="6">
        <v>5.9321999999999999</v>
      </c>
      <c r="AN665" s="3">
        <v>2.9005899999999998</v>
      </c>
      <c r="AO665">
        <f>-(Table82613093413734054374695013381113[[#This Row],[time]]-2)*2</f>
        <v>-1.8011799999999996</v>
      </c>
      <c r="AP665" s="6">
        <v>9.4848400000000002</v>
      </c>
      <c r="AQ665" s="3">
        <v>2.9005899999999998</v>
      </c>
      <c r="AR665">
        <f>-(Table2522683163483804124444765084088120[[#This Row],[time]]-2)*2</f>
        <v>-1.8011799999999996</v>
      </c>
      <c r="AS665" s="6">
        <v>5.5214699999999999</v>
      </c>
      <c r="AT665" s="3">
        <v>2.9005899999999998</v>
      </c>
      <c r="AU665">
        <f>-(Table2532693173493814134454775094189121[[#This Row],[time]]-2)*2</f>
        <v>-1.8011799999999996</v>
      </c>
      <c r="AV665" s="6">
        <v>9.2880199999999995</v>
      </c>
    </row>
    <row r="666" spans="1:48">
      <c r="A666" s="3">
        <v>2.9533200000000002</v>
      </c>
      <c r="B666">
        <f>-(Table12543023343663984304624942674106[[#This Row],[time]]-2)*2</f>
        <v>-1.9066400000000003</v>
      </c>
      <c r="C666" s="6">
        <v>8.0056899999999995</v>
      </c>
      <c r="D666" s="3">
        <v>2.9533200000000002</v>
      </c>
      <c r="E666">
        <f>-(Table22553033353673994314634952775107[[#This Row],[time]]-2)*2</f>
        <v>-1.9066400000000003</v>
      </c>
      <c r="F666" s="6">
        <v>1.52294</v>
      </c>
      <c r="G666" s="3">
        <v>2.9533200000000002</v>
      </c>
      <c r="H666" s="2">
        <f t="shared" si="604"/>
        <v>-1.9066400000000003</v>
      </c>
      <c r="I666" s="6">
        <v>7.6218599999999999</v>
      </c>
      <c r="J666" s="3">
        <v>2.9533200000000002</v>
      </c>
      <c r="K666">
        <f>-(Table32563043363684004324644962876108[[#This Row],[time]]-2)*2</f>
        <v>-1.9066400000000003</v>
      </c>
      <c r="L666" s="6">
        <v>1.6452500000000001</v>
      </c>
      <c r="M666" s="3">
        <v>2.9533200000000002</v>
      </c>
      <c r="N666">
        <f>-(Table2462633113433754074394715033583115[[#This Row],[time]]-2)*2</f>
        <v>-1.9066400000000003</v>
      </c>
      <c r="O666" s="6">
        <v>2.4600399999999998</v>
      </c>
      <c r="P666" s="3">
        <v>2.9533200000000002</v>
      </c>
      <c r="Q666">
        <f>-(Table42573053373694014334654972977109[[#This Row],[time]]-2)*2</f>
        <v>-1.9066400000000003</v>
      </c>
      <c r="R666" s="6">
        <v>2.8464700000000001</v>
      </c>
      <c r="S666" s="3">
        <v>2.9533200000000002</v>
      </c>
      <c r="T666">
        <f>-(Table2472643123443764084404725043684116[[#This Row],[time]]-2)*2</f>
        <v>-1.9066400000000003</v>
      </c>
      <c r="U666" s="6">
        <v>2.73881</v>
      </c>
      <c r="V666" s="3">
        <v>2.9533200000000002</v>
      </c>
      <c r="W666">
        <f>-(Table52583063383704024344664983078110[[#This Row],[time]]-2)*2</f>
        <v>-1.9066400000000003</v>
      </c>
      <c r="X666" s="6">
        <v>2.4526300000000001</v>
      </c>
      <c r="Y666" s="3">
        <v>2.9533200000000002</v>
      </c>
      <c r="Z666">
        <f>-(Table2482653133453774094414735053785117[[#This Row],[time]]-2)*2</f>
        <v>-1.9066400000000003</v>
      </c>
      <c r="AA666" s="6">
        <v>4.9086100000000004</v>
      </c>
      <c r="AB666" s="3">
        <v>2.9533200000000002</v>
      </c>
      <c r="AC666">
        <f>-(Table62593073393714034354674993179111[[#This Row],[time]]-2)*2</f>
        <v>-1.9066400000000003</v>
      </c>
      <c r="AD666" s="6">
        <v>10.968400000000001</v>
      </c>
      <c r="AE666" s="3">
        <v>2.9533200000000002</v>
      </c>
      <c r="AF666">
        <f>-(Table2492663143463784104424745063886118[[#This Row],[time]]-2)*2</f>
        <v>-1.9066400000000003</v>
      </c>
      <c r="AG666" s="6">
        <v>5.5945400000000003</v>
      </c>
      <c r="AH666" s="3">
        <v>2.9533200000000002</v>
      </c>
      <c r="AI666">
        <f>-(Table72603083403724044364685003280112[[#This Row],[time]]-2)*2</f>
        <v>-1.9066400000000003</v>
      </c>
      <c r="AJ666" s="6">
        <v>12.005000000000001</v>
      </c>
      <c r="AK666" s="3">
        <v>2.9533200000000002</v>
      </c>
      <c r="AL666">
        <f>-(Table2502673153473794114434755073987119[[#This Row],[time]]-2)*2</f>
        <v>-1.9066400000000003</v>
      </c>
      <c r="AM666" s="6">
        <v>6.2628899999999996</v>
      </c>
      <c r="AN666" s="3">
        <v>2.9533200000000002</v>
      </c>
      <c r="AO666">
        <f>-(Table82613093413734054374695013381113[[#This Row],[time]]-2)*2</f>
        <v>-1.9066400000000003</v>
      </c>
      <c r="AP666" s="6">
        <v>9.9944799999999994</v>
      </c>
      <c r="AQ666" s="3">
        <v>2.9533200000000002</v>
      </c>
      <c r="AR666">
        <f>-(Table2522683163483804124444765084088120[[#This Row],[time]]-2)*2</f>
        <v>-1.9066400000000003</v>
      </c>
      <c r="AS666" s="6">
        <v>5.8239200000000002</v>
      </c>
      <c r="AT666" s="3">
        <v>2.9533200000000002</v>
      </c>
      <c r="AU666">
        <f>-(Table2532693173493814134454775094189121[[#This Row],[time]]-2)*2</f>
        <v>-1.9066400000000003</v>
      </c>
      <c r="AV666" s="6">
        <v>9.6830300000000005</v>
      </c>
    </row>
    <row r="667" spans="1:48">
      <c r="A667" s="4">
        <v>3</v>
      </c>
      <c r="B667">
        <f>-(Table12543023343663984304624942674106[[#This Row],[time]]-2)*2</f>
        <v>-2</v>
      </c>
      <c r="C667" s="7">
        <v>8.3090200000000003</v>
      </c>
      <c r="D667" s="4">
        <v>3</v>
      </c>
      <c r="E667">
        <f>-(Table22553033353673994314634952775107[[#This Row],[time]]-2)*2</f>
        <v>-2</v>
      </c>
      <c r="F667" s="7">
        <v>1.5894200000000001</v>
      </c>
      <c r="G667" s="4">
        <v>3</v>
      </c>
      <c r="H667" s="2">
        <f t="shared" si="604"/>
        <v>-2</v>
      </c>
      <c r="I667" s="7">
        <v>7.9735699999999996</v>
      </c>
      <c r="J667" s="4">
        <v>3</v>
      </c>
      <c r="K667">
        <f>-(Table32563043363684004324644962876108[[#This Row],[time]]-2)*2</f>
        <v>-2</v>
      </c>
      <c r="L667" s="7">
        <v>1.73567</v>
      </c>
      <c r="M667" s="4">
        <v>3</v>
      </c>
      <c r="N667">
        <f>-(Table2462633113433754074394715033583115[[#This Row],[time]]-2)*2</f>
        <v>-2</v>
      </c>
      <c r="O667" s="7">
        <v>2.72343</v>
      </c>
      <c r="P667" s="4">
        <v>3</v>
      </c>
      <c r="Q667">
        <f>-(Table42573053373694014334654972977109[[#This Row],[time]]-2)*2</f>
        <v>-2</v>
      </c>
      <c r="R667" s="7">
        <v>2.8233799999999998</v>
      </c>
      <c r="S667" s="4">
        <v>3</v>
      </c>
      <c r="T667">
        <f>-(Table2472643123443764084404725043684116[[#This Row],[time]]-2)*2</f>
        <v>-2</v>
      </c>
      <c r="U667" s="7">
        <v>2.7614899999999998</v>
      </c>
      <c r="V667" s="4">
        <v>3</v>
      </c>
      <c r="W667">
        <f>-(Table52583063383704024344664983078110[[#This Row],[time]]-2)*2</f>
        <v>-2</v>
      </c>
      <c r="X667" s="7">
        <v>2.4754100000000001</v>
      </c>
      <c r="Y667" s="4">
        <v>3</v>
      </c>
      <c r="Z667">
        <f>-(Table2482653133453774094414735053785117[[#This Row],[time]]-2)*2</f>
        <v>-2</v>
      </c>
      <c r="AA667" s="7">
        <v>5.4451700000000001</v>
      </c>
      <c r="AB667" s="4">
        <v>3</v>
      </c>
      <c r="AC667">
        <f>-(Table62593073393714034354674993179111[[#This Row],[time]]-2)*2</f>
        <v>-2</v>
      </c>
      <c r="AD667" s="7">
        <v>11.3705</v>
      </c>
      <c r="AE667" s="4">
        <v>3</v>
      </c>
      <c r="AF667">
        <f>-(Table2492663143463784104424745063886118[[#This Row],[time]]-2)*2</f>
        <v>-2</v>
      </c>
      <c r="AG667" s="7">
        <v>5.85886</v>
      </c>
      <c r="AH667" s="4">
        <v>3</v>
      </c>
      <c r="AI667">
        <f>-(Table72603083403724044364685003280112[[#This Row],[time]]-2)*2</f>
        <v>-2</v>
      </c>
      <c r="AJ667" s="7">
        <v>12.3773</v>
      </c>
      <c r="AK667" s="4">
        <v>3</v>
      </c>
      <c r="AL667">
        <f>-(Table2502673153473794114434755073987119[[#This Row],[time]]-2)*2</f>
        <v>-2</v>
      </c>
      <c r="AM667" s="7">
        <v>6.6035300000000001</v>
      </c>
      <c r="AN667" s="4">
        <v>3</v>
      </c>
      <c r="AO667">
        <f>-(Table82613093413734054374695013381113[[#This Row],[time]]-2)*2</f>
        <v>-2</v>
      </c>
      <c r="AP667" s="7">
        <v>10.388999999999999</v>
      </c>
      <c r="AQ667" s="4">
        <v>3</v>
      </c>
      <c r="AR667">
        <f>-(Table2522683163483804124444765084088120[[#This Row],[time]]-2)*2</f>
        <v>-2</v>
      </c>
      <c r="AS667" s="7">
        <v>6.1269499999999999</v>
      </c>
      <c r="AT667" s="4">
        <v>3</v>
      </c>
      <c r="AU667">
        <f>-(Table2532693173493814134454775094189121[[#This Row],[time]]-2)*2</f>
        <v>-2</v>
      </c>
      <c r="AV667" s="7">
        <v>10.002000000000001</v>
      </c>
    </row>
    <row r="668" spans="1:48">
      <c r="A668" t="s">
        <v>26</v>
      </c>
      <c r="C668">
        <f>AVERAGE(C647:C667)</f>
        <v>5.3142761904761908</v>
      </c>
      <c r="D668" t="s">
        <v>26</v>
      </c>
      <c r="F668">
        <f t="shared" ref="F668" si="605">AVERAGE(F647:F667)</f>
        <v>1.0207244285714285</v>
      </c>
      <c r="G668" t="s">
        <v>26</v>
      </c>
      <c r="I668">
        <f t="shared" ref="I668" si="606">AVERAGE(I647:I667)</f>
        <v>4.6786766666666662</v>
      </c>
      <c r="J668" t="s">
        <v>26</v>
      </c>
      <c r="L668">
        <f t="shared" ref="L668" si="607">AVERAGE(L647:L667)</f>
        <v>1.185686</v>
      </c>
      <c r="M668" t="s">
        <v>26</v>
      </c>
      <c r="O668">
        <f t="shared" ref="O668" si="608">AVERAGE(O647:O667)</f>
        <v>0.65143325623809523</v>
      </c>
      <c r="P668" t="s">
        <v>26</v>
      </c>
      <c r="R668">
        <f t="shared" ref="R668" si="609">AVERAGE(R647:R667)</f>
        <v>1.9730696190476196</v>
      </c>
      <c r="S668" t="s">
        <v>26</v>
      </c>
      <c r="U668">
        <f t="shared" ref="U668" si="610">AVERAGE(U647:U667)</f>
        <v>1.5450326190476193</v>
      </c>
      <c r="V668" t="s">
        <v>26</v>
      </c>
      <c r="X668">
        <f t="shared" ref="X668" si="611">AVERAGE(X647:X667)</f>
        <v>2.2471014285714284</v>
      </c>
      <c r="Y668" t="s">
        <v>26</v>
      </c>
      <c r="AA668">
        <f t="shared" ref="AA668" si="612">AVERAGE(AA647:AA667)</f>
        <v>1.8156259333333333</v>
      </c>
      <c r="AB668" t="s">
        <v>26</v>
      </c>
      <c r="AD668">
        <f t="shared" ref="AD668" si="613">AVERAGE(AD647:AD667)</f>
        <v>7.0945452380952361</v>
      </c>
      <c r="AE668" t="s">
        <v>26</v>
      </c>
      <c r="AG668">
        <f t="shared" ref="AG668" si="614">AVERAGE(AG647:AG667)</f>
        <v>2.898290985714286</v>
      </c>
      <c r="AH668" t="s">
        <v>26</v>
      </c>
      <c r="AJ668">
        <f t="shared" ref="AJ668" si="615">AVERAGE(AJ647:AJ667)</f>
        <v>6.0796249523809527</v>
      </c>
      <c r="AK668" t="s">
        <v>26</v>
      </c>
      <c r="AM668">
        <f t="shared" ref="AM668" si="616">AVERAGE(AM647:AM667)</f>
        <v>3.867830476190476</v>
      </c>
      <c r="AN668" t="s">
        <v>26</v>
      </c>
      <c r="AP668">
        <f t="shared" ref="AP668" si="617">AVERAGE(AP647:AP667)</f>
        <v>5.6095219047619045</v>
      </c>
      <c r="AQ668" t="s">
        <v>26</v>
      </c>
      <c r="AS668">
        <f t="shared" ref="AS668" si="618">AVERAGE(AS647:AS667)</f>
        <v>3.5467809523809524</v>
      </c>
      <c r="AT668" t="s">
        <v>26</v>
      </c>
      <c r="AV668">
        <f t="shared" ref="AV668" si="619">AVERAGE(AV647:AV667)</f>
        <v>6.3016990476190484</v>
      </c>
    </row>
    <row r="669" spans="1:48">
      <c r="A669" t="s">
        <v>27</v>
      </c>
      <c r="C669">
        <f>MAX(C647:C667)</f>
        <v>8.3090200000000003</v>
      </c>
      <c r="D669" t="s">
        <v>27</v>
      </c>
      <c r="F669">
        <f t="shared" ref="F669:AV669" si="620">MAX(F647:F667)</f>
        <v>1.5894200000000001</v>
      </c>
      <c r="G669" t="s">
        <v>27</v>
      </c>
      <c r="I669">
        <f t="shared" ref="I669:AV669" si="621">MAX(I647:I667)</f>
        <v>7.9735699999999996</v>
      </c>
      <c r="J669" t="s">
        <v>27</v>
      </c>
      <c r="L669">
        <f t="shared" ref="L669:AV669" si="622">MAX(L647:L667)</f>
        <v>1.73567</v>
      </c>
      <c r="M669" t="s">
        <v>27</v>
      </c>
      <c r="O669">
        <f t="shared" ref="O669:AV669" si="623">MAX(O647:O667)</f>
        <v>2.72343</v>
      </c>
      <c r="P669" t="s">
        <v>27</v>
      </c>
      <c r="R669">
        <f t="shared" ref="R669:AV669" si="624">MAX(R647:R667)</f>
        <v>2.8464700000000001</v>
      </c>
      <c r="S669" t="s">
        <v>27</v>
      </c>
      <c r="U669">
        <f t="shared" ref="U669:AV669" si="625">MAX(U647:U667)</f>
        <v>2.7614899999999998</v>
      </c>
      <c r="V669" t="s">
        <v>27</v>
      </c>
      <c r="X669">
        <f t="shared" ref="X669:AV669" si="626">MAX(X647:X667)</f>
        <v>2.4754100000000001</v>
      </c>
      <c r="Y669" t="s">
        <v>27</v>
      </c>
      <c r="AA669">
        <f t="shared" ref="AA669:AV669" si="627">MAX(AA647:AA667)</f>
        <v>5.4451700000000001</v>
      </c>
      <c r="AB669" t="s">
        <v>27</v>
      </c>
      <c r="AD669">
        <f t="shared" ref="AD669:AV669" si="628">MAX(AD647:AD667)</f>
        <v>11.3705</v>
      </c>
      <c r="AE669" t="s">
        <v>27</v>
      </c>
      <c r="AG669">
        <f t="shared" ref="AG669:AV669" si="629">MAX(AG647:AG667)</f>
        <v>5.85886</v>
      </c>
      <c r="AH669" t="s">
        <v>27</v>
      </c>
      <c r="AJ669">
        <f t="shared" ref="AJ669:AV669" si="630">MAX(AJ647:AJ667)</f>
        <v>12.3773</v>
      </c>
      <c r="AK669" t="s">
        <v>27</v>
      </c>
      <c r="AM669">
        <f t="shared" ref="AM669:AV669" si="631">MAX(AM647:AM667)</f>
        <v>6.6035300000000001</v>
      </c>
      <c r="AN669" t="s">
        <v>27</v>
      </c>
      <c r="AP669">
        <f t="shared" ref="AP669:AV669" si="632">MAX(AP647:AP667)</f>
        <v>10.388999999999999</v>
      </c>
      <c r="AQ669" t="s">
        <v>27</v>
      </c>
      <c r="AS669">
        <f t="shared" ref="AS669:AV669" si="633">MAX(AS647:AS667)</f>
        <v>6.1269499999999999</v>
      </c>
      <c r="AT669" t="s">
        <v>27</v>
      </c>
      <c r="AV669">
        <f t="shared" ref="AV669" si="634">MAX(AV647:AV667)</f>
        <v>10.002000000000001</v>
      </c>
    </row>
    <row r="672" spans="1:48">
      <c r="A672" s="1" t="s">
        <v>81</v>
      </c>
    </row>
    <row r="673" spans="1:48">
      <c r="A673" t="s">
        <v>82</v>
      </c>
      <c r="D673" t="s">
        <v>2</v>
      </c>
    </row>
    <row r="674" spans="1:48">
      <c r="A674" t="s">
        <v>83</v>
      </c>
      <c r="D674" t="s">
        <v>4</v>
      </c>
      <c r="E674" t="s">
        <v>5</v>
      </c>
    </row>
    <row r="676" spans="1:48">
      <c r="A676" t="s">
        <v>6</v>
      </c>
      <c r="D676" t="s">
        <v>7</v>
      </c>
      <c r="G676" t="s">
        <v>8</v>
      </c>
      <c r="J676" t="s">
        <v>9</v>
      </c>
      <c r="M676" t="s">
        <v>10</v>
      </c>
      <c r="P676" t="s">
        <v>11</v>
      </c>
      <c r="S676" t="s">
        <v>12</v>
      </c>
      <c r="V676" t="s">
        <v>13</v>
      </c>
      <c r="Y676" t="s">
        <v>14</v>
      </c>
      <c r="AB676" t="s">
        <v>15</v>
      </c>
      <c r="AE676" t="s">
        <v>16</v>
      </c>
      <c r="AH676" t="s">
        <v>17</v>
      </c>
      <c r="AK676" t="s">
        <v>18</v>
      </c>
      <c r="AN676" t="s">
        <v>19</v>
      </c>
      <c r="AQ676" t="s">
        <v>20</v>
      </c>
      <c r="AT676" t="s">
        <v>21</v>
      </c>
    </row>
    <row r="677" spans="1:48">
      <c r="A677" t="s">
        <v>22</v>
      </c>
      <c r="B677" t="s">
        <v>23</v>
      </c>
      <c r="C677" t="s">
        <v>24</v>
      </c>
      <c r="D677" t="s">
        <v>22</v>
      </c>
      <c r="E677" t="s">
        <v>23</v>
      </c>
      <c r="F677" t="s">
        <v>25</v>
      </c>
      <c r="G677" t="s">
        <v>22</v>
      </c>
      <c r="H677" t="s">
        <v>23</v>
      </c>
      <c r="I677" t="s">
        <v>24</v>
      </c>
      <c r="J677" t="s">
        <v>22</v>
      </c>
      <c r="K677" t="s">
        <v>23</v>
      </c>
      <c r="L677" t="s">
        <v>24</v>
      </c>
      <c r="M677" t="s">
        <v>22</v>
      </c>
      <c r="N677" t="s">
        <v>23</v>
      </c>
      <c r="O677" t="s">
        <v>24</v>
      </c>
      <c r="P677" t="s">
        <v>22</v>
      </c>
      <c r="Q677" t="s">
        <v>23</v>
      </c>
      <c r="R677" t="s">
        <v>24</v>
      </c>
      <c r="S677" t="s">
        <v>22</v>
      </c>
      <c r="T677" t="s">
        <v>23</v>
      </c>
      <c r="U677" t="s">
        <v>24</v>
      </c>
      <c r="V677" t="s">
        <v>22</v>
      </c>
      <c r="W677" t="s">
        <v>23</v>
      </c>
      <c r="X677" t="s">
        <v>24</v>
      </c>
      <c r="Y677" t="s">
        <v>22</v>
      </c>
      <c r="Z677" t="s">
        <v>23</v>
      </c>
      <c r="AA677" t="s">
        <v>24</v>
      </c>
      <c r="AB677" t="s">
        <v>22</v>
      </c>
      <c r="AC677" t="s">
        <v>23</v>
      </c>
      <c r="AD677" t="s">
        <v>24</v>
      </c>
      <c r="AE677" t="s">
        <v>22</v>
      </c>
      <c r="AF677" t="s">
        <v>23</v>
      </c>
      <c r="AG677" t="s">
        <v>24</v>
      </c>
      <c r="AH677" t="s">
        <v>22</v>
      </c>
      <c r="AI677" t="s">
        <v>23</v>
      </c>
      <c r="AJ677" t="s">
        <v>24</v>
      </c>
      <c r="AK677" t="s">
        <v>22</v>
      </c>
      <c r="AL677" t="s">
        <v>23</v>
      </c>
      <c r="AM677" t="s">
        <v>24</v>
      </c>
      <c r="AN677" t="s">
        <v>22</v>
      </c>
      <c r="AO677" t="s">
        <v>23</v>
      </c>
      <c r="AP677" t="s">
        <v>24</v>
      </c>
      <c r="AQ677" t="s">
        <v>22</v>
      </c>
      <c r="AR677" t="s">
        <v>23</v>
      </c>
      <c r="AS677" t="s">
        <v>24</v>
      </c>
      <c r="AT677" t="s">
        <v>22</v>
      </c>
      <c r="AU677" t="s">
        <v>23</v>
      </c>
      <c r="AV677" t="s">
        <v>24</v>
      </c>
    </row>
    <row r="678" spans="1:48">
      <c r="A678" s="2">
        <v>2</v>
      </c>
      <c r="B678">
        <f>(Table1286318350382414446478104290122[[#This Row],[time]]-2)*2</f>
        <v>0</v>
      </c>
      <c r="C678" s="5">
        <v>0.12790699999999999</v>
      </c>
      <c r="D678" s="2">
        <v>2</v>
      </c>
      <c r="E678">
        <f>(Table2287319351383415447479114391123[[#This Row],[time]]-2)*2</f>
        <v>0</v>
      </c>
      <c r="F678" s="8">
        <v>5.4299999999999998E-5</v>
      </c>
      <c r="G678" s="2">
        <v>2</v>
      </c>
      <c r="H678">
        <f>(Table245294326358390422454486185098130[[#This Row],[time]]-2)*2</f>
        <v>0</v>
      </c>
      <c r="I678" s="5">
        <v>1.61372</v>
      </c>
      <c r="J678" s="2">
        <v>2</v>
      </c>
      <c r="K678">
        <f>(Table3288320352384416448480124492124[[#This Row],[time]]-2)*2</f>
        <v>0</v>
      </c>
      <c r="L678" s="8">
        <v>5.6400000000000002E-5</v>
      </c>
      <c r="M678" s="2">
        <v>2</v>
      </c>
      <c r="N678">
        <f>(Table246295327359391423455487195199131[[#This Row],[time]]-2)*2</f>
        <v>0</v>
      </c>
      <c r="O678" s="8">
        <v>5.6100000000000002E-5</v>
      </c>
      <c r="P678" s="2">
        <v>2</v>
      </c>
      <c r="Q678">
        <f>(Table4289321353385417449481134593125[[#This Row],[time]]-2)*2</f>
        <v>0</v>
      </c>
      <c r="R678" s="8">
        <v>6.2899999999999997E-5</v>
      </c>
      <c r="S678" s="2">
        <v>2</v>
      </c>
      <c r="T678">
        <f>(Table2472963283603924244564882052100132[[#This Row],[time]]-2)*2</f>
        <v>0</v>
      </c>
      <c r="U678" s="8">
        <v>5.7399999999999999E-5</v>
      </c>
      <c r="V678" s="2">
        <v>2</v>
      </c>
      <c r="W678">
        <f>(Table5290322354386418450482144694126[[#This Row],[time]]-2)*2</f>
        <v>0</v>
      </c>
      <c r="X678" s="8">
        <v>6.4200000000000002E-5</v>
      </c>
      <c r="Y678" s="2">
        <v>2</v>
      </c>
      <c r="Z678">
        <f>(Table2482973293613934254574892153101133[[#This Row],[time]]-2)*2</f>
        <v>0</v>
      </c>
      <c r="AA678" s="5">
        <v>0.27715600000000001</v>
      </c>
      <c r="AB678" s="2">
        <v>2</v>
      </c>
      <c r="AC678">
        <f>(Table6291323355387419451483154795127[[#This Row],[time]]-2)*2</f>
        <v>0</v>
      </c>
      <c r="AD678" s="8">
        <v>7.47E-5</v>
      </c>
      <c r="AE678" s="2">
        <v>2</v>
      </c>
      <c r="AF678">
        <f>(Table2492983303623944264584902254102134[[#This Row],[time]]-2)*2</f>
        <v>0</v>
      </c>
      <c r="AG678" s="5">
        <v>0.48078199999999999</v>
      </c>
      <c r="AH678" s="2">
        <v>2</v>
      </c>
      <c r="AI678">
        <f>(Table7292324356388420452484164896128[[#This Row],[time]]-2)*2</f>
        <v>0</v>
      </c>
      <c r="AJ678" s="8">
        <v>7.7700000000000005E-5</v>
      </c>
      <c r="AK678" s="2">
        <v>2</v>
      </c>
      <c r="AL678">
        <f>(Table2502993313633954274594912355103135[[#This Row],[time]]-2)*2</f>
        <v>0</v>
      </c>
      <c r="AM678" s="8">
        <v>7.08E-5</v>
      </c>
      <c r="AN678" s="2">
        <v>2</v>
      </c>
      <c r="AO678">
        <f>(Table8293325357389421453485174997129[[#This Row],[time]]-2)*2</f>
        <v>0</v>
      </c>
      <c r="AP678" s="5">
        <v>0.33970699999999998</v>
      </c>
      <c r="AQ678" s="2">
        <v>2</v>
      </c>
      <c r="AR678">
        <f>(Table2523003323643964284604922456104136[[#This Row],[time]]-2)*2</f>
        <v>0</v>
      </c>
      <c r="AS678" s="5">
        <v>0.18063000000000001</v>
      </c>
      <c r="AT678" s="2">
        <v>2</v>
      </c>
      <c r="AU678">
        <f>(Table2533013333653974294614932557105137[[#This Row],[time]]-2)*2</f>
        <v>0</v>
      </c>
      <c r="AV678" s="5">
        <v>2.0196399999999999</v>
      </c>
    </row>
    <row r="679" spans="1:48">
      <c r="A679" s="3">
        <v>2.0546700000000002</v>
      </c>
      <c r="B679">
        <f>(Table1286318350382414446478104290122[[#This Row],[time]]-2)*2</f>
        <v>0.10934000000000044</v>
      </c>
      <c r="C679" s="6">
        <v>0.90659599999999996</v>
      </c>
      <c r="D679" s="3">
        <v>2.0546700000000002</v>
      </c>
      <c r="E679">
        <f>(Table2287319351383415447479114391123[[#This Row],[time]]-2)*2</f>
        <v>0.10934000000000044</v>
      </c>
      <c r="F679" s="9">
        <v>8.25E-5</v>
      </c>
      <c r="G679" s="3">
        <v>2.0546700000000002</v>
      </c>
      <c r="H679">
        <f>(Table245294326358390422454486185098130[[#This Row],[time]]-2)*2</f>
        <v>0.10934000000000044</v>
      </c>
      <c r="I679" s="6">
        <v>2.6671</v>
      </c>
      <c r="J679" s="3">
        <v>2.0546700000000002</v>
      </c>
      <c r="K679">
        <f>(Table3288320352384416448480124492124[[#This Row],[time]]-2)*2</f>
        <v>0.10934000000000044</v>
      </c>
      <c r="L679" s="9">
        <v>8.9800000000000001E-5</v>
      </c>
      <c r="M679" s="3">
        <v>2.0546700000000002</v>
      </c>
      <c r="N679">
        <f>(Table246295327359391423455487195199131[[#This Row],[time]]-2)*2</f>
        <v>0.10934000000000044</v>
      </c>
      <c r="O679" s="9">
        <v>7.4400000000000006E-5</v>
      </c>
      <c r="P679" s="3">
        <v>2.0546700000000002</v>
      </c>
      <c r="Q679">
        <f>(Table4289321353385417449481134593125[[#This Row],[time]]-2)*2</f>
        <v>0.10934000000000044</v>
      </c>
      <c r="R679" s="9">
        <v>8.9800000000000001E-5</v>
      </c>
      <c r="S679" s="3">
        <v>2.0546700000000002</v>
      </c>
      <c r="T679">
        <f>(Table2472963283603924244564882052100132[[#This Row],[time]]-2)*2</f>
        <v>0.10934000000000044</v>
      </c>
      <c r="U679" s="9">
        <v>7.64E-5</v>
      </c>
      <c r="V679" s="3">
        <v>2.0546700000000002</v>
      </c>
      <c r="W679">
        <f>(Table5290322354386418450482144694126[[#This Row],[time]]-2)*2</f>
        <v>0.10934000000000044</v>
      </c>
      <c r="X679" s="9">
        <v>9.2299999999999994E-5</v>
      </c>
      <c r="Y679" s="3">
        <v>2.0546700000000002</v>
      </c>
      <c r="Z679">
        <f>(Table2482973293613934254574892153101133[[#This Row],[time]]-2)*2</f>
        <v>0.10934000000000044</v>
      </c>
      <c r="AA679" s="6">
        <v>0.32967200000000002</v>
      </c>
      <c r="AB679" s="3">
        <v>2.0546700000000002</v>
      </c>
      <c r="AC679">
        <f>(Table6291323355387419451483154795127[[#This Row],[time]]-2)*2</f>
        <v>0.10934000000000044</v>
      </c>
      <c r="AD679" s="9">
        <v>7.7600000000000002E-5</v>
      </c>
      <c r="AE679" s="3">
        <v>2.0546700000000002</v>
      </c>
      <c r="AF679">
        <f>(Table2492983303623944264584902254102134[[#This Row],[time]]-2)*2</f>
        <v>0.10934000000000044</v>
      </c>
      <c r="AG679" s="6">
        <v>0.670122</v>
      </c>
      <c r="AH679" s="3">
        <v>2.0546700000000002</v>
      </c>
      <c r="AI679">
        <f>(Table7292324356388420452484164896128[[#This Row],[time]]-2)*2</f>
        <v>0.10934000000000044</v>
      </c>
      <c r="AJ679" s="9">
        <v>8.3100000000000001E-5</v>
      </c>
      <c r="AK679" s="3">
        <v>2.0546700000000002</v>
      </c>
      <c r="AL679">
        <f>(Table2502993313633954274594912355103135[[#This Row],[time]]-2)*2</f>
        <v>0.10934000000000044</v>
      </c>
      <c r="AM679" s="9">
        <v>7.8700000000000002E-5</v>
      </c>
      <c r="AN679" s="3">
        <v>2.0546700000000002</v>
      </c>
      <c r="AO679">
        <f>(Table8293325357389421453485174997129[[#This Row],[time]]-2)*2</f>
        <v>0.10934000000000044</v>
      </c>
      <c r="AP679" s="6">
        <v>0.94498199999999999</v>
      </c>
      <c r="AQ679" s="3">
        <v>2.0546700000000002</v>
      </c>
      <c r="AR679">
        <f>(Table2523003323643964284604922456104136[[#This Row],[time]]-2)*2</f>
        <v>0.10934000000000044</v>
      </c>
      <c r="AS679" s="6">
        <v>0.729159</v>
      </c>
      <c r="AT679" s="3">
        <v>2.0546700000000002</v>
      </c>
      <c r="AU679">
        <f>(Table2533013333653974294614932557105137[[#This Row],[time]]-2)*2</f>
        <v>0.10934000000000044</v>
      </c>
      <c r="AV679" s="6">
        <v>2.74112</v>
      </c>
    </row>
    <row r="680" spans="1:48">
      <c r="A680" s="3">
        <v>2.1059899999999998</v>
      </c>
      <c r="B680">
        <f>(Table1286318350382414446478104290122[[#This Row],[time]]-2)*2</f>
        <v>0.21197999999999961</v>
      </c>
      <c r="C680" s="6">
        <v>1.0507500000000001</v>
      </c>
      <c r="D680" s="3">
        <v>2.1059899999999998</v>
      </c>
      <c r="E680">
        <f>(Table2287319351383415447479114391123[[#This Row],[time]]-2)*2</f>
        <v>0.21197999999999961</v>
      </c>
      <c r="F680" s="9">
        <v>8.53E-5</v>
      </c>
      <c r="G680" s="3">
        <v>2.1059899999999998</v>
      </c>
      <c r="H680">
        <f>(Table245294326358390422454486185098130[[#This Row],[time]]-2)*2</f>
        <v>0.21197999999999961</v>
      </c>
      <c r="I680" s="6">
        <v>2.4872999999999998</v>
      </c>
      <c r="J680" s="3">
        <v>2.1059899999999998</v>
      </c>
      <c r="K680">
        <f>(Table3288320352384416448480124492124[[#This Row],[time]]-2)*2</f>
        <v>0.21197999999999961</v>
      </c>
      <c r="L680" s="9">
        <v>9.1000000000000003E-5</v>
      </c>
      <c r="M680" s="3">
        <v>2.1059899999999998</v>
      </c>
      <c r="N680">
        <f>(Table246295327359391423455487195199131[[#This Row],[time]]-2)*2</f>
        <v>0.21197999999999961</v>
      </c>
      <c r="O680" s="9">
        <v>7.4200000000000001E-5</v>
      </c>
      <c r="P680" s="3">
        <v>2.1059899999999998</v>
      </c>
      <c r="Q680">
        <f>(Table4289321353385417449481134593125[[#This Row],[time]]-2)*2</f>
        <v>0.21197999999999961</v>
      </c>
      <c r="R680" s="9">
        <v>8.9400000000000005E-5</v>
      </c>
      <c r="S680" s="3">
        <v>2.1059899999999998</v>
      </c>
      <c r="T680">
        <f>(Table2472963283603924244564882052100132[[#This Row],[time]]-2)*2</f>
        <v>0.21197999999999961</v>
      </c>
      <c r="U680" s="9">
        <v>7.4999999999999993E-5</v>
      </c>
      <c r="V680" s="3">
        <v>2.1059899999999998</v>
      </c>
      <c r="W680">
        <f>(Table5290322354386418450482144694126[[#This Row],[time]]-2)*2</f>
        <v>0.21197999999999961</v>
      </c>
      <c r="X680" s="9">
        <v>9.0299999999999999E-5</v>
      </c>
      <c r="Y680" s="3">
        <v>2.1059899999999998</v>
      </c>
      <c r="Z680">
        <f>(Table2482973293613934254574892153101133[[#This Row],[time]]-2)*2</f>
        <v>0.21197999999999961</v>
      </c>
      <c r="AA680" s="6">
        <v>2.39674E-2</v>
      </c>
      <c r="AB680" s="3">
        <v>2.1059899999999998</v>
      </c>
      <c r="AC680">
        <f>(Table6291323355387419451483154795127[[#This Row],[time]]-2)*2</f>
        <v>0.21197999999999961</v>
      </c>
      <c r="AD680" s="9">
        <v>7.9699999999999999E-5</v>
      </c>
      <c r="AE680" s="3">
        <v>2.1059899999999998</v>
      </c>
      <c r="AF680">
        <f>(Table2492983303623944264584902254102134[[#This Row],[time]]-2)*2</f>
        <v>0.21197999999999961</v>
      </c>
      <c r="AG680" s="6">
        <v>0.36598999999999998</v>
      </c>
      <c r="AH680" s="3">
        <v>2.1059899999999998</v>
      </c>
      <c r="AI680">
        <f>(Table7292324356388420452484164896128[[#This Row],[time]]-2)*2</f>
        <v>0.21197999999999961</v>
      </c>
      <c r="AJ680" s="9">
        <v>8.2600000000000002E-5</v>
      </c>
      <c r="AK680" s="3">
        <v>2.1059899999999998</v>
      </c>
      <c r="AL680">
        <f>(Table2502993313633954274594912355103135[[#This Row],[time]]-2)*2</f>
        <v>0.21197999999999961</v>
      </c>
      <c r="AM680" s="9">
        <v>8.2299999999999995E-5</v>
      </c>
      <c r="AN680" s="3">
        <v>2.1059899999999998</v>
      </c>
      <c r="AO680">
        <f>(Table8293325357389421453485174997129[[#This Row],[time]]-2)*2</f>
        <v>0.21197999999999961</v>
      </c>
      <c r="AP680" s="6">
        <v>1.1219600000000001</v>
      </c>
      <c r="AQ680" s="3">
        <v>2.1059899999999998</v>
      </c>
      <c r="AR680">
        <f>(Table2523003323643964284604922456104136[[#This Row],[time]]-2)*2</f>
        <v>0.21197999999999961</v>
      </c>
      <c r="AS680" s="6">
        <v>0.83488799999999996</v>
      </c>
      <c r="AT680" s="3">
        <v>2.1059899999999998</v>
      </c>
      <c r="AU680">
        <f>(Table2533013333653974294614932557105137[[#This Row],[time]]-2)*2</f>
        <v>0.21197999999999961</v>
      </c>
      <c r="AV680" s="6">
        <v>2.7857400000000001</v>
      </c>
    </row>
    <row r="681" spans="1:48">
      <c r="A681" s="3">
        <v>2.1521699999999999</v>
      </c>
      <c r="B681">
        <f>(Table1286318350382414446478104290122[[#This Row],[time]]-2)*2</f>
        <v>0.30433999999999983</v>
      </c>
      <c r="C681" s="6">
        <v>1.15089</v>
      </c>
      <c r="D681" s="3">
        <v>2.1521699999999999</v>
      </c>
      <c r="E681">
        <f>(Table2287319351383415447479114391123[[#This Row],[time]]-2)*2</f>
        <v>0.30433999999999983</v>
      </c>
      <c r="F681" s="9">
        <v>9.09E-5</v>
      </c>
      <c r="G681" s="3">
        <v>2.1521699999999999</v>
      </c>
      <c r="H681">
        <f>(Table245294326358390422454486185098130[[#This Row],[time]]-2)*2</f>
        <v>0.30433999999999983</v>
      </c>
      <c r="I681" s="6">
        <v>2.4470800000000001</v>
      </c>
      <c r="J681" s="3">
        <v>2.1521699999999999</v>
      </c>
      <c r="K681">
        <f>(Table3288320352384416448480124492124[[#This Row],[time]]-2)*2</f>
        <v>0.30433999999999983</v>
      </c>
      <c r="L681" s="6">
        <v>1.02866E-4</v>
      </c>
      <c r="M681" s="3">
        <v>2.1521699999999999</v>
      </c>
      <c r="N681">
        <f>(Table246295327359391423455487195199131[[#This Row],[time]]-2)*2</f>
        <v>0.30433999999999983</v>
      </c>
      <c r="O681" s="9">
        <v>7.4999999999999993E-5</v>
      </c>
      <c r="P681" s="3">
        <v>2.1521699999999999</v>
      </c>
      <c r="Q681">
        <f>(Table4289321353385417449481134593125[[#This Row],[time]]-2)*2</f>
        <v>0.30433999999999983</v>
      </c>
      <c r="R681" s="9">
        <v>8.9300000000000002E-5</v>
      </c>
      <c r="S681" s="3">
        <v>2.1521699999999999</v>
      </c>
      <c r="T681">
        <f>(Table2472963283603924244564882052100132[[#This Row],[time]]-2)*2</f>
        <v>0.30433999999999983</v>
      </c>
      <c r="U681" s="9">
        <v>7.5400000000000003E-5</v>
      </c>
      <c r="V681" s="3">
        <v>2.1521699999999999</v>
      </c>
      <c r="W681">
        <f>(Table5290322354386418450482144694126[[#This Row],[time]]-2)*2</f>
        <v>0.30433999999999983</v>
      </c>
      <c r="X681" s="9">
        <v>8.9800000000000001E-5</v>
      </c>
      <c r="Y681" s="3">
        <v>2.1521699999999999</v>
      </c>
      <c r="Z681">
        <f>(Table2482973293613934254574892153101133[[#This Row],[time]]-2)*2</f>
        <v>0.30433999999999983</v>
      </c>
      <c r="AA681" s="6">
        <v>1.00196E-2</v>
      </c>
      <c r="AB681" s="3">
        <v>2.1521699999999999</v>
      </c>
      <c r="AC681">
        <f>(Table6291323355387419451483154795127[[#This Row],[time]]-2)*2</f>
        <v>0.30433999999999983</v>
      </c>
      <c r="AD681" s="9">
        <v>8.1000000000000004E-5</v>
      </c>
      <c r="AE681" s="3">
        <v>2.1521699999999999</v>
      </c>
      <c r="AF681">
        <f>(Table2492983303623944264584902254102134[[#This Row],[time]]-2)*2</f>
        <v>0.30433999999999983</v>
      </c>
      <c r="AG681" s="6">
        <v>0.26610800000000001</v>
      </c>
      <c r="AH681" s="3">
        <v>2.1521699999999999</v>
      </c>
      <c r="AI681">
        <f>(Table7292324356388420452484164896128[[#This Row],[time]]-2)*2</f>
        <v>0.30433999999999983</v>
      </c>
      <c r="AJ681" s="9">
        <v>8.2700000000000004E-5</v>
      </c>
      <c r="AK681" s="3">
        <v>2.1521699999999999</v>
      </c>
      <c r="AL681">
        <f>(Table2502993313633954274594912355103135[[#This Row],[time]]-2)*2</f>
        <v>0.30433999999999983</v>
      </c>
      <c r="AM681" s="9">
        <v>8.5400000000000002E-5</v>
      </c>
      <c r="AN681" s="3">
        <v>2.1521699999999999</v>
      </c>
      <c r="AO681">
        <f>(Table8293325357389421453485174997129[[#This Row],[time]]-2)*2</f>
        <v>0.30433999999999983</v>
      </c>
      <c r="AP681" s="6">
        <v>1.2883100000000001</v>
      </c>
      <c r="AQ681" s="3">
        <v>2.1521699999999999</v>
      </c>
      <c r="AR681">
        <f>(Table2523003323643964284604922456104136[[#This Row],[time]]-2)*2</f>
        <v>0.30433999999999983</v>
      </c>
      <c r="AS681" s="6">
        <v>0.91536899999999999</v>
      </c>
      <c r="AT681" s="3">
        <v>2.1521699999999999</v>
      </c>
      <c r="AU681">
        <f>(Table2533013333653974294614932557105137[[#This Row],[time]]-2)*2</f>
        <v>0.30433999999999983</v>
      </c>
      <c r="AV681" s="6">
        <v>2.7989199999999999</v>
      </c>
    </row>
    <row r="682" spans="1:48">
      <c r="A682" s="3">
        <v>2.2017899999999999</v>
      </c>
      <c r="B682">
        <f>(Table1286318350382414446478104290122[[#This Row],[time]]-2)*2</f>
        <v>0.40357999999999983</v>
      </c>
      <c r="C682" s="6">
        <v>1.2170700000000001</v>
      </c>
      <c r="D682" s="3">
        <v>2.2017899999999999</v>
      </c>
      <c r="E682">
        <f>(Table2287319351383415447479114391123[[#This Row],[time]]-2)*2</f>
        <v>0.40357999999999983</v>
      </c>
      <c r="F682" s="6">
        <v>2.6752699999999999E-4</v>
      </c>
      <c r="G682" s="3">
        <v>2.2017899999999999</v>
      </c>
      <c r="H682">
        <f>(Table245294326358390422454486185098130[[#This Row],[time]]-2)*2</f>
        <v>0.40357999999999983</v>
      </c>
      <c r="I682" s="6">
        <v>2.4630800000000002</v>
      </c>
      <c r="J682" s="3">
        <v>2.2017899999999999</v>
      </c>
      <c r="K682">
        <f>(Table3288320352384416448480124492124[[#This Row],[time]]-2)*2</f>
        <v>0.40357999999999983</v>
      </c>
      <c r="L682" s="6">
        <v>2.7825300000000001E-4</v>
      </c>
      <c r="M682" s="3">
        <v>2.2017899999999999</v>
      </c>
      <c r="N682">
        <f>(Table246295327359391423455487195199131[[#This Row],[time]]-2)*2</f>
        <v>0.40357999999999983</v>
      </c>
      <c r="O682" s="9">
        <v>7.5699999999999997E-5</v>
      </c>
      <c r="P682" s="3">
        <v>2.2017899999999999</v>
      </c>
      <c r="Q682">
        <f>(Table4289321353385417449481134593125[[#This Row],[time]]-2)*2</f>
        <v>0.40357999999999983</v>
      </c>
      <c r="R682" s="9">
        <v>8.9599999999999996E-5</v>
      </c>
      <c r="S682" s="3">
        <v>2.2017899999999999</v>
      </c>
      <c r="T682">
        <f>(Table2472963283603924244564882052100132[[#This Row],[time]]-2)*2</f>
        <v>0.40357999999999983</v>
      </c>
      <c r="U682" s="9">
        <v>7.6000000000000004E-5</v>
      </c>
      <c r="V682" s="3">
        <v>2.2017899999999999</v>
      </c>
      <c r="W682">
        <f>(Table5290322354386418450482144694126[[#This Row],[time]]-2)*2</f>
        <v>0.40357999999999983</v>
      </c>
      <c r="X682" s="9">
        <v>9.0099999999999995E-5</v>
      </c>
      <c r="Y682" s="3">
        <v>2.2017899999999999</v>
      </c>
      <c r="Z682">
        <f>(Table2482973293613934254574892153101133[[#This Row],[time]]-2)*2</f>
        <v>0.40357999999999983</v>
      </c>
      <c r="AA682" s="6">
        <v>1.13022E-2</v>
      </c>
      <c r="AB682" s="3">
        <v>2.2017899999999999</v>
      </c>
      <c r="AC682">
        <f>(Table6291323355387419451483154795127[[#This Row],[time]]-2)*2</f>
        <v>0.40357999999999983</v>
      </c>
      <c r="AD682" s="9">
        <v>8.2100000000000003E-5</v>
      </c>
      <c r="AE682" s="3">
        <v>2.2017899999999999</v>
      </c>
      <c r="AF682">
        <f>(Table2492983303623944264584902254102134[[#This Row],[time]]-2)*2</f>
        <v>0.40357999999999983</v>
      </c>
      <c r="AG682" s="6">
        <v>0.19553899999999999</v>
      </c>
      <c r="AH682" s="3">
        <v>2.2017899999999999</v>
      </c>
      <c r="AI682">
        <f>(Table7292324356388420452484164896128[[#This Row],[time]]-2)*2</f>
        <v>0.40357999999999983</v>
      </c>
      <c r="AJ682" s="9">
        <v>8.25E-5</v>
      </c>
      <c r="AK682" s="3">
        <v>2.2017899999999999</v>
      </c>
      <c r="AL682">
        <f>(Table2502993313633954274594912355103135[[#This Row],[time]]-2)*2</f>
        <v>0.40357999999999983</v>
      </c>
      <c r="AM682" s="6">
        <v>7.57863E-4</v>
      </c>
      <c r="AN682" s="3">
        <v>2.2017899999999999</v>
      </c>
      <c r="AO682">
        <f>(Table8293325357389421453485174997129[[#This Row],[time]]-2)*2</f>
        <v>0.40357999999999983</v>
      </c>
      <c r="AP682" s="6">
        <v>1.47218</v>
      </c>
      <c r="AQ682" s="3">
        <v>2.2017899999999999</v>
      </c>
      <c r="AR682">
        <f>(Table2523003323643964284604922456104136[[#This Row],[time]]-2)*2</f>
        <v>0.40357999999999983</v>
      </c>
      <c r="AS682" s="6">
        <v>0.97114999999999996</v>
      </c>
      <c r="AT682" s="3">
        <v>2.2017899999999999</v>
      </c>
      <c r="AU682">
        <f>(Table2533013333653974294614932557105137[[#This Row],[time]]-2)*2</f>
        <v>0.40357999999999983</v>
      </c>
      <c r="AV682" s="6">
        <v>2.7977099999999999</v>
      </c>
    </row>
    <row r="683" spans="1:48">
      <c r="A683" s="3">
        <v>2.2611500000000002</v>
      </c>
      <c r="B683">
        <f>(Table1286318350382414446478104290122[[#This Row],[time]]-2)*2</f>
        <v>0.52230000000000043</v>
      </c>
      <c r="C683" s="6">
        <v>1.2524599999999999</v>
      </c>
      <c r="D683" s="3">
        <v>2.2611500000000002</v>
      </c>
      <c r="E683">
        <f>(Table2287319351383415447479114391123[[#This Row],[time]]-2)*2</f>
        <v>0.52230000000000043</v>
      </c>
      <c r="F683" s="6">
        <v>4.31198E-2</v>
      </c>
      <c r="G683" s="3">
        <v>2.2611500000000002</v>
      </c>
      <c r="H683">
        <f>(Table245294326358390422454486185098130[[#This Row],[time]]-2)*2</f>
        <v>0.52230000000000043</v>
      </c>
      <c r="I683" s="6">
        <v>2.4778899999999999</v>
      </c>
      <c r="J683" s="3">
        <v>2.2611500000000002</v>
      </c>
      <c r="K683">
        <f>(Table3288320352384416448480124492124[[#This Row],[time]]-2)*2</f>
        <v>0.52230000000000043</v>
      </c>
      <c r="L683" s="6">
        <v>3.9375100000000003E-2</v>
      </c>
      <c r="M683" s="3">
        <v>2.2611500000000002</v>
      </c>
      <c r="N683">
        <f>(Table246295327359391423455487195199131[[#This Row],[time]]-2)*2</f>
        <v>0.52230000000000043</v>
      </c>
      <c r="O683" s="9">
        <v>7.5699999999999997E-5</v>
      </c>
      <c r="P683" s="3">
        <v>2.2611500000000002</v>
      </c>
      <c r="Q683">
        <f>(Table4289321353385417449481134593125[[#This Row],[time]]-2)*2</f>
        <v>0.52230000000000043</v>
      </c>
      <c r="R683" s="9">
        <v>9.0199999999999997E-5</v>
      </c>
      <c r="S683" s="3">
        <v>2.2611500000000002</v>
      </c>
      <c r="T683">
        <f>(Table2472963283603924244564882052100132[[#This Row],[time]]-2)*2</f>
        <v>0.52230000000000043</v>
      </c>
      <c r="U683" s="9">
        <v>7.5799999999999999E-5</v>
      </c>
      <c r="V683" s="3">
        <v>2.2611500000000002</v>
      </c>
      <c r="W683">
        <f>(Table5290322354386418450482144694126[[#This Row],[time]]-2)*2</f>
        <v>0.52230000000000043</v>
      </c>
      <c r="X683" s="9">
        <v>9.0799999999999998E-5</v>
      </c>
      <c r="Y683" s="3">
        <v>2.2611500000000002</v>
      </c>
      <c r="Z683">
        <f>(Table2482973293613934254574892153101133[[#This Row],[time]]-2)*2</f>
        <v>0.52230000000000043</v>
      </c>
      <c r="AA683" s="6">
        <v>1.0745599999999999E-2</v>
      </c>
      <c r="AB683" s="3">
        <v>2.2611500000000002</v>
      </c>
      <c r="AC683">
        <f>(Table6291323355387419451483154795127[[#This Row],[time]]-2)*2</f>
        <v>0.52230000000000043</v>
      </c>
      <c r="AD683" s="9">
        <v>8.25E-5</v>
      </c>
      <c r="AE683" s="3">
        <v>2.2611500000000002</v>
      </c>
      <c r="AF683">
        <f>(Table2492983303623944264584902254102134[[#This Row],[time]]-2)*2</f>
        <v>0.52230000000000043</v>
      </c>
      <c r="AG683" s="6">
        <v>0.13170999999999999</v>
      </c>
      <c r="AH683" s="3">
        <v>2.2611500000000002</v>
      </c>
      <c r="AI683">
        <f>(Table7292324356388420452484164896128[[#This Row],[time]]-2)*2</f>
        <v>0.52230000000000043</v>
      </c>
      <c r="AJ683" s="9">
        <v>8.1899999999999999E-5</v>
      </c>
      <c r="AK683" s="3">
        <v>2.2611500000000002</v>
      </c>
      <c r="AL683">
        <f>(Table2502993313633954274594912355103135[[#This Row],[time]]-2)*2</f>
        <v>0.52230000000000043</v>
      </c>
      <c r="AM683" s="6">
        <v>1.34831E-2</v>
      </c>
      <c r="AN683" s="3">
        <v>2.2611500000000002</v>
      </c>
      <c r="AO683">
        <f>(Table8293325357389421453485174997129[[#This Row],[time]]-2)*2</f>
        <v>0.52230000000000043</v>
      </c>
      <c r="AP683" s="6">
        <v>1.6754100000000001</v>
      </c>
      <c r="AQ683" s="3">
        <v>2.2611500000000002</v>
      </c>
      <c r="AR683">
        <f>(Table2523003323643964284604922456104136[[#This Row],[time]]-2)*2</f>
        <v>0.52230000000000043</v>
      </c>
      <c r="AS683" s="6">
        <v>1.0207900000000001</v>
      </c>
      <c r="AT683" s="3">
        <v>2.2611500000000002</v>
      </c>
      <c r="AU683">
        <f>(Table2533013333653974294614932557105137[[#This Row],[time]]-2)*2</f>
        <v>0.52230000000000043</v>
      </c>
      <c r="AV683" s="6">
        <v>2.7897400000000001</v>
      </c>
    </row>
    <row r="684" spans="1:48">
      <c r="A684" s="3">
        <v>2.3050799999999998</v>
      </c>
      <c r="B684">
        <f>(Table1286318350382414446478104290122[[#This Row],[time]]-2)*2</f>
        <v>0.61015999999999959</v>
      </c>
      <c r="C684" s="6">
        <v>1.26098</v>
      </c>
      <c r="D684" s="3">
        <v>2.3050799999999998</v>
      </c>
      <c r="E684">
        <f>(Table2287319351383415447479114391123[[#This Row],[time]]-2)*2</f>
        <v>0.61015999999999959</v>
      </c>
      <c r="F684" s="6">
        <v>9.8541599999999993E-2</v>
      </c>
      <c r="G684" s="3">
        <v>2.3050799999999998</v>
      </c>
      <c r="H684">
        <f>(Table245294326358390422454486185098130[[#This Row],[time]]-2)*2</f>
        <v>0.61015999999999959</v>
      </c>
      <c r="I684" s="6">
        <v>2.4877600000000002</v>
      </c>
      <c r="J684" s="3">
        <v>2.3050799999999998</v>
      </c>
      <c r="K684">
        <f>(Table3288320352384416448480124492124[[#This Row],[time]]-2)*2</f>
        <v>0.61015999999999959</v>
      </c>
      <c r="L684" s="6">
        <v>8.81971E-2</v>
      </c>
      <c r="M684" s="3">
        <v>2.3050799999999998</v>
      </c>
      <c r="N684">
        <f>(Table246295327359391423455487195199131[[#This Row],[time]]-2)*2</f>
        <v>0.61015999999999959</v>
      </c>
      <c r="O684" s="9">
        <v>7.5300000000000001E-5</v>
      </c>
      <c r="P684" s="3">
        <v>2.3050799999999998</v>
      </c>
      <c r="Q684">
        <f>(Table4289321353385417449481134593125[[#This Row],[time]]-2)*2</f>
        <v>0.61015999999999959</v>
      </c>
      <c r="R684" s="9">
        <v>9.0699999999999996E-5</v>
      </c>
      <c r="S684" s="3">
        <v>2.3050799999999998</v>
      </c>
      <c r="T684">
        <f>(Table2472963283603924244564882052100132[[#This Row],[time]]-2)*2</f>
        <v>0.61015999999999959</v>
      </c>
      <c r="U684" s="9">
        <v>7.5400000000000003E-5</v>
      </c>
      <c r="V684" s="3">
        <v>2.3050799999999998</v>
      </c>
      <c r="W684">
        <f>(Table5290322354386418450482144694126[[#This Row],[time]]-2)*2</f>
        <v>0.61015999999999959</v>
      </c>
      <c r="X684" s="9">
        <v>9.1399999999999999E-5</v>
      </c>
      <c r="Y684" s="3">
        <v>2.3050799999999998</v>
      </c>
      <c r="Z684">
        <f>(Table2482973293613934254574892153101133[[#This Row],[time]]-2)*2</f>
        <v>0.61015999999999959</v>
      </c>
      <c r="AA684" s="6">
        <v>8.5734299999999999E-3</v>
      </c>
      <c r="AB684" s="3">
        <v>2.3050799999999998</v>
      </c>
      <c r="AC684">
        <f>(Table6291323355387419451483154795127[[#This Row],[time]]-2)*2</f>
        <v>0.61015999999999959</v>
      </c>
      <c r="AD684" s="9">
        <v>8.2700000000000004E-5</v>
      </c>
      <c r="AE684" s="3">
        <v>2.3050799999999998</v>
      </c>
      <c r="AF684">
        <f>(Table2492983303623944264584902254102134[[#This Row],[time]]-2)*2</f>
        <v>0.61015999999999959</v>
      </c>
      <c r="AG684" s="6">
        <v>8.8506199999999993E-2</v>
      </c>
      <c r="AH684" s="3">
        <v>2.3050799999999998</v>
      </c>
      <c r="AI684">
        <f>(Table7292324356388420452484164896128[[#This Row],[time]]-2)*2</f>
        <v>0.61015999999999959</v>
      </c>
      <c r="AJ684" s="9">
        <v>8.1299999999999997E-5</v>
      </c>
      <c r="AK684" s="3">
        <v>2.3050799999999998</v>
      </c>
      <c r="AL684">
        <f>(Table2502993313633954274594912355103135[[#This Row],[time]]-2)*2</f>
        <v>0.61015999999999959</v>
      </c>
      <c r="AM684" s="6">
        <v>5.0590900000000001E-2</v>
      </c>
      <c r="AN684" s="3">
        <v>2.3050799999999998</v>
      </c>
      <c r="AO684">
        <f>(Table8293325357389421453485174997129[[#This Row],[time]]-2)*2</f>
        <v>0.61015999999999959</v>
      </c>
      <c r="AP684" s="6">
        <v>1.83016</v>
      </c>
      <c r="AQ684" s="3">
        <v>2.3050799999999998</v>
      </c>
      <c r="AR684">
        <f>(Table2523003323643964284604922456104136[[#This Row],[time]]-2)*2</f>
        <v>0.61015999999999959</v>
      </c>
      <c r="AS684" s="6">
        <v>1.07707</v>
      </c>
      <c r="AT684" s="3">
        <v>2.3050799999999998</v>
      </c>
      <c r="AU684">
        <f>(Table2533013333653974294614932557105137[[#This Row],[time]]-2)*2</f>
        <v>0.61015999999999959</v>
      </c>
      <c r="AV684" s="6">
        <v>2.77162</v>
      </c>
    </row>
    <row r="685" spans="1:48">
      <c r="A685" s="3">
        <v>2.3655400000000002</v>
      </c>
      <c r="B685">
        <f>(Table1286318350382414446478104290122[[#This Row],[time]]-2)*2</f>
        <v>0.7310800000000004</v>
      </c>
      <c r="C685" s="6">
        <v>1.26593</v>
      </c>
      <c r="D685" s="3">
        <v>2.3655400000000002</v>
      </c>
      <c r="E685">
        <f>(Table2287319351383415447479114391123[[#This Row],[time]]-2)*2</f>
        <v>0.7310800000000004</v>
      </c>
      <c r="F685" s="6">
        <v>0.17560899999999999</v>
      </c>
      <c r="G685" s="3">
        <v>2.3655400000000002</v>
      </c>
      <c r="H685">
        <f>(Table245294326358390422454486185098130[[#This Row],[time]]-2)*2</f>
        <v>0.7310800000000004</v>
      </c>
      <c r="I685" s="6">
        <v>2.4957600000000002</v>
      </c>
      <c r="J685" s="3">
        <v>2.3655400000000002</v>
      </c>
      <c r="K685">
        <f>(Table3288320352384416448480124492124[[#This Row],[time]]-2)*2</f>
        <v>0.7310800000000004</v>
      </c>
      <c r="L685" s="6">
        <v>0.15445200000000001</v>
      </c>
      <c r="M685" s="3">
        <v>2.3655400000000002</v>
      </c>
      <c r="N685">
        <f>(Table246295327359391423455487195199131[[#This Row],[time]]-2)*2</f>
        <v>0.7310800000000004</v>
      </c>
      <c r="O685" s="9">
        <v>7.4599999999999997E-5</v>
      </c>
      <c r="P685" s="3">
        <v>2.3655400000000002</v>
      </c>
      <c r="Q685">
        <f>(Table4289321353385417449481134593125[[#This Row],[time]]-2)*2</f>
        <v>0.7310800000000004</v>
      </c>
      <c r="R685" s="9">
        <v>9.1100000000000005E-5</v>
      </c>
      <c r="S685" s="3">
        <v>2.3655400000000002</v>
      </c>
      <c r="T685">
        <f>(Table2472963283603924244564882052100132[[#This Row],[time]]-2)*2</f>
        <v>0.7310800000000004</v>
      </c>
      <c r="U685" s="9">
        <v>7.47E-5</v>
      </c>
      <c r="V685" s="3">
        <v>2.3655400000000002</v>
      </c>
      <c r="W685">
        <f>(Table5290322354386418450482144694126[[#This Row],[time]]-2)*2</f>
        <v>0.7310800000000004</v>
      </c>
      <c r="X685" s="9">
        <v>9.1899999999999998E-5</v>
      </c>
      <c r="Y685" s="3">
        <v>2.3655400000000002</v>
      </c>
      <c r="Z685">
        <f>(Table2482973293613934254574892153101133[[#This Row],[time]]-2)*2</f>
        <v>0.7310800000000004</v>
      </c>
      <c r="AA685" s="6">
        <v>3.8786599999999999E-3</v>
      </c>
      <c r="AB685" s="3">
        <v>2.3655400000000002</v>
      </c>
      <c r="AC685">
        <f>(Table6291323355387419451483154795127[[#This Row],[time]]-2)*2</f>
        <v>0.7310800000000004</v>
      </c>
      <c r="AD685" s="9">
        <v>8.2299999999999995E-5</v>
      </c>
      <c r="AE685" s="3">
        <v>2.3655400000000002</v>
      </c>
      <c r="AF685">
        <f>(Table2492983303623944264584902254102134[[#This Row],[time]]-2)*2</f>
        <v>0.7310800000000004</v>
      </c>
      <c r="AG685" s="6">
        <v>3.1522599999999998E-2</v>
      </c>
      <c r="AH685" s="3">
        <v>2.3655400000000002</v>
      </c>
      <c r="AI685">
        <f>(Table7292324356388420452484164896128[[#This Row],[time]]-2)*2</f>
        <v>0.7310800000000004</v>
      </c>
      <c r="AJ685" s="9">
        <v>8.0199999999999998E-5</v>
      </c>
      <c r="AK685" s="3">
        <v>2.3655400000000002</v>
      </c>
      <c r="AL685">
        <f>(Table2502993313633954274594912355103135[[#This Row],[time]]-2)*2</f>
        <v>0.7310800000000004</v>
      </c>
      <c r="AM685" s="6">
        <v>0.21216599999999999</v>
      </c>
      <c r="AN685" s="3">
        <v>2.3655400000000002</v>
      </c>
      <c r="AO685">
        <f>(Table8293325357389421453485174997129[[#This Row],[time]]-2)*2</f>
        <v>0.7310800000000004</v>
      </c>
      <c r="AP685" s="6">
        <v>2.0201099999999999</v>
      </c>
      <c r="AQ685" s="3">
        <v>2.3655400000000002</v>
      </c>
      <c r="AR685">
        <f>(Table2523003323643964284604922456104136[[#This Row],[time]]-2)*2</f>
        <v>0.7310800000000004</v>
      </c>
      <c r="AS685" s="6">
        <v>1.2685500000000001</v>
      </c>
      <c r="AT685" s="3">
        <v>2.3655400000000002</v>
      </c>
      <c r="AU685">
        <f>(Table2533013333653974294614932557105137[[#This Row],[time]]-2)*2</f>
        <v>0.7310800000000004</v>
      </c>
      <c r="AV685" s="6">
        <v>2.7210100000000002</v>
      </c>
    </row>
    <row r="686" spans="1:48">
      <c r="A686" s="3">
        <v>2.4313799999999999</v>
      </c>
      <c r="B686">
        <f>(Table1286318350382414446478104290122[[#This Row],[time]]-2)*2</f>
        <v>0.86275999999999975</v>
      </c>
      <c r="C686" s="6">
        <v>1.2856799999999999</v>
      </c>
      <c r="D686" s="3">
        <v>2.4313799999999999</v>
      </c>
      <c r="E686">
        <f>(Table2287319351383415447479114391123[[#This Row],[time]]-2)*2</f>
        <v>0.86275999999999975</v>
      </c>
      <c r="F686" s="6">
        <v>0.27127499999999999</v>
      </c>
      <c r="G686" s="3">
        <v>2.4313799999999999</v>
      </c>
      <c r="H686">
        <f>(Table245294326358390422454486185098130[[#This Row],[time]]-2)*2</f>
        <v>0.86275999999999975</v>
      </c>
      <c r="I686" s="6">
        <v>2.4904500000000001</v>
      </c>
      <c r="J686" s="3">
        <v>2.4313799999999999</v>
      </c>
      <c r="K686">
        <f>(Table3288320352384416448480124492124[[#This Row],[time]]-2)*2</f>
        <v>0.86275999999999975</v>
      </c>
      <c r="L686" s="6">
        <v>0.23747799999999999</v>
      </c>
      <c r="M686" s="3">
        <v>2.4313799999999999</v>
      </c>
      <c r="N686">
        <f>(Table246295327359391423455487195199131[[#This Row],[time]]-2)*2</f>
        <v>0.86275999999999975</v>
      </c>
      <c r="O686" s="9">
        <v>7.3700000000000002E-5</v>
      </c>
      <c r="P686" s="3">
        <v>2.4313799999999999</v>
      </c>
      <c r="Q686">
        <f>(Table4289321353385417449481134593125[[#This Row],[time]]-2)*2</f>
        <v>0.86275999999999975</v>
      </c>
      <c r="R686" s="9">
        <v>9.1399999999999999E-5</v>
      </c>
      <c r="S686" s="3">
        <v>2.4313799999999999</v>
      </c>
      <c r="T686">
        <f>(Table2472963283603924244564882052100132[[#This Row],[time]]-2)*2</f>
        <v>0.86275999999999975</v>
      </c>
      <c r="U686" s="9">
        <v>7.3800000000000005E-5</v>
      </c>
      <c r="V686" s="3">
        <v>2.4313799999999999</v>
      </c>
      <c r="W686">
        <f>(Table5290322354386418450482144694126[[#This Row],[time]]-2)*2</f>
        <v>0.86275999999999975</v>
      </c>
      <c r="X686" s="9">
        <v>9.2299999999999994E-5</v>
      </c>
      <c r="Y686" s="3">
        <v>2.4313799999999999</v>
      </c>
      <c r="Z686">
        <f>(Table2482973293613934254574892153101133[[#This Row],[time]]-2)*2</f>
        <v>0.86275999999999975</v>
      </c>
      <c r="AA686" s="6">
        <v>1.2985399999999999E-4</v>
      </c>
      <c r="AB686" s="3">
        <v>2.4313799999999999</v>
      </c>
      <c r="AC686">
        <f>(Table6291323355387419451483154795127[[#This Row],[time]]-2)*2</f>
        <v>0.86275999999999975</v>
      </c>
      <c r="AD686" s="9">
        <v>8.1899999999999999E-5</v>
      </c>
      <c r="AE686" s="3">
        <v>2.4313799999999999</v>
      </c>
      <c r="AF686">
        <f>(Table2492983303623944264584902254102134[[#This Row],[time]]-2)*2</f>
        <v>0.86275999999999975</v>
      </c>
      <c r="AG686" s="6">
        <v>3.88985E-4</v>
      </c>
      <c r="AH686" s="3">
        <v>2.4313799999999999</v>
      </c>
      <c r="AI686">
        <f>(Table7292324356388420452484164896128[[#This Row],[time]]-2)*2</f>
        <v>0.86275999999999975</v>
      </c>
      <c r="AJ686" s="9">
        <v>7.9400000000000006E-5</v>
      </c>
      <c r="AK686" s="3">
        <v>2.4313799999999999</v>
      </c>
      <c r="AL686">
        <f>(Table2502993313633954274594912355103135[[#This Row],[time]]-2)*2</f>
        <v>0.86275999999999975</v>
      </c>
      <c r="AM686" s="6">
        <v>0.43868499999999999</v>
      </c>
      <c r="AN686" s="3">
        <v>2.4313799999999999</v>
      </c>
      <c r="AO686">
        <f>(Table8293325357389421453485174997129[[#This Row],[time]]-2)*2</f>
        <v>0.86275999999999975</v>
      </c>
      <c r="AP686" s="6">
        <v>2.2080899999999999</v>
      </c>
      <c r="AQ686" s="3">
        <v>2.4313799999999999</v>
      </c>
      <c r="AR686">
        <f>(Table2523003323643964284604922456104136[[#This Row],[time]]-2)*2</f>
        <v>0.86275999999999975</v>
      </c>
      <c r="AS686" s="6">
        <v>1.5120899999999999</v>
      </c>
      <c r="AT686" s="3">
        <v>2.4313799999999999</v>
      </c>
      <c r="AU686">
        <f>(Table2533013333653974294614932557105137[[#This Row],[time]]-2)*2</f>
        <v>0.86275999999999975</v>
      </c>
      <c r="AV686" s="6">
        <v>2.6513499999999999</v>
      </c>
    </row>
    <row r="687" spans="1:48">
      <c r="A687" s="3">
        <v>2.4626299999999999</v>
      </c>
      <c r="B687">
        <f>(Table1286318350382414446478104290122[[#This Row],[time]]-2)*2</f>
        <v>0.92525999999999975</v>
      </c>
      <c r="C687" s="6">
        <v>1.30688</v>
      </c>
      <c r="D687" s="3">
        <v>2.4626299999999999</v>
      </c>
      <c r="E687">
        <f>(Table2287319351383415447479114391123[[#This Row],[time]]-2)*2</f>
        <v>0.92525999999999975</v>
      </c>
      <c r="F687" s="6">
        <v>0.31329299999999999</v>
      </c>
      <c r="G687" s="3">
        <v>2.4626299999999999</v>
      </c>
      <c r="H687">
        <f>(Table245294326358390422454486185098130[[#This Row],[time]]-2)*2</f>
        <v>0.92525999999999975</v>
      </c>
      <c r="I687" s="6">
        <v>2.49078</v>
      </c>
      <c r="J687" s="3">
        <v>2.4626299999999999</v>
      </c>
      <c r="K687">
        <f>(Table3288320352384416448480124492124[[#This Row],[time]]-2)*2</f>
        <v>0.92525999999999975</v>
      </c>
      <c r="L687" s="6">
        <v>0.274424</v>
      </c>
      <c r="M687" s="3">
        <v>2.4626299999999999</v>
      </c>
      <c r="N687">
        <f>(Table246295327359391423455487195199131[[#This Row],[time]]-2)*2</f>
        <v>0.92525999999999975</v>
      </c>
      <c r="O687" s="9">
        <v>7.3200000000000004E-5</v>
      </c>
      <c r="P687" s="3">
        <v>2.4626299999999999</v>
      </c>
      <c r="Q687">
        <f>(Table4289321353385417449481134593125[[#This Row],[time]]-2)*2</f>
        <v>0.92525999999999975</v>
      </c>
      <c r="R687" s="9">
        <v>9.1500000000000001E-5</v>
      </c>
      <c r="S687" s="3">
        <v>2.4626299999999999</v>
      </c>
      <c r="T687">
        <f>(Table2472963283603924244564882052100132[[#This Row],[time]]-2)*2</f>
        <v>0.92525999999999975</v>
      </c>
      <c r="U687" s="9">
        <v>7.3399999999999995E-5</v>
      </c>
      <c r="V687" s="3">
        <v>2.4626299999999999</v>
      </c>
      <c r="W687">
        <f>(Table5290322354386418450482144694126[[#This Row],[time]]-2)*2</f>
        <v>0.92525999999999975</v>
      </c>
      <c r="X687" s="9">
        <v>9.2399999999999996E-5</v>
      </c>
      <c r="Y687" s="3">
        <v>2.4626299999999999</v>
      </c>
      <c r="Z687">
        <f>(Table2482973293613934254574892153101133[[#This Row],[time]]-2)*2</f>
        <v>0.92525999999999975</v>
      </c>
      <c r="AA687" s="6">
        <v>1.02595E-4</v>
      </c>
      <c r="AB687" s="3">
        <v>2.4626299999999999</v>
      </c>
      <c r="AC687">
        <f>(Table6291323355387419451483154795127[[#This Row],[time]]-2)*2</f>
        <v>0.92525999999999975</v>
      </c>
      <c r="AD687" s="9">
        <v>8.1699999999999994E-5</v>
      </c>
      <c r="AE687" s="3">
        <v>2.4626299999999999</v>
      </c>
      <c r="AF687">
        <f>(Table2492983303623944264584902254102134[[#This Row],[time]]-2)*2</f>
        <v>0.92525999999999975</v>
      </c>
      <c r="AG687" s="6">
        <v>1.9954799999999999E-4</v>
      </c>
      <c r="AH687" s="3">
        <v>2.4626299999999999</v>
      </c>
      <c r="AI687">
        <f>(Table7292324356388420452484164896128[[#This Row],[time]]-2)*2</f>
        <v>0.92525999999999975</v>
      </c>
      <c r="AJ687" s="9">
        <v>7.9099999999999998E-5</v>
      </c>
      <c r="AK687" s="3">
        <v>2.4626299999999999</v>
      </c>
      <c r="AL687">
        <f>(Table2502993313633954274594912355103135[[#This Row],[time]]-2)*2</f>
        <v>0.92525999999999975</v>
      </c>
      <c r="AM687" s="6">
        <v>0.55544400000000005</v>
      </c>
      <c r="AN687" s="3">
        <v>2.4626299999999999</v>
      </c>
      <c r="AO687">
        <f>(Table8293325357389421453485174997129[[#This Row],[time]]-2)*2</f>
        <v>0.92525999999999975</v>
      </c>
      <c r="AP687" s="6">
        <v>2.2837999999999998</v>
      </c>
      <c r="AQ687" s="3">
        <v>2.4626299999999999</v>
      </c>
      <c r="AR687">
        <f>(Table2523003323643964284604922456104136[[#This Row],[time]]-2)*2</f>
        <v>0.92525999999999975</v>
      </c>
      <c r="AS687" s="6">
        <v>1.63365</v>
      </c>
      <c r="AT687" s="3">
        <v>2.4626299999999999</v>
      </c>
      <c r="AU687">
        <f>(Table2533013333653974294614932557105137[[#This Row],[time]]-2)*2</f>
        <v>0.92525999999999975</v>
      </c>
      <c r="AV687" s="6">
        <v>2.61022</v>
      </c>
    </row>
    <row r="688" spans="1:48">
      <c r="A688" s="3">
        <v>2.5013000000000001</v>
      </c>
      <c r="B688">
        <f>(Table1286318350382414446478104290122[[#This Row],[time]]-2)*2</f>
        <v>1.0026000000000002</v>
      </c>
      <c r="C688" s="6">
        <v>1.36714</v>
      </c>
      <c r="D688" s="3">
        <v>2.5013000000000001</v>
      </c>
      <c r="E688">
        <f>(Table2287319351383415447479114391123[[#This Row],[time]]-2)*2</f>
        <v>1.0026000000000002</v>
      </c>
      <c r="F688" s="6">
        <v>0.35920400000000002</v>
      </c>
      <c r="G688" s="3">
        <v>2.5013000000000001</v>
      </c>
      <c r="H688">
        <f>(Table245294326358390422454486185098130[[#This Row],[time]]-2)*2</f>
        <v>1.0026000000000002</v>
      </c>
      <c r="I688" s="6">
        <v>2.4714999999999998</v>
      </c>
      <c r="J688" s="3">
        <v>2.5013000000000001</v>
      </c>
      <c r="K688">
        <f>(Table3288320352384416448480124492124[[#This Row],[time]]-2)*2</f>
        <v>1.0026000000000002</v>
      </c>
      <c r="L688" s="6">
        <v>0.31392900000000001</v>
      </c>
      <c r="M688" s="3">
        <v>2.5013000000000001</v>
      </c>
      <c r="N688">
        <f>(Table246295327359391423455487195199131[[#This Row],[time]]-2)*2</f>
        <v>1.0026000000000002</v>
      </c>
      <c r="O688" s="9">
        <v>7.2700000000000005E-5</v>
      </c>
      <c r="P688" s="3">
        <v>2.5013000000000001</v>
      </c>
      <c r="Q688">
        <f>(Table4289321353385417449481134593125[[#This Row],[time]]-2)*2</f>
        <v>1.0026000000000002</v>
      </c>
      <c r="R688" s="9">
        <v>9.1399999999999999E-5</v>
      </c>
      <c r="S688" s="3">
        <v>2.5013000000000001</v>
      </c>
      <c r="T688">
        <f>(Table2472963283603924244564882052100132[[#This Row],[time]]-2)*2</f>
        <v>1.0026000000000002</v>
      </c>
      <c r="U688" s="9">
        <v>7.2999999999999999E-5</v>
      </c>
      <c r="V688" s="3">
        <v>2.5013000000000001</v>
      </c>
      <c r="W688">
        <f>(Table5290322354386418450482144694126[[#This Row],[time]]-2)*2</f>
        <v>1.0026000000000002</v>
      </c>
      <c r="X688" s="9">
        <v>9.2399999999999996E-5</v>
      </c>
      <c r="Y688" s="3">
        <v>2.5013000000000001</v>
      </c>
      <c r="Z688">
        <f>(Table2482973293613934254574892153101133[[#This Row],[time]]-2)*2</f>
        <v>1.0026000000000002</v>
      </c>
      <c r="AA688" s="9">
        <v>8.53E-5</v>
      </c>
      <c r="AB688" s="3">
        <v>2.5013000000000001</v>
      </c>
      <c r="AC688">
        <f>(Table6291323355387419451483154795127[[#This Row],[time]]-2)*2</f>
        <v>1.0026000000000002</v>
      </c>
      <c r="AD688" s="9">
        <v>8.1100000000000006E-5</v>
      </c>
      <c r="AE688" s="3">
        <v>2.5013000000000001</v>
      </c>
      <c r="AF688">
        <f>(Table2492983303623944264584902254102134[[#This Row],[time]]-2)*2</f>
        <v>1.0026000000000002</v>
      </c>
      <c r="AG688" s="9">
        <v>9.3999999999999994E-5</v>
      </c>
      <c r="AH688" s="3">
        <v>2.5013000000000001</v>
      </c>
      <c r="AI688">
        <f>(Table7292324356388420452484164896128[[#This Row],[time]]-2)*2</f>
        <v>1.0026000000000002</v>
      </c>
      <c r="AJ688" s="9">
        <v>7.8399999999999995E-5</v>
      </c>
      <c r="AK688" s="3">
        <v>2.5013000000000001</v>
      </c>
      <c r="AL688">
        <f>(Table2502993313633954274594912355103135[[#This Row],[time]]-2)*2</f>
        <v>1.0026000000000002</v>
      </c>
      <c r="AM688" s="6">
        <v>0.70665900000000004</v>
      </c>
      <c r="AN688" s="3">
        <v>2.5013000000000001</v>
      </c>
      <c r="AO688">
        <f>(Table8293325357389421453485174997129[[#This Row],[time]]-2)*2</f>
        <v>1.0026000000000002</v>
      </c>
      <c r="AP688" s="6">
        <v>2.36192</v>
      </c>
      <c r="AQ688" s="3">
        <v>2.5013000000000001</v>
      </c>
      <c r="AR688">
        <f>(Table2523003323643964284604922456104136[[#This Row],[time]]-2)*2</f>
        <v>1.0026000000000002</v>
      </c>
      <c r="AS688" s="6">
        <v>1.77902</v>
      </c>
      <c r="AT688" s="3">
        <v>2.5013000000000001</v>
      </c>
      <c r="AU688">
        <f>(Table2533013333653974294614932557105137[[#This Row],[time]]-2)*2</f>
        <v>1.0026000000000002</v>
      </c>
      <c r="AV688" s="6">
        <v>2.5492300000000001</v>
      </c>
    </row>
    <row r="689" spans="1:48">
      <c r="A689" s="3">
        <v>2.5534599999999998</v>
      </c>
      <c r="B689">
        <f>(Table1286318350382414446478104290122[[#This Row],[time]]-2)*2</f>
        <v>1.1069199999999997</v>
      </c>
      <c r="C689" s="6">
        <v>1.47624</v>
      </c>
      <c r="D689" s="3">
        <v>2.5534599999999998</v>
      </c>
      <c r="E689">
        <f>(Table2287319351383415447479114391123[[#This Row],[time]]-2)*2</f>
        <v>1.1069199999999997</v>
      </c>
      <c r="F689" s="6">
        <v>0.398727</v>
      </c>
      <c r="G689" s="3">
        <v>2.5534599999999998</v>
      </c>
      <c r="H689">
        <f>(Table245294326358390422454486185098130[[#This Row],[time]]-2)*2</f>
        <v>1.1069199999999997</v>
      </c>
      <c r="I689" s="6">
        <v>2.4062800000000002</v>
      </c>
      <c r="J689" s="3">
        <v>2.5534599999999998</v>
      </c>
      <c r="K689">
        <f>(Table3288320352384416448480124492124[[#This Row],[time]]-2)*2</f>
        <v>1.1069199999999997</v>
      </c>
      <c r="L689" s="6">
        <v>0.34625800000000001</v>
      </c>
      <c r="M689" s="3">
        <v>2.5534599999999998</v>
      </c>
      <c r="N689">
        <f>(Table246295327359391423455487195199131[[#This Row],[time]]-2)*2</f>
        <v>1.1069199999999997</v>
      </c>
      <c r="O689" s="9">
        <v>7.2100000000000004E-5</v>
      </c>
      <c r="P689" s="3">
        <v>2.5534599999999998</v>
      </c>
      <c r="Q689">
        <f>(Table4289321353385417449481134593125[[#This Row],[time]]-2)*2</f>
        <v>1.1069199999999997</v>
      </c>
      <c r="R689" s="9">
        <v>9.0799999999999998E-5</v>
      </c>
      <c r="S689" s="3">
        <v>2.5534599999999998</v>
      </c>
      <c r="T689">
        <f>(Table2472963283603924244564882052100132[[#This Row],[time]]-2)*2</f>
        <v>1.1069199999999997</v>
      </c>
      <c r="U689" s="9">
        <v>7.25E-5</v>
      </c>
      <c r="V689" s="3">
        <v>2.5534599999999998</v>
      </c>
      <c r="W689">
        <f>(Table5290322354386418450482144694126[[#This Row],[time]]-2)*2</f>
        <v>1.1069199999999997</v>
      </c>
      <c r="X689" s="9">
        <v>9.1700000000000006E-5</v>
      </c>
      <c r="Y689" s="3">
        <v>2.5534599999999998</v>
      </c>
      <c r="Z689">
        <f>(Table2482973293613934254574892153101133[[#This Row],[time]]-2)*2</f>
        <v>1.1069199999999997</v>
      </c>
      <c r="AA689" s="9">
        <v>8.3100000000000001E-5</v>
      </c>
      <c r="AB689" s="3">
        <v>2.5534599999999998</v>
      </c>
      <c r="AC689">
        <f>(Table6291323355387419451483154795127[[#This Row],[time]]-2)*2</f>
        <v>1.1069199999999997</v>
      </c>
      <c r="AD689" s="9">
        <v>8.0199999999999998E-5</v>
      </c>
      <c r="AE689" s="3">
        <v>2.5534599999999998</v>
      </c>
      <c r="AF689">
        <f>(Table2492983303623944264584902254102134[[#This Row],[time]]-2)*2</f>
        <v>1.1069199999999997</v>
      </c>
      <c r="AG689" s="9">
        <v>9.2600000000000001E-5</v>
      </c>
      <c r="AH689" s="3">
        <v>2.5534599999999998</v>
      </c>
      <c r="AI689">
        <f>(Table7292324356388420452484164896128[[#This Row],[time]]-2)*2</f>
        <v>1.1069199999999997</v>
      </c>
      <c r="AJ689" s="9">
        <v>7.7600000000000002E-5</v>
      </c>
      <c r="AK689" s="3">
        <v>2.5534599999999998</v>
      </c>
      <c r="AL689">
        <f>(Table2502993313633954274594912355103135[[#This Row],[time]]-2)*2</f>
        <v>1.1069199999999997</v>
      </c>
      <c r="AM689" s="6">
        <v>0.92580899999999999</v>
      </c>
      <c r="AN689" s="3">
        <v>2.5534599999999998</v>
      </c>
      <c r="AO689">
        <f>(Table8293325357389421453485174997129[[#This Row],[time]]-2)*2</f>
        <v>1.1069199999999997</v>
      </c>
      <c r="AP689" s="6">
        <v>2.4618699999999998</v>
      </c>
      <c r="AQ689" s="3">
        <v>2.5534599999999998</v>
      </c>
      <c r="AR689">
        <f>(Table2523003323643964284604922456104136[[#This Row],[time]]-2)*2</f>
        <v>1.1069199999999997</v>
      </c>
      <c r="AS689" s="6">
        <v>1.9814000000000001</v>
      </c>
      <c r="AT689" s="3">
        <v>2.5534599999999998</v>
      </c>
      <c r="AU689">
        <f>(Table2533013333653974294614932557105137[[#This Row],[time]]-2)*2</f>
        <v>1.1069199999999997</v>
      </c>
      <c r="AV689" s="6">
        <v>2.4618899999999999</v>
      </c>
    </row>
    <row r="690" spans="1:48">
      <c r="A690" s="3">
        <v>2.6049600000000002</v>
      </c>
      <c r="B690">
        <f>(Table1286318350382414446478104290122[[#This Row],[time]]-2)*2</f>
        <v>1.2099200000000003</v>
      </c>
      <c r="C690" s="6">
        <v>1.55989</v>
      </c>
      <c r="D690" s="3">
        <v>2.6049600000000002</v>
      </c>
      <c r="E690">
        <f>(Table2287319351383415447479114391123[[#This Row],[time]]-2)*2</f>
        <v>1.2099200000000003</v>
      </c>
      <c r="F690" s="6">
        <v>0.43160999999999999</v>
      </c>
      <c r="G690" s="3">
        <v>2.6049600000000002</v>
      </c>
      <c r="H690">
        <f>(Table245294326358390422454486185098130[[#This Row],[time]]-2)*2</f>
        <v>1.2099200000000003</v>
      </c>
      <c r="I690" s="6">
        <v>2.3282600000000002</v>
      </c>
      <c r="J690" s="3">
        <v>2.6049600000000002</v>
      </c>
      <c r="K690">
        <f>(Table3288320352384416448480124492124[[#This Row],[time]]-2)*2</f>
        <v>1.2099200000000003</v>
      </c>
      <c r="L690" s="6">
        <v>0.37584899999999999</v>
      </c>
      <c r="M690" s="3">
        <v>2.6049600000000002</v>
      </c>
      <c r="N690">
        <f>(Table246295327359391423455487195199131[[#This Row],[time]]-2)*2</f>
        <v>1.2099200000000003</v>
      </c>
      <c r="O690" s="9">
        <v>7.1199999999999996E-5</v>
      </c>
      <c r="P690" s="3">
        <v>2.6049600000000002</v>
      </c>
      <c r="Q690">
        <f>(Table4289321353385417449481134593125[[#This Row],[time]]-2)*2</f>
        <v>1.2099200000000003</v>
      </c>
      <c r="R690" s="9">
        <v>8.9900000000000003E-5</v>
      </c>
      <c r="S690" s="3">
        <v>2.6049600000000002</v>
      </c>
      <c r="T690">
        <f>(Table2472963283603924244564882052100132[[#This Row],[time]]-2)*2</f>
        <v>1.2099200000000003</v>
      </c>
      <c r="U690" s="9">
        <v>7.1899999999999999E-5</v>
      </c>
      <c r="V690" s="3">
        <v>2.6049600000000002</v>
      </c>
      <c r="W690">
        <f>(Table5290322354386418450482144694126[[#This Row],[time]]-2)*2</f>
        <v>1.2099200000000003</v>
      </c>
      <c r="X690" s="9">
        <v>9.09E-5</v>
      </c>
      <c r="Y690" s="3">
        <v>2.6049600000000002</v>
      </c>
      <c r="Z690">
        <f>(Table2482973293613934254574892153101133[[#This Row],[time]]-2)*2</f>
        <v>1.2099200000000003</v>
      </c>
      <c r="AA690" s="9">
        <v>8.2399999999999997E-5</v>
      </c>
      <c r="AB690" s="3">
        <v>2.6049600000000002</v>
      </c>
      <c r="AC690">
        <f>(Table6291323355387419451483154795127[[#This Row],[time]]-2)*2</f>
        <v>1.2099200000000003</v>
      </c>
      <c r="AD690" s="9">
        <v>7.9300000000000003E-5</v>
      </c>
      <c r="AE690" s="3">
        <v>2.6049600000000002</v>
      </c>
      <c r="AF690">
        <f>(Table2492983303623944264584902254102134[[#This Row],[time]]-2)*2</f>
        <v>1.2099200000000003</v>
      </c>
      <c r="AG690" s="9">
        <v>9.1299999999999997E-5</v>
      </c>
      <c r="AH690" s="3">
        <v>2.6049600000000002</v>
      </c>
      <c r="AI690">
        <f>(Table7292324356388420452484164896128[[#This Row],[time]]-2)*2</f>
        <v>1.2099200000000003</v>
      </c>
      <c r="AJ690" s="9">
        <v>7.6799999999999997E-5</v>
      </c>
      <c r="AK690" s="3">
        <v>2.6049600000000002</v>
      </c>
      <c r="AL690">
        <f>(Table2502993313633954274594912355103135[[#This Row],[time]]-2)*2</f>
        <v>1.2099200000000003</v>
      </c>
      <c r="AM690" s="6">
        <v>1.1617999999999999</v>
      </c>
      <c r="AN690" s="3">
        <v>2.6049600000000002</v>
      </c>
      <c r="AO690">
        <f>(Table8293325357389421453485174997129[[#This Row],[time]]-2)*2</f>
        <v>1.2099200000000003</v>
      </c>
      <c r="AP690" s="6">
        <v>2.54373</v>
      </c>
      <c r="AQ690" s="3">
        <v>2.6049600000000002</v>
      </c>
      <c r="AR690">
        <f>(Table2523003323643964284604922456104136[[#This Row],[time]]-2)*2</f>
        <v>1.2099200000000003</v>
      </c>
      <c r="AS690" s="6">
        <v>2.1711999999999998</v>
      </c>
      <c r="AT690" s="3">
        <v>2.6049600000000002</v>
      </c>
      <c r="AU690">
        <f>(Table2533013333653974294614932557105137[[#This Row],[time]]-2)*2</f>
        <v>1.2099200000000003</v>
      </c>
      <c r="AV690" s="6">
        <v>2.3734700000000002</v>
      </c>
    </row>
    <row r="691" spans="1:48">
      <c r="A691" s="3">
        <v>2.6606399999999999</v>
      </c>
      <c r="B691">
        <f>(Table1286318350382414446478104290122[[#This Row],[time]]-2)*2</f>
        <v>1.3212799999999998</v>
      </c>
      <c r="C691" s="6">
        <v>1.6239300000000001</v>
      </c>
      <c r="D691" s="3">
        <v>2.6606399999999999</v>
      </c>
      <c r="E691">
        <f>(Table2287319351383415447479114391123[[#This Row],[time]]-2)*2</f>
        <v>1.3212799999999998</v>
      </c>
      <c r="F691" s="6">
        <v>0.45805899999999999</v>
      </c>
      <c r="G691" s="3">
        <v>2.6606399999999999</v>
      </c>
      <c r="H691">
        <f>(Table245294326358390422454486185098130[[#This Row],[time]]-2)*2</f>
        <v>1.3212799999999998</v>
      </c>
      <c r="I691" s="6">
        <v>2.2287300000000001</v>
      </c>
      <c r="J691" s="3">
        <v>2.6606399999999999</v>
      </c>
      <c r="K691">
        <f>(Table3288320352384416448480124492124[[#This Row],[time]]-2)*2</f>
        <v>1.3212799999999998</v>
      </c>
      <c r="L691" s="6">
        <v>0.40504600000000002</v>
      </c>
      <c r="M691" s="3">
        <v>2.6606399999999999</v>
      </c>
      <c r="N691">
        <f>(Table246295327359391423455487195199131[[#This Row],[time]]-2)*2</f>
        <v>1.3212799999999998</v>
      </c>
      <c r="O691" s="9">
        <v>7.0199999999999999E-5</v>
      </c>
      <c r="P691" s="3">
        <v>2.6606399999999999</v>
      </c>
      <c r="Q691">
        <f>(Table4289321353385417449481134593125[[#This Row],[time]]-2)*2</f>
        <v>1.3212799999999998</v>
      </c>
      <c r="R691" s="9">
        <v>8.8900000000000006E-5</v>
      </c>
      <c r="S691" s="3">
        <v>2.6606399999999999</v>
      </c>
      <c r="T691">
        <f>(Table2472963283603924244564882052100132[[#This Row],[time]]-2)*2</f>
        <v>1.3212799999999998</v>
      </c>
      <c r="U691" s="9">
        <v>7.1299999999999998E-5</v>
      </c>
      <c r="V691" s="3">
        <v>2.6606399999999999</v>
      </c>
      <c r="W691">
        <f>(Table5290322354386418450482144694126[[#This Row],[time]]-2)*2</f>
        <v>1.3212799999999998</v>
      </c>
      <c r="X691" s="9">
        <v>8.9900000000000003E-5</v>
      </c>
      <c r="Y691" s="3">
        <v>2.6606399999999999</v>
      </c>
      <c r="Z691">
        <f>(Table2482973293613934254574892153101133[[#This Row],[time]]-2)*2</f>
        <v>1.3212799999999998</v>
      </c>
      <c r="AA691" s="9">
        <v>8.1899999999999999E-5</v>
      </c>
      <c r="AB691" s="3">
        <v>2.6606399999999999</v>
      </c>
      <c r="AC691">
        <f>(Table6291323355387419451483154795127[[#This Row],[time]]-2)*2</f>
        <v>1.3212799999999998</v>
      </c>
      <c r="AD691" s="9">
        <v>7.8300000000000006E-5</v>
      </c>
      <c r="AE691" s="3">
        <v>2.6606399999999999</v>
      </c>
      <c r="AF691">
        <f>(Table2492983303623944264584902254102134[[#This Row],[time]]-2)*2</f>
        <v>1.3212799999999998</v>
      </c>
      <c r="AG691" s="9">
        <v>8.9900000000000003E-5</v>
      </c>
      <c r="AH691" s="3">
        <v>2.6606399999999999</v>
      </c>
      <c r="AI691">
        <f>(Table7292324356388420452484164896128[[#This Row],[time]]-2)*2</f>
        <v>1.3212799999999998</v>
      </c>
      <c r="AJ691" s="9">
        <v>7.6000000000000004E-5</v>
      </c>
      <c r="AK691" s="3">
        <v>2.6606399999999999</v>
      </c>
      <c r="AL691">
        <f>(Table2502993313633954274594912355103135[[#This Row],[time]]-2)*2</f>
        <v>1.3212799999999998</v>
      </c>
      <c r="AM691" s="6">
        <v>1.43814</v>
      </c>
      <c r="AN691" s="3">
        <v>2.6606399999999999</v>
      </c>
      <c r="AO691">
        <f>(Table8293325357389421453485174997129[[#This Row],[time]]-2)*2</f>
        <v>1.3212799999999998</v>
      </c>
      <c r="AP691" s="6">
        <v>2.5952299999999999</v>
      </c>
      <c r="AQ691" s="3">
        <v>2.6606399999999999</v>
      </c>
      <c r="AR691">
        <f>(Table2523003323643964284604922456104136[[#This Row],[time]]-2)*2</f>
        <v>1.3212799999999998</v>
      </c>
      <c r="AS691" s="6">
        <v>2.3563499999999999</v>
      </c>
      <c r="AT691" s="3">
        <v>2.6606399999999999</v>
      </c>
      <c r="AU691">
        <f>(Table2533013333653974294614932557105137[[#This Row],[time]]-2)*2</f>
        <v>1.3212799999999998</v>
      </c>
      <c r="AV691" s="6">
        <v>2.2668900000000001</v>
      </c>
    </row>
    <row r="692" spans="1:48">
      <c r="A692" s="3">
        <v>2.70099</v>
      </c>
      <c r="B692">
        <f>(Table1286318350382414446478104290122[[#This Row],[time]]-2)*2</f>
        <v>1.40198</v>
      </c>
      <c r="C692" s="6">
        <v>1.63289</v>
      </c>
      <c r="D692" s="3">
        <v>2.70099</v>
      </c>
      <c r="E692">
        <f>(Table2287319351383415447479114391123[[#This Row],[time]]-2)*2</f>
        <v>1.40198</v>
      </c>
      <c r="F692" s="6">
        <v>0.47330899999999998</v>
      </c>
      <c r="G692" s="3">
        <v>2.70099</v>
      </c>
      <c r="H692">
        <f>(Table245294326358390422454486185098130[[#This Row],[time]]-2)*2</f>
        <v>1.40198</v>
      </c>
      <c r="I692" s="6">
        <v>2.1379600000000001</v>
      </c>
      <c r="J692" s="3">
        <v>2.70099</v>
      </c>
      <c r="K692">
        <f>(Table3288320352384416448480124492124[[#This Row],[time]]-2)*2</f>
        <v>1.40198</v>
      </c>
      <c r="L692" s="6">
        <v>0.42344900000000002</v>
      </c>
      <c r="M692" s="3">
        <v>2.70099</v>
      </c>
      <c r="N692">
        <f>(Table246295327359391423455487195199131[[#This Row],[time]]-2)*2</f>
        <v>1.40198</v>
      </c>
      <c r="O692" s="9">
        <v>6.9300000000000004E-5</v>
      </c>
      <c r="P692" s="3">
        <v>2.70099</v>
      </c>
      <c r="Q692">
        <f>(Table4289321353385417449481134593125[[#This Row],[time]]-2)*2</f>
        <v>1.40198</v>
      </c>
      <c r="R692" s="9">
        <v>8.8300000000000005E-5</v>
      </c>
      <c r="S692" s="3">
        <v>2.70099</v>
      </c>
      <c r="T692">
        <f>(Table2472963283603924244564882052100132[[#This Row],[time]]-2)*2</f>
        <v>1.40198</v>
      </c>
      <c r="U692" s="9">
        <v>7.0699999999999997E-5</v>
      </c>
      <c r="V692" s="3">
        <v>2.70099</v>
      </c>
      <c r="W692">
        <f>(Table5290322354386418450482144694126[[#This Row],[time]]-2)*2</f>
        <v>1.40198</v>
      </c>
      <c r="X692" s="9">
        <v>8.92E-5</v>
      </c>
      <c r="Y692" s="3">
        <v>2.70099</v>
      </c>
      <c r="Z692">
        <f>(Table2482973293613934254574892153101133[[#This Row],[time]]-2)*2</f>
        <v>1.40198</v>
      </c>
      <c r="AA692" s="9">
        <v>8.14E-5</v>
      </c>
      <c r="AB692" s="3">
        <v>2.70099</v>
      </c>
      <c r="AC692">
        <f>(Table6291323355387419451483154795127[[#This Row],[time]]-2)*2</f>
        <v>1.40198</v>
      </c>
      <c r="AD692" s="9">
        <v>7.75E-5</v>
      </c>
      <c r="AE692" s="3">
        <v>2.70099</v>
      </c>
      <c r="AF692">
        <f>(Table2492983303623944264584902254102134[[#This Row],[time]]-2)*2</f>
        <v>1.40198</v>
      </c>
      <c r="AG692" s="9">
        <v>8.8800000000000004E-5</v>
      </c>
      <c r="AH692" s="3">
        <v>2.70099</v>
      </c>
      <c r="AI692">
        <f>(Table7292324356388420452484164896128[[#This Row],[time]]-2)*2</f>
        <v>1.40198</v>
      </c>
      <c r="AJ692" s="9">
        <v>7.5400000000000003E-5</v>
      </c>
      <c r="AK692" s="3">
        <v>2.70099</v>
      </c>
      <c r="AL692">
        <f>(Table2502993313633954274594912355103135[[#This Row],[time]]-2)*2</f>
        <v>1.40198</v>
      </c>
      <c r="AM692" s="6">
        <v>1.63426</v>
      </c>
      <c r="AN692" s="3">
        <v>2.70099</v>
      </c>
      <c r="AO692">
        <f>(Table8293325357389421453485174997129[[#This Row],[time]]-2)*2</f>
        <v>1.40198</v>
      </c>
      <c r="AP692" s="6">
        <v>2.5870000000000002</v>
      </c>
      <c r="AQ692" s="3">
        <v>2.70099</v>
      </c>
      <c r="AR692">
        <f>(Table2523003323643964284604922456104136[[#This Row],[time]]-2)*2</f>
        <v>1.40198</v>
      </c>
      <c r="AS692" s="6">
        <v>2.47255</v>
      </c>
      <c r="AT692" s="3">
        <v>2.70099</v>
      </c>
      <c r="AU692">
        <f>(Table2533013333653974294614932557105137[[#This Row],[time]]-2)*2</f>
        <v>1.40198</v>
      </c>
      <c r="AV692" s="6">
        <v>2.1680700000000002</v>
      </c>
    </row>
    <row r="693" spans="1:48">
      <c r="A693" s="3">
        <v>2.7560099999999998</v>
      </c>
      <c r="B693">
        <f>(Table1286318350382414446478104290122[[#This Row],[time]]-2)*2</f>
        <v>1.5120199999999997</v>
      </c>
      <c r="C693" s="6">
        <v>1.62449</v>
      </c>
      <c r="D693" s="3">
        <v>2.7560099999999998</v>
      </c>
      <c r="E693">
        <f>(Table2287319351383415447479114391123[[#This Row],[time]]-2)*2</f>
        <v>1.5120199999999997</v>
      </c>
      <c r="F693" s="6">
        <v>0.485232</v>
      </c>
      <c r="G693" s="3">
        <v>2.7560099999999998</v>
      </c>
      <c r="H693">
        <f>(Table245294326358390422454486185098130[[#This Row],[time]]-2)*2</f>
        <v>1.5120199999999997</v>
      </c>
      <c r="I693" s="6">
        <v>2.0138799999999999</v>
      </c>
      <c r="J693" s="3">
        <v>2.7560099999999998</v>
      </c>
      <c r="K693">
        <f>(Table3288320352384416448480124492124[[#This Row],[time]]-2)*2</f>
        <v>1.5120199999999997</v>
      </c>
      <c r="L693" s="6">
        <v>0.44144099999999997</v>
      </c>
      <c r="M693" s="3">
        <v>2.7560099999999998</v>
      </c>
      <c r="N693">
        <f>(Table246295327359391423455487195199131[[#This Row],[time]]-2)*2</f>
        <v>1.5120199999999997</v>
      </c>
      <c r="O693" s="9">
        <v>6.8200000000000004E-5</v>
      </c>
      <c r="P693" s="3">
        <v>2.7560099999999998</v>
      </c>
      <c r="Q693">
        <f>(Table4289321353385417449481134593125[[#This Row],[time]]-2)*2</f>
        <v>1.5120199999999997</v>
      </c>
      <c r="R693" s="9">
        <v>8.7200000000000005E-5</v>
      </c>
      <c r="S693" s="3">
        <v>2.7560099999999998</v>
      </c>
      <c r="T693">
        <f>(Table2472963283603924244564882052100132[[#This Row],[time]]-2)*2</f>
        <v>1.5120199999999997</v>
      </c>
      <c r="U693" s="9">
        <v>6.9900000000000005E-5</v>
      </c>
      <c r="V693" s="3">
        <v>2.7560099999999998</v>
      </c>
      <c r="W693">
        <f>(Table5290322354386418450482144694126[[#This Row],[time]]-2)*2</f>
        <v>1.5120199999999997</v>
      </c>
      <c r="X693" s="9">
        <v>8.81E-5</v>
      </c>
      <c r="Y693" s="3">
        <v>2.7560099999999998</v>
      </c>
      <c r="Z693">
        <f>(Table2482973293613934254574892153101133[[#This Row],[time]]-2)*2</f>
        <v>1.5120199999999997</v>
      </c>
      <c r="AA693" s="9">
        <v>7.9300000000000003E-5</v>
      </c>
      <c r="AB693" s="3">
        <v>2.7560099999999998</v>
      </c>
      <c r="AC693">
        <f>(Table6291323355387419451483154795127[[#This Row],[time]]-2)*2</f>
        <v>1.5120199999999997</v>
      </c>
      <c r="AD693" s="9">
        <v>7.6500000000000003E-5</v>
      </c>
      <c r="AE693" s="3">
        <v>2.7560099999999998</v>
      </c>
      <c r="AF693">
        <f>(Table2492983303623944264584902254102134[[#This Row],[time]]-2)*2</f>
        <v>1.5120199999999997</v>
      </c>
      <c r="AG693" s="9">
        <v>8.7000000000000001E-5</v>
      </c>
      <c r="AH693" s="3">
        <v>2.7560099999999998</v>
      </c>
      <c r="AI693">
        <f>(Table7292324356388420452484164896128[[#This Row],[time]]-2)*2</f>
        <v>1.5120199999999997</v>
      </c>
      <c r="AJ693" s="9">
        <v>7.4599999999999997E-5</v>
      </c>
      <c r="AK693" s="3">
        <v>2.7560099999999998</v>
      </c>
      <c r="AL693">
        <f>(Table2502993313633954274594912355103135[[#This Row],[time]]-2)*2</f>
        <v>1.5120199999999997</v>
      </c>
      <c r="AM693" s="6">
        <v>1.8430800000000001</v>
      </c>
      <c r="AN693" s="3">
        <v>2.7560099999999998</v>
      </c>
      <c r="AO693">
        <f>(Table8293325357389421453485174997129[[#This Row],[time]]-2)*2</f>
        <v>1.5120199999999997</v>
      </c>
      <c r="AP693" s="6">
        <v>2.53634</v>
      </c>
      <c r="AQ693" s="3">
        <v>2.7560099999999998</v>
      </c>
      <c r="AR693">
        <f>(Table2523003323643964284604922456104136[[#This Row],[time]]-2)*2</f>
        <v>1.5120199999999997</v>
      </c>
      <c r="AS693" s="6">
        <v>2.5854300000000001</v>
      </c>
      <c r="AT693" s="3">
        <v>2.7560099999999998</v>
      </c>
      <c r="AU693">
        <f>(Table2533013333653974294614932557105137[[#This Row],[time]]-2)*2</f>
        <v>1.5120199999999997</v>
      </c>
      <c r="AV693" s="6">
        <v>2.0232899999999998</v>
      </c>
    </row>
    <row r="694" spans="1:48">
      <c r="A694" s="3">
        <v>2.80958</v>
      </c>
      <c r="B694">
        <f>(Table1286318350382414446478104290122[[#This Row],[time]]-2)*2</f>
        <v>1.6191599999999999</v>
      </c>
      <c r="C694" s="6">
        <v>1.5971900000000001</v>
      </c>
      <c r="D694" s="3">
        <v>2.80958</v>
      </c>
      <c r="E694">
        <f>(Table2287319351383415447479114391123[[#This Row],[time]]-2)*2</f>
        <v>1.6191599999999999</v>
      </c>
      <c r="F694" s="6">
        <v>0.48860799999999999</v>
      </c>
      <c r="G694" s="3">
        <v>2.80958</v>
      </c>
      <c r="H694">
        <f>(Table245294326358390422454486185098130[[#This Row],[time]]-2)*2</f>
        <v>1.6191599999999999</v>
      </c>
      <c r="I694" s="6">
        <v>1.89089</v>
      </c>
      <c r="J694" s="3">
        <v>2.80958</v>
      </c>
      <c r="K694">
        <f>(Table3288320352384416448480124492124[[#This Row],[time]]-2)*2</f>
        <v>1.6191599999999999</v>
      </c>
      <c r="L694" s="6">
        <v>0.45610400000000001</v>
      </c>
      <c r="M694" s="3">
        <v>2.80958</v>
      </c>
      <c r="N694">
        <f>(Table246295327359391423455487195199131[[#This Row],[time]]-2)*2</f>
        <v>1.6191599999999999</v>
      </c>
      <c r="O694" s="9">
        <v>6.69E-5</v>
      </c>
      <c r="P694" s="3">
        <v>2.80958</v>
      </c>
      <c r="Q694">
        <f>(Table4289321353385417449481134593125[[#This Row],[time]]-2)*2</f>
        <v>1.6191599999999999</v>
      </c>
      <c r="R694" s="9">
        <v>8.6100000000000006E-5</v>
      </c>
      <c r="S694" s="3">
        <v>2.80958</v>
      </c>
      <c r="T694">
        <f>(Table2472963283603924244564882052100132[[#This Row],[time]]-2)*2</f>
        <v>1.6191599999999999</v>
      </c>
      <c r="U694" s="9">
        <v>6.9099999999999999E-5</v>
      </c>
      <c r="V694" s="3">
        <v>2.80958</v>
      </c>
      <c r="W694">
        <f>(Table5290322354386418450482144694126[[#This Row],[time]]-2)*2</f>
        <v>1.6191599999999999</v>
      </c>
      <c r="X694" s="9">
        <v>8.7000000000000001E-5</v>
      </c>
      <c r="Y694" s="3">
        <v>2.80958</v>
      </c>
      <c r="Z694">
        <f>(Table2482973293613934254574892153101133[[#This Row],[time]]-2)*2</f>
        <v>1.6191599999999999</v>
      </c>
      <c r="AA694" s="9">
        <v>7.8700000000000002E-5</v>
      </c>
      <c r="AB694" s="3">
        <v>2.80958</v>
      </c>
      <c r="AC694">
        <f>(Table6291323355387419451483154795127[[#This Row],[time]]-2)*2</f>
        <v>1.6191599999999999</v>
      </c>
      <c r="AD694" s="9">
        <v>7.5400000000000003E-5</v>
      </c>
      <c r="AE694" s="3">
        <v>2.80958</v>
      </c>
      <c r="AF694">
        <f>(Table2492983303623944264584902254102134[[#This Row],[time]]-2)*2</f>
        <v>1.6191599999999999</v>
      </c>
      <c r="AG694" s="9">
        <v>8.5500000000000005E-5</v>
      </c>
      <c r="AH694" s="3">
        <v>2.80958</v>
      </c>
      <c r="AI694">
        <f>(Table7292324356388420452484164896128[[#This Row],[time]]-2)*2</f>
        <v>1.6191599999999999</v>
      </c>
      <c r="AJ694" s="9">
        <v>7.3700000000000002E-5</v>
      </c>
      <c r="AK694" s="3">
        <v>2.80958</v>
      </c>
      <c r="AL694">
        <f>(Table2502993313633954274594912355103135[[#This Row],[time]]-2)*2</f>
        <v>1.6191599999999999</v>
      </c>
      <c r="AM694" s="6">
        <v>2.0555500000000002</v>
      </c>
      <c r="AN694" s="3">
        <v>2.80958</v>
      </c>
      <c r="AO694">
        <f>(Table8293325357389421453485174997129[[#This Row],[time]]-2)*2</f>
        <v>1.6191599999999999</v>
      </c>
      <c r="AP694" s="6">
        <v>2.4479899999999999</v>
      </c>
      <c r="AQ694" s="3">
        <v>2.80958</v>
      </c>
      <c r="AR694">
        <f>(Table2523003323643964284604922456104136[[#This Row],[time]]-2)*2</f>
        <v>1.6191599999999999</v>
      </c>
      <c r="AS694" s="6">
        <v>2.6781199999999998</v>
      </c>
      <c r="AT694" s="3">
        <v>2.80958</v>
      </c>
      <c r="AU694">
        <f>(Table2533013333653974294614932557105137[[#This Row],[time]]-2)*2</f>
        <v>1.6191599999999999</v>
      </c>
      <c r="AV694" s="6">
        <v>1.8712899999999999</v>
      </c>
    </row>
    <row r="695" spans="1:48">
      <c r="A695" s="3">
        <v>2.8529800000000001</v>
      </c>
      <c r="B695">
        <f>(Table1286318350382414446478104290122[[#This Row],[time]]-2)*2</f>
        <v>1.7059600000000001</v>
      </c>
      <c r="C695" s="6">
        <v>1.56134</v>
      </c>
      <c r="D695" s="3">
        <v>2.8529800000000001</v>
      </c>
      <c r="E695">
        <f>(Table2287319351383415447479114391123[[#This Row],[time]]-2)*2</f>
        <v>1.7059600000000001</v>
      </c>
      <c r="F695" s="6">
        <v>0.48614000000000002</v>
      </c>
      <c r="G695" s="3">
        <v>2.8529800000000001</v>
      </c>
      <c r="H695">
        <f>(Table245294326358390422454486185098130[[#This Row],[time]]-2)*2</f>
        <v>1.7059600000000001</v>
      </c>
      <c r="I695" s="6">
        <v>1.7936000000000001</v>
      </c>
      <c r="J695" s="3">
        <v>2.8529800000000001</v>
      </c>
      <c r="K695">
        <f>(Table3288320352384416448480124492124[[#This Row],[time]]-2)*2</f>
        <v>1.7059600000000001</v>
      </c>
      <c r="L695" s="6">
        <v>0.46616800000000003</v>
      </c>
      <c r="M695" s="3">
        <v>2.8529800000000001</v>
      </c>
      <c r="N695">
        <f>(Table246295327359391423455487195199131[[#This Row],[time]]-2)*2</f>
        <v>1.7059600000000001</v>
      </c>
      <c r="O695" s="9">
        <v>6.58E-5</v>
      </c>
      <c r="P695" s="3">
        <v>2.8529800000000001</v>
      </c>
      <c r="Q695">
        <f>(Table4289321353385417449481134593125[[#This Row],[time]]-2)*2</f>
        <v>1.7059600000000001</v>
      </c>
      <c r="R695" s="9">
        <v>8.5199999999999997E-5</v>
      </c>
      <c r="S695" s="3">
        <v>2.8529800000000001</v>
      </c>
      <c r="T695">
        <f>(Table2472963283603924244564882052100132[[#This Row],[time]]-2)*2</f>
        <v>1.7059600000000001</v>
      </c>
      <c r="U695" s="9">
        <v>6.8399999999999996E-5</v>
      </c>
      <c r="V695" s="3">
        <v>2.8529800000000001</v>
      </c>
      <c r="W695">
        <f>(Table5290322354386418450482144694126[[#This Row],[time]]-2)*2</f>
        <v>1.7059600000000001</v>
      </c>
      <c r="X695" s="9">
        <v>8.6100000000000006E-5</v>
      </c>
      <c r="Y695" s="3">
        <v>2.8529800000000001</v>
      </c>
      <c r="Z695">
        <f>(Table2482973293613934254574892153101133[[#This Row],[time]]-2)*2</f>
        <v>1.7059600000000001</v>
      </c>
      <c r="AA695" s="9">
        <v>7.8100000000000001E-5</v>
      </c>
      <c r="AB695" s="3">
        <v>2.8529800000000001</v>
      </c>
      <c r="AC695">
        <f>(Table6291323355387419451483154795127[[#This Row],[time]]-2)*2</f>
        <v>1.7059600000000001</v>
      </c>
      <c r="AD695" s="9">
        <v>7.4499999999999995E-5</v>
      </c>
      <c r="AE695" s="3">
        <v>2.8529800000000001</v>
      </c>
      <c r="AF695">
        <f>(Table2492983303623944264584902254102134[[#This Row],[time]]-2)*2</f>
        <v>1.7059600000000001</v>
      </c>
      <c r="AG695" s="9">
        <v>8.4300000000000003E-5</v>
      </c>
      <c r="AH695" s="3">
        <v>2.8529800000000001</v>
      </c>
      <c r="AI695">
        <f>(Table7292324356388420452484164896128[[#This Row],[time]]-2)*2</f>
        <v>1.7059600000000001</v>
      </c>
      <c r="AJ695" s="9">
        <v>7.2999999999999999E-5</v>
      </c>
      <c r="AK695" s="3">
        <v>2.8529800000000001</v>
      </c>
      <c r="AL695">
        <f>(Table2502993313633954274594912355103135[[#This Row],[time]]-2)*2</f>
        <v>1.7059600000000001</v>
      </c>
      <c r="AM695" s="6">
        <v>2.25095</v>
      </c>
      <c r="AN695" s="3">
        <v>2.8529800000000001</v>
      </c>
      <c r="AO695">
        <f>(Table8293325357389421453485174997129[[#This Row],[time]]-2)*2</f>
        <v>1.7059600000000001</v>
      </c>
      <c r="AP695" s="6">
        <v>2.3653400000000002</v>
      </c>
      <c r="AQ695" s="3">
        <v>2.8529800000000001</v>
      </c>
      <c r="AR695">
        <f>(Table2523003323643964284604922456104136[[#This Row],[time]]-2)*2</f>
        <v>1.7059600000000001</v>
      </c>
      <c r="AS695" s="6">
        <v>2.7278899999999999</v>
      </c>
      <c r="AT695" s="3">
        <v>2.8529800000000001</v>
      </c>
      <c r="AU695">
        <f>(Table2533013333653974294614932557105137[[#This Row],[time]]-2)*2</f>
        <v>1.7059600000000001</v>
      </c>
      <c r="AV695" s="6">
        <v>1.7519100000000001</v>
      </c>
    </row>
    <row r="696" spans="1:48">
      <c r="A696" s="3">
        <v>2.9076</v>
      </c>
      <c r="B696">
        <f>(Table1286318350382414446478104290122[[#This Row],[time]]-2)*2</f>
        <v>1.8151999999999999</v>
      </c>
      <c r="C696" s="6">
        <v>1.50308</v>
      </c>
      <c r="D696" s="3">
        <v>2.9076</v>
      </c>
      <c r="E696">
        <f>(Table2287319351383415447479114391123[[#This Row],[time]]-2)*2</f>
        <v>1.8151999999999999</v>
      </c>
      <c r="F696" s="6">
        <v>0.47975800000000002</v>
      </c>
      <c r="G696" s="3">
        <v>2.9076</v>
      </c>
      <c r="H696">
        <f>(Table245294326358390422454486185098130[[#This Row],[time]]-2)*2</f>
        <v>1.8151999999999999</v>
      </c>
      <c r="I696" s="6">
        <v>1.67336</v>
      </c>
      <c r="J696" s="3">
        <v>2.9076</v>
      </c>
      <c r="K696">
        <f>(Table3288320352384416448480124492124[[#This Row],[time]]-2)*2</f>
        <v>1.8151999999999999</v>
      </c>
      <c r="L696" s="6">
        <v>0.47553699999999999</v>
      </c>
      <c r="M696" s="3">
        <v>2.9076</v>
      </c>
      <c r="N696">
        <f>(Table246295327359391423455487195199131[[#This Row],[time]]-2)*2</f>
        <v>1.8151999999999999</v>
      </c>
      <c r="O696" s="9">
        <v>6.4399999999999993E-5</v>
      </c>
      <c r="P696" s="3">
        <v>2.9076</v>
      </c>
      <c r="Q696">
        <f>(Table4289321353385417449481134593125[[#This Row],[time]]-2)*2</f>
        <v>1.8151999999999999</v>
      </c>
      <c r="R696" s="9">
        <v>8.3900000000000006E-5</v>
      </c>
      <c r="S696" s="3">
        <v>2.9076</v>
      </c>
      <c r="T696">
        <f>(Table2472963283603924244564882052100132[[#This Row],[time]]-2)*2</f>
        <v>1.8151999999999999</v>
      </c>
      <c r="U696" s="9">
        <v>6.7500000000000001E-5</v>
      </c>
      <c r="V696" s="3">
        <v>2.9076</v>
      </c>
      <c r="W696">
        <f>(Table5290322354386418450482144694126[[#This Row],[time]]-2)*2</f>
        <v>1.8151999999999999</v>
      </c>
      <c r="X696" s="9">
        <v>8.4900000000000004E-5</v>
      </c>
      <c r="Y696" s="3">
        <v>2.9076</v>
      </c>
      <c r="Z696">
        <f>(Table2482973293613934254574892153101133[[#This Row],[time]]-2)*2</f>
        <v>1.8151999999999999</v>
      </c>
      <c r="AA696" s="9">
        <v>7.7299999999999995E-5</v>
      </c>
      <c r="AB696" s="3">
        <v>2.9076</v>
      </c>
      <c r="AC696">
        <f>(Table6291323355387419451483154795127[[#This Row],[time]]-2)*2</f>
        <v>1.8151999999999999</v>
      </c>
      <c r="AD696" s="9">
        <v>7.3499999999999998E-5</v>
      </c>
      <c r="AE696" s="3">
        <v>2.9076</v>
      </c>
      <c r="AF696">
        <f>(Table2492983303623944264584902254102134[[#This Row],[time]]-2)*2</f>
        <v>1.8151999999999999</v>
      </c>
      <c r="AG696" s="9">
        <v>8.2700000000000004E-5</v>
      </c>
      <c r="AH696" s="3">
        <v>2.9076</v>
      </c>
      <c r="AI696">
        <f>(Table7292324356388420452484164896128[[#This Row],[time]]-2)*2</f>
        <v>1.8151999999999999</v>
      </c>
      <c r="AJ696" s="9">
        <v>7.2100000000000004E-5</v>
      </c>
      <c r="AK696" s="3">
        <v>2.9076</v>
      </c>
      <c r="AL696">
        <f>(Table2502993313633954274594912355103135[[#This Row],[time]]-2)*2</f>
        <v>1.8151999999999999</v>
      </c>
      <c r="AM696" s="6">
        <v>2.5345</v>
      </c>
      <c r="AN696" s="3">
        <v>2.9076</v>
      </c>
      <c r="AO696">
        <f>(Table8293325357389421453485174997129[[#This Row],[time]]-2)*2</f>
        <v>1.8151999999999999</v>
      </c>
      <c r="AP696" s="6">
        <v>2.23848</v>
      </c>
      <c r="AQ696" s="3">
        <v>2.9076</v>
      </c>
      <c r="AR696">
        <f>(Table2523003323643964284604922456104136[[#This Row],[time]]-2)*2</f>
        <v>1.8151999999999999</v>
      </c>
      <c r="AS696" s="6">
        <v>2.8089200000000001</v>
      </c>
      <c r="AT696" s="3">
        <v>2.9076</v>
      </c>
      <c r="AU696">
        <f>(Table2533013333653974294614932557105137[[#This Row],[time]]-2)*2</f>
        <v>1.8151999999999999</v>
      </c>
      <c r="AV696" s="6">
        <v>1.5993599999999999</v>
      </c>
    </row>
    <row r="697" spans="1:48">
      <c r="A697" s="3">
        <v>2.95587</v>
      </c>
      <c r="B697">
        <f>(Table1286318350382414446478104290122[[#This Row],[time]]-2)*2</f>
        <v>1.91174</v>
      </c>
      <c r="C697" s="6">
        <v>1.44438</v>
      </c>
      <c r="D697" s="3">
        <v>2.95587</v>
      </c>
      <c r="E697">
        <f>(Table2287319351383415447479114391123[[#This Row],[time]]-2)*2</f>
        <v>1.91174</v>
      </c>
      <c r="F697" s="6">
        <v>0.47228500000000001</v>
      </c>
      <c r="G697" s="3">
        <v>2.95587</v>
      </c>
      <c r="H697">
        <f>(Table245294326358390422454486185098130[[#This Row],[time]]-2)*2</f>
        <v>1.91174</v>
      </c>
      <c r="I697" s="6">
        <v>1.56765</v>
      </c>
      <c r="J697" s="3">
        <v>2.95587</v>
      </c>
      <c r="K697">
        <f>(Table3288320352384416448480124492124[[#This Row],[time]]-2)*2</f>
        <v>1.91174</v>
      </c>
      <c r="L697" s="6">
        <v>0.479597</v>
      </c>
      <c r="M697" s="3">
        <v>2.95587</v>
      </c>
      <c r="N697">
        <f>(Table246295327359391423455487195199131[[#This Row],[time]]-2)*2</f>
        <v>1.91174</v>
      </c>
      <c r="O697" s="9">
        <v>6.3E-5</v>
      </c>
      <c r="P697" s="3">
        <v>2.95587</v>
      </c>
      <c r="Q697">
        <f>(Table4289321353385417449481134593125[[#This Row],[time]]-2)*2</f>
        <v>1.91174</v>
      </c>
      <c r="R697" s="9">
        <v>8.2700000000000004E-5</v>
      </c>
      <c r="S697" s="3">
        <v>2.95587</v>
      </c>
      <c r="T697">
        <f>(Table2472963283603924244564882052100132[[#This Row],[time]]-2)*2</f>
        <v>1.91174</v>
      </c>
      <c r="U697" s="9">
        <v>6.6600000000000006E-5</v>
      </c>
      <c r="V697" s="3">
        <v>2.95587</v>
      </c>
      <c r="W697">
        <f>(Table5290322354386418450482144694126[[#This Row],[time]]-2)*2</f>
        <v>1.91174</v>
      </c>
      <c r="X697" s="9">
        <v>8.3900000000000006E-5</v>
      </c>
      <c r="Y697" s="3">
        <v>2.95587</v>
      </c>
      <c r="Z697">
        <f>(Table2482973293613934254574892153101133[[#This Row],[time]]-2)*2</f>
        <v>1.91174</v>
      </c>
      <c r="AA697" s="9">
        <v>7.6100000000000007E-5</v>
      </c>
      <c r="AB697" s="3">
        <v>2.95587</v>
      </c>
      <c r="AC697">
        <f>(Table6291323355387419451483154795127[[#This Row],[time]]-2)*2</f>
        <v>1.91174</v>
      </c>
      <c r="AD697" s="9">
        <v>7.2399999999999998E-5</v>
      </c>
      <c r="AE697" s="3">
        <v>2.95587</v>
      </c>
      <c r="AF697">
        <f>(Table2492983303623944264584902254102134[[#This Row],[time]]-2)*2</f>
        <v>1.91174</v>
      </c>
      <c r="AG697" s="9">
        <v>8.1199999999999995E-5</v>
      </c>
      <c r="AH697" s="3">
        <v>2.95587</v>
      </c>
      <c r="AI697">
        <f>(Table7292324356388420452484164896128[[#This Row],[time]]-2)*2</f>
        <v>1.91174</v>
      </c>
      <c r="AJ697" s="9">
        <v>7.1199999999999996E-5</v>
      </c>
      <c r="AK697" s="3">
        <v>2.95587</v>
      </c>
      <c r="AL697">
        <f>(Table2502993313633954274594912355103135[[#This Row],[time]]-2)*2</f>
        <v>1.91174</v>
      </c>
      <c r="AM697" s="6">
        <v>2.7566099999999998</v>
      </c>
      <c r="AN697" s="3">
        <v>2.95587</v>
      </c>
      <c r="AO697">
        <f>(Table8293325357389421453485174997129[[#This Row],[time]]-2)*2</f>
        <v>1.91174</v>
      </c>
      <c r="AP697" s="6">
        <v>2.1092200000000001</v>
      </c>
      <c r="AQ697" s="3">
        <v>2.95587</v>
      </c>
      <c r="AR697">
        <f>(Table2523003323643964284604922456104136[[#This Row],[time]]-2)*2</f>
        <v>1.91174</v>
      </c>
      <c r="AS697" s="6">
        <v>2.8490799999999998</v>
      </c>
      <c r="AT697" s="3">
        <v>2.95587</v>
      </c>
      <c r="AU697">
        <f>(Table2533013333653974294614932557105137[[#This Row],[time]]-2)*2</f>
        <v>1.91174</v>
      </c>
      <c r="AV697" s="6">
        <v>1.46719</v>
      </c>
    </row>
    <row r="698" spans="1:48">
      <c r="A698" s="4">
        <v>3</v>
      </c>
      <c r="B698">
        <f>(Table1286318350382414446478104290122[[#This Row],[time]]-2)*2</f>
        <v>2</v>
      </c>
      <c r="C698" s="7">
        <v>1.38669</v>
      </c>
      <c r="D698" s="4">
        <v>3</v>
      </c>
      <c r="E698">
        <f>(Table2287319351383415447479114391123[[#This Row],[time]]-2)*2</f>
        <v>2</v>
      </c>
      <c r="F698" s="7">
        <v>0.46393099999999998</v>
      </c>
      <c r="G698" s="4">
        <v>3</v>
      </c>
      <c r="H698">
        <f>(Table245294326358390422454486185098130[[#This Row],[time]]-2)*2</f>
        <v>2</v>
      </c>
      <c r="I698" s="7">
        <v>1.4737499999999999</v>
      </c>
      <c r="J698" s="4">
        <v>3</v>
      </c>
      <c r="K698">
        <f>(Table3288320352384416448480124492124[[#This Row],[time]]-2)*2</f>
        <v>2</v>
      </c>
      <c r="L698" s="7">
        <v>0.48090300000000002</v>
      </c>
      <c r="M698" s="4">
        <v>3</v>
      </c>
      <c r="N698">
        <f>(Table246295327359391423455487195199131[[#This Row],[time]]-2)*2</f>
        <v>2</v>
      </c>
      <c r="O698" s="10">
        <v>6.1600000000000007E-5</v>
      </c>
      <c r="P698" s="4">
        <v>3</v>
      </c>
      <c r="Q698">
        <f>(Table4289321353385417449481134593125[[#This Row],[time]]-2)*2</f>
        <v>2</v>
      </c>
      <c r="R698" s="10">
        <v>8.1600000000000005E-5</v>
      </c>
      <c r="S698" s="4">
        <v>3</v>
      </c>
      <c r="T698">
        <f>(Table2472963283603924244564882052100132[[#This Row],[time]]-2)*2</f>
        <v>2</v>
      </c>
      <c r="U698" s="10">
        <v>6.58E-5</v>
      </c>
      <c r="V698" s="4">
        <v>3</v>
      </c>
      <c r="W698">
        <f>(Table5290322354386418450482144694126[[#This Row],[time]]-2)*2</f>
        <v>2</v>
      </c>
      <c r="X698" s="10">
        <v>8.2600000000000002E-5</v>
      </c>
      <c r="Y698" s="4">
        <v>3</v>
      </c>
      <c r="Z698">
        <f>(Table2482973293613934254574892153101133[[#This Row],[time]]-2)*2</f>
        <v>2</v>
      </c>
      <c r="AA698" s="10">
        <v>7.4800000000000002E-5</v>
      </c>
      <c r="AB698" s="4">
        <v>3</v>
      </c>
      <c r="AC698">
        <f>(Table6291323355387419451483154795127[[#This Row],[time]]-2)*2</f>
        <v>2</v>
      </c>
      <c r="AD698" s="10">
        <v>7.1400000000000001E-5</v>
      </c>
      <c r="AE698" s="4">
        <v>3</v>
      </c>
      <c r="AF698">
        <f>(Table2492983303623944264584902254102134[[#This Row],[time]]-2)*2</f>
        <v>2</v>
      </c>
      <c r="AG698" s="10">
        <v>7.9599999999999997E-5</v>
      </c>
      <c r="AH698" s="4">
        <v>3</v>
      </c>
      <c r="AI698">
        <f>(Table7292324356388420452484164896128[[#This Row],[time]]-2)*2</f>
        <v>2</v>
      </c>
      <c r="AJ698" s="10">
        <v>7.0300000000000001E-5</v>
      </c>
      <c r="AK698" s="4">
        <v>3</v>
      </c>
      <c r="AL698">
        <f>(Table2502993313633954274594912355103135[[#This Row],[time]]-2)*2</f>
        <v>2</v>
      </c>
      <c r="AM698" s="7">
        <v>2.92876</v>
      </c>
      <c r="AN698" s="4">
        <v>3</v>
      </c>
      <c r="AO698">
        <f>(Table8293325357389421453485174997129[[#This Row],[time]]-2)*2</f>
        <v>2</v>
      </c>
      <c r="AP698" s="7">
        <v>1.98183</v>
      </c>
      <c r="AQ698" s="4">
        <v>3</v>
      </c>
      <c r="AR698">
        <f>(Table2523003323643964284604922456104136[[#This Row],[time]]-2)*2</f>
        <v>2</v>
      </c>
      <c r="AS698" s="7">
        <v>2.8525200000000002</v>
      </c>
      <c r="AT698" s="4">
        <v>3</v>
      </c>
      <c r="AU698">
        <f>(Table2533013333653974294614932557105137[[#This Row],[time]]-2)*2</f>
        <v>2</v>
      </c>
      <c r="AV698" s="7">
        <v>1.3473900000000001</v>
      </c>
    </row>
    <row r="699" spans="1:48">
      <c r="A699" t="s">
        <v>26</v>
      </c>
      <c r="C699">
        <f>AVERAGE(C678:C698)</f>
        <v>1.3144001428571432</v>
      </c>
      <c r="D699" t="s">
        <v>26</v>
      </c>
      <c r="F699">
        <f t="shared" ref="F699" si="635">AVERAGE(F678:F698)</f>
        <v>0.28091818700000004</v>
      </c>
      <c r="G699" t="s">
        <v>26</v>
      </c>
      <c r="I699">
        <f t="shared" ref="I699" si="636">AVERAGE(I678:I698)</f>
        <v>2.1955609523809523</v>
      </c>
      <c r="J699" t="s">
        <v>26</v>
      </c>
      <c r="L699">
        <f t="shared" ref="L699" si="637">AVERAGE(L678:L698)</f>
        <v>0.25994407233333333</v>
      </c>
      <c r="M699" t="s">
        <v>26</v>
      </c>
      <c r="O699">
        <f t="shared" ref="O699" si="638">AVERAGE(O678:O698)</f>
        <v>7.0157142857142849E-5</v>
      </c>
      <c r="P699" t="s">
        <v>26</v>
      </c>
      <c r="R699">
        <f t="shared" ref="R699" si="639">AVERAGE(R678:R698)</f>
        <v>8.723333333333333E-5</v>
      </c>
      <c r="S699" t="s">
        <v>26</v>
      </c>
      <c r="U699">
        <f t="shared" ref="U699" si="640">AVERAGE(U678:U698)</f>
        <v>7.1428571428571407E-5</v>
      </c>
      <c r="V699" t="s">
        <v>26</v>
      </c>
      <c r="X699">
        <f t="shared" ref="X699" si="641">AVERAGE(X678:X698)</f>
        <v>8.8200000000000003E-5</v>
      </c>
      <c r="Y699" t="s">
        <v>26</v>
      </c>
      <c r="AA699">
        <f t="shared" ref="AA699" si="642">AVERAGE(AA678:AA698)</f>
        <v>3.221074947619048E-2</v>
      </c>
      <c r="AB699" t="s">
        <v>26</v>
      </c>
      <c r="AD699">
        <f t="shared" ref="AD699" si="643">AVERAGE(AD678:AD698)</f>
        <v>7.8395238095238089E-5</v>
      </c>
      <c r="AE699" t="s">
        <v>26</v>
      </c>
      <c r="AG699">
        <f t="shared" ref="AG699" si="644">AVERAGE(AG678:AG698)</f>
        <v>0.106277392047619</v>
      </c>
      <c r="AH699" t="s">
        <v>26</v>
      </c>
      <c r="AJ699">
        <f t="shared" ref="AJ699" si="645">AVERAGE(AJ678:AJ698)</f>
        <v>7.7600000000000002E-5</v>
      </c>
      <c r="AK699" t="s">
        <v>26</v>
      </c>
      <c r="AM699">
        <f t="shared" ref="AM699" si="646">AVERAGE(AM678:AM698)</f>
        <v>1.0241696220476189</v>
      </c>
      <c r="AN699" t="s">
        <v>26</v>
      </c>
      <c r="AP699">
        <f t="shared" ref="AP699" si="647">AVERAGE(AP678:AP698)</f>
        <v>1.9720790000000004</v>
      </c>
      <c r="AQ699" t="s">
        <v>26</v>
      </c>
      <c r="AS699">
        <f t="shared" ref="AS699" si="648">AVERAGE(AS678:AS698)</f>
        <v>1.7812298095238095</v>
      </c>
      <c r="AT699" t="s">
        <v>26</v>
      </c>
      <c r="AV699">
        <f t="shared" ref="AV699" si="649">AVERAGE(AV678:AV698)</f>
        <v>2.3127166666666668</v>
      </c>
    </row>
    <row r="700" spans="1:48">
      <c r="A700" t="s">
        <v>27</v>
      </c>
      <c r="C700">
        <f>MAX(C678:C698)</f>
        <v>1.63289</v>
      </c>
      <c r="D700" t="s">
        <v>27</v>
      </c>
      <c r="F700">
        <f t="shared" ref="F700:AV700" si="650">MAX(F678:F698)</f>
        <v>0.48860799999999999</v>
      </c>
      <c r="G700" t="s">
        <v>27</v>
      </c>
      <c r="I700">
        <f t="shared" ref="I700:AV700" si="651">MAX(I678:I698)</f>
        <v>2.6671</v>
      </c>
      <c r="J700" t="s">
        <v>27</v>
      </c>
      <c r="L700">
        <f t="shared" ref="L700:AV700" si="652">MAX(L678:L698)</f>
        <v>0.48090300000000002</v>
      </c>
      <c r="M700" t="s">
        <v>27</v>
      </c>
      <c r="O700">
        <f t="shared" ref="O700:AV700" si="653">MAX(O678:O698)</f>
        <v>7.5699999999999997E-5</v>
      </c>
      <c r="P700" t="s">
        <v>27</v>
      </c>
      <c r="R700">
        <f t="shared" ref="R700:AV700" si="654">MAX(R678:R698)</f>
        <v>9.1500000000000001E-5</v>
      </c>
      <c r="S700" t="s">
        <v>27</v>
      </c>
      <c r="U700">
        <f t="shared" ref="U700:AV700" si="655">MAX(U678:U698)</f>
        <v>7.64E-5</v>
      </c>
      <c r="V700" t="s">
        <v>27</v>
      </c>
      <c r="X700">
        <f t="shared" ref="X700:AV700" si="656">MAX(X678:X698)</f>
        <v>9.2399999999999996E-5</v>
      </c>
      <c r="Y700" t="s">
        <v>27</v>
      </c>
      <c r="AA700">
        <f t="shared" ref="AA700:AV700" si="657">MAX(AA678:AA698)</f>
        <v>0.32967200000000002</v>
      </c>
      <c r="AB700" t="s">
        <v>27</v>
      </c>
      <c r="AD700">
        <f t="shared" ref="AD700:AV700" si="658">MAX(AD678:AD698)</f>
        <v>8.2700000000000004E-5</v>
      </c>
      <c r="AE700" t="s">
        <v>27</v>
      </c>
      <c r="AG700">
        <f t="shared" ref="AG700:AV700" si="659">MAX(AG678:AG698)</f>
        <v>0.670122</v>
      </c>
      <c r="AH700" t="s">
        <v>27</v>
      </c>
      <c r="AJ700">
        <f t="shared" ref="AJ700:AV700" si="660">MAX(AJ678:AJ698)</f>
        <v>8.3100000000000001E-5</v>
      </c>
      <c r="AK700" t="s">
        <v>27</v>
      </c>
      <c r="AM700">
        <f t="shared" ref="AM700:AV700" si="661">MAX(AM678:AM698)</f>
        <v>2.92876</v>
      </c>
      <c r="AN700" t="s">
        <v>27</v>
      </c>
      <c r="AP700">
        <f t="shared" ref="AP700:AV700" si="662">MAX(AP678:AP698)</f>
        <v>2.5952299999999999</v>
      </c>
      <c r="AQ700" t="s">
        <v>27</v>
      </c>
      <c r="AS700">
        <f t="shared" ref="AS700:AV700" si="663">MAX(AS678:AS698)</f>
        <v>2.8525200000000002</v>
      </c>
      <c r="AT700" t="s">
        <v>27</v>
      </c>
      <c r="AV700">
        <f t="shared" ref="AV700" si="664">MAX(AV678:AV698)</f>
        <v>2.7989199999999999</v>
      </c>
    </row>
    <row r="702" spans="1:48">
      <c r="A702" t="s">
        <v>84</v>
      </c>
      <c r="D702" t="s">
        <v>2</v>
      </c>
    </row>
    <row r="703" spans="1:48">
      <c r="A703" t="s">
        <v>85</v>
      </c>
      <c r="D703" t="s">
        <v>4</v>
      </c>
      <c r="E703" t="s">
        <v>5</v>
      </c>
    </row>
    <row r="704" spans="1:48">
      <c r="D704" t="s">
        <v>30</v>
      </c>
    </row>
    <row r="706" spans="1:48">
      <c r="A706" t="s">
        <v>6</v>
      </c>
      <c r="D706" t="s">
        <v>7</v>
      </c>
      <c r="G706" t="s">
        <v>8</v>
      </c>
      <c r="J706" t="s">
        <v>9</v>
      </c>
      <c r="M706" t="s">
        <v>10</v>
      </c>
      <c r="P706" t="s">
        <v>11</v>
      </c>
      <c r="S706" t="s">
        <v>12</v>
      </c>
      <c r="V706" t="s">
        <v>13</v>
      </c>
      <c r="Y706" t="s">
        <v>14</v>
      </c>
      <c r="AB706" t="s">
        <v>15</v>
      </c>
      <c r="AE706" t="s">
        <v>16</v>
      </c>
      <c r="AH706" t="s">
        <v>17</v>
      </c>
      <c r="AK706" t="s">
        <v>18</v>
      </c>
      <c r="AN706" t="s">
        <v>19</v>
      </c>
      <c r="AQ706" t="s">
        <v>20</v>
      </c>
      <c r="AT706" t="s">
        <v>21</v>
      </c>
    </row>
    <row r="707" spans="1:48">
      <c r="A707" t="s">
        <v>22</v>
      </c>
      <c r="B707" t="s">
        <v>23</v>
      </c>
      <c r="C707" t="s">
        <v>24</v>
      </c>
      <c r="D707" t="s">
        <v>22</v>
      </c>
      <c r="E707" t="s">
        <v>23</v>
      </c>
      <c r="F707" t="s">
        <v>25</v>
      </c>
      <c r="G707" t="s">
        <v>22</v>
      </c>
      <c r="H707" t="s">
        <v>23</v>
      </c>
      <c r="I707" t="s">
        <v>24</v>
      </c>
      <c r="J707" t="s">
        <v>22</v>
      </c>
      <c r="K707" t="s">
        <v>23</v>
      </c>
      <c r="L707" t="s">
        <v>24</v>
      </c>
      <c r="M707" t="s">
        <v>22</v>
      </c>
      <c r="N707" t="s">
        <v>23</v>
      </c>
      <c r="O707" t="s">
        <v>24</v>
      </c>
      <c r="P707" t="s">
        <v>22</v>
      </c>
      <c r="Q707" t="s">
        <v>23</v>
      </c>
      <c r="R707" t="s">
        <v>24</v>
      </c>
      <c r="S707" t="s">
        <v>22</v>
      </c>
      <c r="T707" t="s">
        <v>23</v>
      </c>
      <c r="U707" t="s">
        <v>24</v>
      </c>
      <c r="V707" t="s">
        <v>22</v>
      </c>
      <c r="W707" t="s">
        <v>23</v>
      </c>
      <c r="X707" t="s">
        <v>24</v>
      </c>
      <c r="Y707" t="s">
        <v>22</v>
      </c>
      <c r="Z707" t="s">
        <v>23</v>
      </c>
      <c r="AA707" t="s">
        <v>24</v>
      </c>
      <c r="AB707" t="s">
        <v>22</v>
      </c>
      <c r="AC707" t="s">
        <v>23</v>
      </c>
      <c r="AD707" t="s">
        <v>24</v>
      </c>
      <c r="AE707" t="s">
        <v>22</v>
      </c>
      <c r="AF707" t="s">
        <v>23</v>
      </c>
      <c r="AG707" t="s">
        <v>24</v>
      </c>
      <c r="AH707" t="s">
        <v>22</v>
      </c>
      <c r="AI707" t="s">
        <v>23</v>
      </c>
      <c r="AJ707" t="s">
        <v>24</v>
      </c>
      <c r="AK707" t="s">
        <v>22</v>
      </c>
      <c r="AL707" t="s">
        <v>23</v>
      </c>
      <c r="AM707" t="s">
        <v>24</v>
      </c>
      <c r="AN707" t="s">
        <v>22</v>
      </c>
      <c r="AO707" t="s">
        <v>23</v>
      </c>
      <c r="AP707" t="s">
        <v>24</v>
      </c>
      <c r="AQ707" t="s">
        <v>22</v>
      </c>
      <c r="AR707" t="s">
        <v>23</v>
      </c>
      <c r="AS707" t="s">
        <v>24</v>
      </c>
      <c r="AT707" t="s">
        <v>22</v>
      </c>
      <c r="AU707" t="s">
        <v>23</v>
      </c>
      <c r="AV707" t="s">
        <v>24</v>
      </c>
    </row>
    <row r="708" spans="1:48">
      <c r="A708" s="2">
        <v>2</v>
      </c>
      <c r="B708">
        <f>-(Table12543023343663984304624942674106138[[#This Row],[time]]-2)*2</f>
        <v>0</v>
      </c>
      <c r="C708" s="8">
        <v>3.7799999999999997E-5</v>
      </c>
      <c r="D708" s="2">
        <v>2</v>
      </c>
      <c r="E708">
        <f>-(Table22553033353673994314634952775107139[[#This Row],[time]]-2)*2</f>
        <v>0</v>
      </c>
      <c r="F708" s="8">
        <v>6.4700000000000001E-5</v>
      </c>
      <c r="G708" s="2">
        <v>2</v>
      </c>
      <c r="H708" s="2">
        <f t="shared" ref="H708:H728" si="665">-(G708-2)*2</f>
        <v>0</v>
      </c>
      <c r="I708" s="8">
        <v>7.4300000000000004E-5</v>
      </c>
      <c r="J708" s="2">
        <v>2</v>
      </c>
      <c r="K708">
        <f>-(Table32563043363684004324644962876108140[[#This Row],[time]]-2)*2</f>
        <v>0</v>
      </c>
      <c r="L708" s="8">
        <v>7.4800000000000002E-5</v>
      </c>
      <c r="M708" s="2">
        <v>2</v>
      </c>
      <c r="N708">
        <f>-(Table2462633113433754074394715033583115147[[#This Row],[time]]-2)*2</f>
        <v>0</v>
      </c>
      <c r="O708" s="8">
        <v>6.05E-5</v>
      </c>
      <c r="P708" s="2">
        <v>2</v>
      </c>
      <c r="Q708">
        <f>-(Table42573053373694014334654972977109141[[#This Row],[time]]-2)*2</f>
        <v>0</v>
      </c>
      <c r="R708" s="8">
        <v>4.1900000000000002E-5</v>
      </c>
      <c r="S708" s="2">
        <v>2</v>
      </c>
      <c r="T708">
        <f>-(Table2472643123443764084404725043684116148[[#This Row],[time]]-2)*2</f>
        <v>0</v>
      </c>
      <c r="U708" s="8">
        <v>7.1699999999999995E-5</v>
      </c>
      <c r="V708" s="2">
        <v>2</v>
      </c>
      <c r="W708">
        <f>-(Table52583063383704024344664983078110142[[#This Row],[time]]-2)*2</f>
        <v>0</v>
      </c>
      <c r="X708" s="8">
        <v>9.0600000000000007E-5</v>
      </c>
      <c r="Y708" s="2">
        <v>2</v>
      </c>
      <c r="Z708">
        <f>-(Table2482653133453774094414735053785117149[[#This Row],[time]]-2)*2</f>
        <v>0</v>
      </c>
      <c r="AA708" s="8">
        <v>6.7000000000000002E-5</v>
      </c>
      <c r="AB708" s="2">
        <v>2</v>
      </c>
      <c r="AC708">
        <f>-(Table62593073393714034354674993179111143[[#This Row],[time]]-2)*2</f>
        <v>0</v>
      </c>
      <c r="AD708" s="8">
        <v>4.3600000000000003E-5</v>
      </c>
      <c r="AE708" s="2">
        <v>2</v>
      </c>
      <c r="AF708">
        <f>-(Table2492663143463784104424745063886118150[[#This Row],[time]]-2)*2</f>
        <v>0</v>
      </c>
      <c r="AG708" s="5">
        <v>2.9089799999999999E-2</v>
      </c>
      <c r="AH708" s="2">
        <v>2</v>
      </c>
      <c r="AI708">
        <f>-(Table72603083403724044364685003280112144[[#This Row],[time]]-2)*2</f>
        <v>0</v>
      </c>
      <c r="AJ708" s="8">
        <v>8.4599999999999996E-5</v>
      </c>
      <c r="AK708" s="2">
        <v>2</v>
      </c>
      <c r="AL708">
        <f>-(Table2502673153473794114434755073987119151[[#This Row],[time]]-2)*2</f>
        <v>0</v>
      </c>
      <c r="AM708" s="5">
        <v>1.20488</v>
      </c>
      <c r="AN708" s="2">
        <v>2</v>
      </c>
      <c r="AO708">
        <f>-(Table82613093413734054374695013381113145[[#This Row],[time]]-2)*2</f>
        <v>0</v>
      </c>
      <c r="AP708" s="5">
        <v>1.25471</v>
      </c>
      <c r="AQ708" s="2">
        <v>2</v>
      </c>
      <c r="AR708">
        <f>-(Table2522683163483804124444765084088120152[[#This Row],[time]]-2)*2</f>
        <v>0</v>
      </c>
      <c r="AS708" s="5">
        <v>0.87196300000000004</v>
      </c>
      <c r="AT708" s="2">
        <v>2</v>
      </c>
      <c r="AU708">
        <f>-(Table2532693173493814134454775094189121153[[#This Row],[time]]-2)*2</f>
        <v>0</v>
      </c>
      <c r="AV708" s="5">
        <v>2.4945300000000001</v>
      </c>
    </row>
    <row r="709" spans="1:48">
      <c r="A709" s="3">
        <v>2.0653700000000002</v>
      </c>
      <c r="B709">
        <f>-(Table12543023343663984304624942674106138[[#This Row],[time]]-2)*2</f>
        <v>-0.1307400000000003</v>
      </c>
      <c r="C709" s="9">
        <v>4.5500000000000001E-5</v>
      </c>
      <c r="D709" s="3">
        <v>2.0653700000000002</v>
      </c>
      <c r="E709">
        <f>-(Table22553033353673994314634952775107139[[#This Row],[time]]-2)*2</f>
        <v>-0.1307400000000003</v>
      </c>
      <c r="F709" s="6">
        <v>4.9546699999999999E-2</v>
      </c>
      <c r="G709" s="3">
        <v>2.0653700000000002</v>
      </c>
      <c r="H709" s="2">
        <f t="shared" si="665"/>
        <v>-0.1307400000000003</v>
      </c>
      <c r="I709" s="9">
        <v>8.4400000000000005E-5</v>
      </c>
      <c r="J709" s="3">
        <v>2.0653700000000002</v>
      </c>
      <c r="K709">
        <f>-(Table32563043363684004324644962876108140[[#This Row],[time]]-2)*2</f>
        <v>-0.1307400000000003</v>
      </c>
      <c r="L709" s="6">
        <v>0.41434799999999999</v>
      </c>
      <c r="M709" s="3">
        <v>2.0653700000000002</v>
      </c>
      <c r="N709">
        <f>-(Table2462633113433754074394715033583115147[[#This Row],[time]]-2)*2</f>
        <v>-0.1307400000000003</v>
      </c>
      <c r="O709" s="9">
        <v>8.2000000000000001E-5</v>
      </c>
      <c r="P709" s="3">
        <v>2.0653700000000002</v>
      </c>
      <c r="Q709">
        <f>-(Table42573053373694014334654972977109141[[#This Row],[time]]-2)*2</f>
        <v>-0.1307400000000003</v>
      </c>
      <c r="R709" s="9">
        <v>7.5300000000000001E-5</v>
      </c>
      <c r="S709" s="3">
        <v>2.0653700000000002</v>
      </c>
      <c r="T709">
        <f>-(Table2472643123443764084404725043684116148[[#This Row],[time]]-2)*2</f>
        <v>-0.1307400000000003</v>
      </c>
      <c r="U709" s="6">
        <v>8.7767899999999996E-2</v>
      </c>
      <c r="V709" s="3">
        <v>2.0653700000000002</v>
      </c>
      <c r="W709">
        <f>-(Table52583063383704024344664983078110142[[#This Row],[time]]-2)*2</f>
        <v>-0.1307400000000003</v>
      </c>
      <c r="X709" s="6">
        <v>1.07972</v>
      </c>
      <c r="Y709" s="3">
        <v>2.0653700000000002</v>
      </c>
      <c r="Z709">
        <f>-(Table2482653133453774094414735053785117149[[#This Row],[time]]-2)*2</f>
        <v>-0.1307400000000003</v>
      </c>
      <c r="AA709" s="6">
        <v>1.77665E-4</v>
      </c>
      <c r="AB709" s="3">
        <v>2.0653700000000002</v>
      </c>
      <c r="AC709">
        <f>-(Table62593073393714034354674993179111143[[#This Row],[time]]-2)*2</f>
        <v>-0.1307400000000003</v>
      </c>
      <c r="AD709" s="9">
        <v>7.1299999999999998E-5</v>
      </c>
      <c r="AE709" s="3">
        <v>2.0653700000000002</v>
      </c>
      <c r="AF709">
        <f>-(Table2492663143463784104424745063886118150[[#This Row],[time]]-2)*2</f>
        <v>-0.1307400000000003</v>
      </c>
      <c r="AG709" s="6">
        <v>0.17379900000000001</v>
      </c>
      <c r="AH709" s="3">
        <v>2.0653700000000002</v>
      </c>
      <c r="AI709">
        <f>-(Table72603083403724044364685003280112144[[#This Row],[time]]-2)*2</f>
        <v>-0.1307400000000003</v>
      </c>
      <c r="AJ709" s="6">
        <v>0.31838300000000003</v>
      </c>
      <c r="AK709" s="3">
        <v>2.0653700000000002</v>
      </c>
      <c r="AL709">
        <f>-(Table2502673153473794114434755073987119151[[#This Row],[time]]-2)*2</f>
        <v>-0.1307400000000003</v>
      </c>
      <c r="AM709" s="6">
        <v>1.75196</v>
      </c>
      <c r="AN709" s="3">
        <v>2.0653700000000002</v>
      </c>
      <c r="AO709">
        <f>-(Table82613093413734054374695013381113145[[#This Row],[time]]-2)*2</f>
        <v>-0.1307400000000003</v>
      </c>
      <c r="AP709" s="6">
        <v>1.67686</v>
      </c>
      <c r="AQ709" s="3">
        <v>2.0653700000000002</v>
      </c>
      <c r="AR709">
        <f>-(Table2522683163483804124444765084088120152[[#This Row],[time]]-2)*2</f>
        <v>-0.1307400000000003</v>
      </c>
      <c r="AS709" s="6">
        <v>1.7601899999999999</v>
      </c>
      <c r="AT709" s="3">
        <v>2.0653700000000002</v>
      </c>
      <c r="AU709">
        <f>-(Table2532693173493814134454775094189121153[[#This Row],[time]]-2)*2</f>
        <v>-0.1307400000000003</v>
      </c>
      <c r="AV709" s="6">
        <v>3.0916999999999999</v>
      </c>
    </row>
    <row r="710" spans="1:48">
      <c r="A710" s="3">
        <v>2.1099700000000001</v>
      </c>
      <c r="B710">
        <f>-(Table12543023343663984304624942674106138[[#This Row],[time]]-2)*2</f>
        <v>-0.21994000000000025</v>
      </c>
      <c r="C710" s="9">
        <v>4.4499999999999997E-5</v>
      </c>
      <c r="D710" s="3">
        <v>2.1099700000000001</v>
      </c>
      <c r="E710">
        <f>-(Table22553033353673994314634952775107139[[#This Row],[time]]-2)*2</f>
        <v>-0.21994000000000025</v>
      </c>
      <c r="F710" s="6">
        <v>6.7472500000000005E-2</v>
      </c>
      <c r="G710" s="3">
        <v>2.1099700000000001</v>
      </c>
      <c r="H710" s="2">
        <f t="shared" si="665"/>
        <v>-0.21994000000000025</v>
      </c>
      <c r="I710" s="9">
        <v>8.3700000000000002E-5</v>
      </c>
      <c r="J710" s="3">
        <v>2.1099700000000001</v>
      </c>
      <c r="K710">
        <f>-(Table32563043363684004324644962876108140[[#This Row],[time]]-2)*2</f>
        <v>-0.21994000000000025</v>
      </c>
      <c r="L710" s="6">
        <v>0.50017299999999998</v>
      </c>
      <c r="M710" s="3">
        <v>2.1099700000000001</v>
      </c>
      <c r="N710">
        <f>-(Table2462633113433754074394715033583115147[[#This Row],[time]]-2)*2</f>
        <v>-0.21994000000000025</v>
      </c>
      <c r="O710" s="9">
        <v>8.4499999999999994E-5</v>
      </c>
      <c r="P710" s="3">
        <v>2.1099700000000001</v>
      </c>
      <c r="Q710">
        <f>-(Table42573053373694014334654972977109141[[#This Row],[time]]-2)*2</f>
        <v>-0.21994000000000025</v>
      </c>
      <c r="R710" s="9">
        <v>8.1000000000000004E-5</v>
      </c>
      <c r="S710" s="3">
        <v>2.1099700000000001</v>
      </c>
      <c r="T710">
        <f>-(Table2472643123443764084404725043684116148[[#This Row],[time]]-2)*2</f>
        <v>-0.21994000000000025</v>
      </c>
      <c r="U710" s="6">
        <v>0.125364</v>
      </c>
      <c r="V710" s="3">
        <v>2.1099700000000001</v>
      </c>
      <c r="W710">
        <f>-(Table52583063383704024344664983078110142[[#This Row],[time]]-2)*2</f>
        <v>-0.21994000000000025</v>
      </c>
      <c r="X710" s="6">
        <v>1.1563300000000001</v>
      </c>
      <c r="Y710" s="3">
        <v>2.1099700000000001</v>
      </c>
      <c r="Z710">
        <f>-(Table2482653133453774094414735053785117149[[#This Row],[time]]-2)*2</f>
        <v>-0.21994000000000025</v>
      </c>
      <c r="AA710" s="6">
        <v>4.99681E-3</v>
      </c>
      <c r="AB710" s="3">
        <v>2.1099700000000001</v>
      </c>
      <c r="AC710">
        <f>-(Table62593073393714034354674993179111143[[#This Row],[time]]-2)*2</f>
        <v>-0.21994000000000025</v>
      </c>
      <c r="AD710" s="9">
        <v>7.47E-5</v>
      </c>
      <c r="AE710" s="3">
        <v>2.1099700000000001</v>
      </c>
      <c r="AF710">
        <f>-(Table2492663143463784104424745063886118150[[#This Row],[time]]-2)*2</f>
        <v>-0.21994000000000025</v>
      </c>
      <c r="AG710" s="6">
        <v>0.51355899999999999</v>
      </c>
      <c r="AH710" s="3">
        <v>2.1099700000000001</v>
      </c>
      <c r="AI710">
        <f>-(Table72603083403724044364685003280112144[[#This Row],[time]]-2)*2</f>
        <v>-0.21994000000000025</v>
      </c>
      <c r="AJ710" s="6">
        <v>0.67288899999999996</v>
      </c>
      <c r="AK710" s="3">
        <v>2.1099700000000001</v>
      </c>
      <c r="AL710">
        <f>-(Table2502673153473794114434755073987119151[[#This Row],[time]]-2)*2</f>
        <v>-0.21994000000000025</v>
      </c>
      <c r="AM710" s="6">
        <v>1.89012</v>
      </c>
      <c r="AN710" s="3">
        <v>2.1099700000000001</v>
      </c>
      <c r="AO710">
        <f>-(Table82613093413734054374695013381113145[[#This Row],[time]]-2)*2</f>
        <v>-0.21994000000000025</v>
      </c>
      <c r="AP710" s="6">
        <v>2.00461</v>
      </c>
      <c r="AQ710" s="3">
        <v>2.1099700000000001</v>
      </c>
      <c r="AR710">
        <f>-(Table2522683163483804124444765084088120152[[#This Row],[time]]-2)*2</f>
        <v>-0.21994000000000025</v>
      </c>
      <c r="AS710" s="6">
        <v>1.85789</v>
      </c>
      <c r="AT710" s="3">
        <v>2.1099700000000001</v>
      </c>
      <c r="AU710">
        <f>-(Table2532693173493814134454775094189121153[[#This Row],[time]]-2)*2</f>
        <v>-0.21994000000000025</v>
      </c>
      <c r="AV710" s="6">
        <v>3.38435</v>
      </c>
    </row>
    <row r="711" spans="1:48">
      <c r="A711" s="3">
        <v>2.1549499999999999</v>
      </c>
      <c r="B711">
        <f>-(Table12543023343663984304624942674106138[[#This Row],[time]]-2)*2</f>
        <v>-0.30989999999999984</v>
      </c>
      <c r="C711" s="9">
        <v>4.4299999999999999E-5</v>
      </c>
      <c r="D711" s="3">
        <v>2.1549499999999999</v>
      </c>
      <c r="E711">
        <f>-(Table22553033353673994314634952775107139[[#This Row],[time]]-2)*2</f>
        <v>-0.30989999999999984</v>
      </c>
      <c r="F711" s="6">
        <v>0.10825700000000001</v>
      </c>
      <c r="G711" s="3">
        <v>2.1549499999999999</v>
      </c>
      <c r="H711" s="2">
        <f t="shared" si="665"/>
        <v>-0.30989999999999984</v>
      </c>
      <c r="I711" s="9">
        <v>8.4800000000000001E-5</v>
      </c>
      <c r="J711" s="3">
        <v>2.1549499999999999</v>
      </c>
      <c r="K711">
        <f>-(Table32563043363684004324644962876108140[[#This Row],[time]]-2)*2</f>
        <v>-0.30989999999999984</v>
      </c>
      <c r="L711" s="6">
        <v>0.60760000000000003</v>
      </c>
      <c r="M711" s="3">
        <v>2.1549499999999999</v>
      </c>
      <c r="N711">
        <f>-(Table2462633113433754074394715033583115147[[#This Row],[time]]-2)*2</f>
        <v>-0.30989999999999984</v>
      </c>
      <c r="O711" s="9">
        <v>8.7399999999999997E-5</v>
      </c>
      <c r="P711" s="3">
        <v>2.1549499999999999</v>
      </c>
      <c r="Q711">
        <f>-(Table42573053373694014334654972977109141[[#This Row],[time]]-2)*2</f>
        <v>-0.30989999999999984</v>
      </c>
      <c r="R711" s="9">
        <v>8.6100000000000006E-5</v>
      </c>
      <c r="S711" s="3">
        <v>2.1549499999999999</v>
      </c>
      <c r="T711">
        <f>-(Table2472643123443764084404725043684116148[[#This Row],[time]]-2)*2</f>
        <v>-0.30989999999999984</v>
      </c>
      <c r="U711" s="6">
        <v>0.19195000000000001</v>
      </c>
      <c r="V711" s="3">
        <v>2.1549499999999999</v>
      </c>
      <c r="W711">
        <f>-(Table52583063383704024344664983078110142[[#This Row],[time]]-2)*2</f>
        <v>-0.30989999999999984</v>
      </c>
      <c r="X711" s="6">
        <v>1.1890499999999999</v>
      </c>
      <c r="Y711" s="3">
        <v>2.1549499999999999</v>
      </c>
      <c r="Z711">
        <f>-(Table2482653133453774094414735053785117149[[#This Row],[time]]-2)*2</f>
        <v>-0.30989999999999984</v>
      </c>
      <c r="AA711" s="6">
        <v>2.3068200000000001E-2</v>
      </c>
      <c r="AB711" s="3">
        <v>2.1549499999999999</v>
      </c>
      <c r="AC711">
        <f>-(Table62593073393714034354674993179111143[[#This Row],[time]]-2)*2</f>
        <v>-0.30989999999999984</v>
      </c>
      <c r="AD711" s="6">
        <v>3.52899E-4</v>
      </c>
      <c r="AE711" s="3">
        <v>2.1549499999999999</v>
      </c>
      <c r="AF711">
        <f>-(Table2492663143463784104424745063886118150[[#This Row],[time]]-2)*2</f>
        <v>-0.30989999999999984</v>
      </c>
      <c r="AG711" s="6">
        <v>0.98732900000000001</v>
      </c>
      <c r="AH711" s="3">
        <v>2.1549499999999999</v>
      </c>
      <c r="AI711">
        <f>-(Table72603083403724044364685003280112144[[#This Row],[time]]-2)*2</f>
        <v>-0.30989999999999984</v>
      </c>
      <c r="AJ711" s="6">
        <v>1.07958</v>
      </c>
      <c r="AK711" s="3">
        <v>2.1549499999999999</v>
      </c>
      <c r="AL711">
        <f>-(Table2502673153473794114434755073987119151[[#This Row],[time]]-2)*2</f>
        <v>-0.30989999999999984</v>
      </c>
      <c r="AM711" s="6">
        <v>2.0912600000000001</v>
      </c>
      <c r="AN711" s="3">
        <v>2.1549499999999999</v>
      </c>
      <c r="AO711">
        <f>-(Table82613093413734054374695013381113145[[#This Row],[time]]-2)*2</f>
        <v>-0.30989999999999984</v>
      </c>
      <c r="AP711" s="6">
        <v>2.4454400000000001</v>
      </c>
      <c r="AQ711" s="3">
        <v>2.1549499999999999</v>
      </c>
      <c r="AR711">
        <f>-(Table2522683163483804124444765084088120152[[#This Row],[time]]-2)*2</f>
        <v>-0.30989999999999984</v>
      </c>
      <c r="AS711" s="6">
        <v>2.03152</v>
      </c>
      <c r="AT711" s="3">
        <v>2.1549499999999999</v>
      </c>
      <c r="AU711">
        <f>-(Table2532693173493814134454775094189121153[[#This Row],[time]]-2)*2</f>
        <v>-0.30989999999999984</v>
      </c>
      <c r="AV711" s="6">
        <v>3.7896000000000001</v>
      </c>
    </row>
    <row r="712" spans="1:48">
      <c r="A712" s="3">
        <v>2.21617</v>
      </c>
      <c r="B712">
        <f>-(Table12543023343663984304624942674106138[[#This Row],[time]]-2)*2</f>
        <v>-0.43233999999999995</v>
      </c>
      <c r="C712" s="9">
        <v>5.0500000000000001E-5</v>
      </c>
      <c r="D712" s="3">
        <v>2.21617</v>
      </c>
      <c r="E712">
        <f>-(Table22553033353673994314634952775107139[[#This Row],[time]]-2)*2</f>
        <v>-0.43233999999999995</v>
      </c>
      <c r="F712" s="6">
        <v>0.21874099999999999</v>
      </c>
      <c r="G712" s="3">
        <v>2.21617</v>
      </c>
      <c r="H712" s="2">
        <f t="shared" si="665"/>
        <v>-0.43233999999999995</v>
      </c>
      <c r="I712" s="9">
        <v>8.7999999999999998E-5</v>
      </c>
      <c r="J712" s="3">
        <v>2.21617</v>
      </c>
      <c r="K712">
        <f>-(Table32563043363684004324644962876108140[[#This Row],[time]]-2)*2</f>
        <v>-0.43233999999999995</v>
      </c>
      <c r="L712" s="6">
        <v>0.80978099999999997</v>
      </c>
      <c r="M712" s="3">
        <v>2.21617</v>
      </c>
      <c r="N712">
        <f>-(Table2462633113433754074394715033583115147[[#This Row],[time]]-2)*2</f>
        <v>-0.43233999999999995</v>
      </c>
      <c r="O712" s="6">
        <v>1.8039800000000002E-2</v>
      </c>
      <c r="P712" s="3">
        <v>2.21617</v>
      </c>
      <c r="Q712">
        <f>-(Table42573053373694014334654972977109141[[#This Row],[time]]-2)*2</f>
        <v>-0.43233999999999995</v>
      </c>
      <c r="R712" s="6">
        <v>1.3415099999999999E-2</v>
      </c>
      <c r="S712" s="3">
        <v>2.21617</v>
      </c>
      <c r="T712">
        <f>-(Table2472643123443764084404725043684116148[[#This Row],[time]]-2)*2</f>
        <v>-0.43233999999999995</v>
      </c>
      <c r="U712" s="6">
        <v>0.50370199999999998</v>
      </c>
      <c r="V712" s="3">
        <v>2.21617</v>
      </c>
      <c r="W712">
        <f>-(Table52583063383704024344664983078110142[[#This Row],[time]]-2)*2</f>
        <v>-0.43233999999999995</v>
      </c>
      <c r="X712" s="6">
        <v>1.18059</v>
      </c>
      <c r="Y712" s="3">
        <v>2.21617</v>
      </c>
      <c r="Z712">
        <f>-(Table2482653133453774094414735053785117149[[#This Row],[time]]-2)*2</f>
        <v>-0.43233999999999995</v>
      </c>
      <c r="AA712" s="6">
        <v>2.8335299999999999E-3</v>
      </c>
      <c r="AB712" s="3">
        <v>2.21617</v>
      </c>
      <c r="AC712">
        <f>-(Table62593073393714034354674993179111143[[#This Row],[time]]-2)*2</f>
        <v>-0.43233999999999995</v>
      </c>
      <c r="AD712" s="6">
        <v>1.44829E-2</v>
      </c>
      <c r="AE712" s="3">
        <v>2.21617</v>
      </c>
      <c r="AF712">
        <f>-(Table2492663143463784104424745063886118150[[#This Row],[time]]-2)*2</f>
        <v>-0.43233999999999995</v>
      </c>
      <c r="AG712" s="6">
        <v>1.6291100000000001</v>
      </c>
      <c r="AH712" s="3">
        <v>2.21617</v>
      </c>
      <c r="AI712">
        <f>-(Table72603083403724044364685003280112144[[#This Row],[time]]-2)*2</f>
        <v>-0.43233999999999995</v>
      </c>
      <c r="AJ712" s="6">
        <v>1.6611199999999999</v>
      </c>
      <c r="AK712" s="3">
        <v>2.21617</v>
      </c>
      <c r="AL712">
        <f>-(Table2502673153473794114434755073987119151[[#This Row],[time]]-2)*2</f>
        <v>-0.43233999999999995</v>
      </c>
      <c r="AM712" s="6">
        <v>2.4262199999999998</v>
      </c>
      <c r="AN712" s="3">
        <v>2.21617</v>
      </c>
      <c r="AO712">
        <f>-(Table82613093413734054374695013381113145[[#This Row],[time]]-2)*2</f>
        <v>-0.43233999999999995</v>
      </c>
      <c r="AP712" s="6">
        <v>3.09145</v>
      </c>
      <c r="AQ712" s="3">
        <v>2.21617</v>
      </c>
      <c r="AR712">
        <f>-(Table2522683163483804124444765084088120152[[#This Row],[time]]-2)*2</f>
        <v>-0.43233999999999995</v>
      </c>
      <c r="AS712" s="6">
        <v>2.3012000000000001</v>
      </c>
      <c r="AT712" s="3">
        <v>2.21617</v>
      </c>
      <c r="AU712">
        <f>-(Table2532693173493814134454775094189121153[[#This Row],[time]]-2)*2</f>
        <v>-0.43233999999999995</v>
      </c>
      <c r="AV712" s="6">
        <v>4.3585099999999999</v>
      </c>
    </row>
    <row r="713" spans="1:48">
      <c r="A713" s="3">
        <v>2.2503299999999999</v>
      </c>
      <c r="B713">
        <f>-(Table12543023343663984304624942674106138[[#This Row],[time]]-2)*2</f>
        <v>-0.50065999999999988</v>
      </c>
      <c r="C713" s="9">
        <v>5.3999999999999998E-5</v>
      </c>
      <c r="D713" s="3">
        <v>2.2503299999999999</v>
      </c>
      <c r="E713">
        <f>-(Table22553033353673994314634952775107139[[#This Row],[time]]-2)*2</f>
        <v>-0.50065999999999988</v>
      </c>
      <c r="F713" s="6">
        <v>0.33135199999999998</v>
      </c>
      <c r="G713" s="3">
        <v>2.2503299999999999</v>
      </c>
      <c r="H713" s="2">
        <f t="shared" si="665"/>
        <v>-0.50065999999999988</v>
      </c>
      <c r="I713" s="9">
        <v>9.0500000000000004E-5</v>
      </c>
      <c r="J713" s="3">
        <v>2.2503299999999999</v>
      </c>
      <c r="K713">
        <f>-(Table32563043363684004324644962876108140[[#This Row],[time]]-2)*2</f>
        <v>-0.50065999999999988</v>
      </c>
      <c r="L713" s="6">
        <v>0.95965999999999996</v>
      </c>
      <c r="M713" s="3">
        <v>2.2503299999999999</v>
      </c>
      <c r="N713">
        <f>-(Table2462633113433754074394715033583115147[[#This Row],[time]]-2)*2</f>
        <v>-0.50065999999999988</v>
      </c>
      <c r="O713" s="6">
        <v>7.5292999999999999E-2</v>
      </c>
      <c r="P713" s="3">
        <v>2.2503299999999999</v>
      </c>
      <c r="Q713">
        <f>-(Table42573053373694014334654972977109141[[#This Row],[time]]-2)*2</f>
        <v>-0.50065999999999988</v>
      </c>
      <c r="R713" s="6">
        <v>5.6430000000000001E-2</v>
      </c>
      <c r="S713" s="3">
        <v>2.2503299999999999</v>
      </c>
      <c r="T713">
        <f>-(Table2472643123443764084404725043684116148[[#This Row],[time]]-2)*2</f>
        <v>-0.50065999999999988</v>
      </c>
      <c r="U713" s="6">
        <v>0.70198899999999997</v>
      </c>
      <c r="V713" s="3">
        <v>2.2503299999999999</v>
      </c>
      <c r="W713">
        <f>-(Table52583063383704024344664983078110142[[#This Row],[time]]-2)*2</f>
        <v>-0.50065999999999988</v>
      </c>
      <c r="X713" s="6">
        <v>1.1820200000000001</v>
      </c>
      <c r="Y713" s="3">
        <v>2.2503299999999999</v>
      </c>
      <c r="Z713">
        <f>-(Table2482653133453774094414735053785117149[[#This Row],[time]]-2)*2</f>
        <v>-0.50065999999999988</v>
      </c>
      <c r="AA713" s="6">
        <v>3.4633300000000001E-3</v>
      </c>
      <c r="AB713" s="3">
        <v>2.2503299999999999</v>
      </c>
      <c r="AC713">
        <f>-(Table62593073393714034354674993179111143[[#This Row],[time]]-2)*2</f>
        <v>-0.50065999999999988</v>
      </c>
      <c r="AD713" s="6">
        <v>2.5855E-2</v>
      </c>
      <c r="AE713" s="3">
        <v>2.2503299999999999</v>
      </c>
      <c r="AF713">
        <f>-(Table2492663143463784104424745063886118150[[#This Row],[time]]-2)*2</f>
        <v>-0.50065999999999988</v>
      </c>
      <c r="AG713" s="6">
        <v>1.9394499999999999</v>
      </c>
      <c r="AH713" s="3">
        <v>2.2503299999999999</v>
      </c>
      <c r="AI713">
        <f>-(Table72603083403724044364685003280112144[[#This Row],[time]]-2)*2</f>
        <v>-0.50065999999999988</v>
      </c>
      <c r="AJ713" s="6">
        <v>1.9460599999999999</v>
      </c>
      <c r="AK713" s="3">
        <v>2.2503299999999999</v>
      </c>
      <c r="AL713">
        <f>-(Table2502673153473794114434755073987119151[[#This Row],[time]]-2)*2</f>
        <v>-0.50065999999999988</v>
      </c>
      <c r="AM713" s="6">
        <v>2.6438799999999998</v>
      </c>
      <c r="AN713" s="3">
        <v>2.2503299999999999</v>
      </c>
      <c r="AO713">
        <f>-(Table82613093413734054374695013381113145[[#This Row],[time]]-2)*2</f>
        <v>-0.50065999999999988</v>
      </c>
      <c r="AP713" s="6">
        <v>3.4397000000000002</v>
      </c>
      <c r="AQ713" s="3">
        <v>2.2503299999999999</v>
      </c>
      <c r="AR713">
        <f>-(Table2522683163483804124444765084088120152[[#This Row],[time]]-2)*2</f>
        <v>-0.50065999999999988</v>
      </c>
      <c r="AS713" s="6">
        <v>2.4496199999999999</v>
      </c>
      <c r="AT713" s="3">
        <v>2.2503299999999999</v>
      </c>
      <c r="AU713">
        <f>-(Table2532693173493814134454775094189121153[[#This Row],[time]]-2)*2</f>
        <v>-0.50065999999999988</v>
      </c>
      <c r="AV713" s="6">
        <v>4.6323499999999997</v>
      </c>
    </row>
    <row r="714" spans="1:48">
      <c r="A714" s="3">
        <v>2.30464</v>
      </c>
      <c r="B714">
        <f>-(Table12543023343663984304624942674106138[[#This Row],[time]]-2)*2</f>
        <v>-0.60928000000000004</v>
      </c>
      <c r="C714" s="9">
        <v>6.02E-5</v>
      </c>
      <c r="D714" s="3">
        <v>2.30464</v>
      </c>
      <c r="E714">
        <f>-(Table22553033353673994314634952775107139[[#This Row],[time]]-2)*2</f>
        <v>-0.60928000000000004</v>
      </c>
      <c r="F714" s="6">
        <v>0.66643399999999997</v>
      </c>
      <c r="G714" s="3">
        <v>2.30464</v>
      </c>
      <c r="H714" s="2">
        <f t="shared" si="665"/>
        <v>-0.60928000000000004</v>
      </c>
      <c r="I714" s="6">
        <v>7.4061299999999999E-4</v>
      </c>
      <c r="J714" s="3">
        <v>2.30464</v>
      </c>
      <c r="K714">
        <f>-(Table32563043363684004324644962876108140[[#This Row],[time]]-2)*2</f>
        <v>-0.60928000000000004</v>
      </c>
      <c r="L714" s="6">
        <v>1.2579100000000001</v>
      </c>
      <c r="M714" s="3">
        <v>2.30464</v>
      </c>
      <c r="N714">
        <f>-(Table2462633113433754074394715033583115147[[#This Row],[time]]-2)*2</f>
        <v>-0.60928000000000004</v>
      </c>
      <c r="O714" s="6">
        <v>0.31610100000000002</v>
      </c>
      <c r="P714" s="3">
        <v>2.30464</v>
      </c>
      <c r="Q714">
        <f>-(Table42573053373694014334654972977109141[[#This Row],[time]]-2)*2</f>
        <v>-0.60928000000000004</v>
      </c>
      <c r="R714" s="6">
        <v>0.27703100000000003</v>
      </c>
      <c r="S714" s="3">
        <v>2.30464</v>
      </c>
      <c r="T714">
        <f>-(Table2472643123443764084404725043684116148[[#This Row],[time]]-2)*2</f>
        <v>-0.60928000000000004</v>
      </c>
      <c r="U714" s="6">
        <v>1.02593</v>
      </c>
      <c r="V714" s="3">
        <v>2.30464</v>
      </c>
      <c r="W714">
        <f>-(Table52583063383704024344664983078110142[[#This Row],[time]]-2)*2</f>
        <v>-0.60928000000000004</v>
      </c>
      <c r="X714" s="6">
        <v>1.2150000000000001</v>
      </c>
      <c r="Y714" s="3">
        <v>2.30464</v>
      </c>
      <c r="Z714">
        <f>-(Table2482653133453774094414735053785117149[[#This Row],[time]]-2)*2</f>
        <v>-0.60928000000000004</v>
      </c>
      <c r="AA714" s="6">
        <v>1.0212300000000001E-2</v>
      </c>
      <c r="AB714" s="3">
        <v>2.30464</v>
      </c>
      <c r="AC714">
        <f>-(Table62593073393714034354674993179111143[[#This Row],[time]]-2)*2</f>
        <v>-0.60928000000000004</v>
      </c>
      <c r="AD714" s="6">
        <v>0.103118</v>
      </c>
      <c r="AE714" s="3">
        <v>2.30464</v>
      </c>
      <c r="AF714">
        <f>-(Table2492663143463784104424745063886118150[[#This Row],[time]]-2)*2</f>
        <v>-0.60928000000000004</v>
      </c>
      <c r="AG714" s="6">
        <v>2.4840599999999999</v>
      </c>
      <c r="AH714" s="3">
        <v>2.30464</v>
      </c>
      <c r="AI714">
        <f>-(Table72603083403724044364685003280112144[[#This Row],[time]]-2)*2</f>
        <v>-0.60928000000000004</v>
      </c>
      <c r="AJ714" s="6">
        <v>2.4298799999999998</v>
      </c>
      <c r="AK714" s="3">
        <v>2.30464</v>
      </c>
      <c r="AL714">
        <f>-(Table2502673153473794114434755073987119151[[#This Row],[time]]-2)*2</f>
        <v>-0.60928000000000004</v>
      </c>
      <c r="AM714" s="6">
        <v>2.96922</v>
      </c>
      <c r="AN714" s="3">
        <v>2.30464</v>
      </c>
      <c r="AO714">
        <f>-(Table82613093413734054374695013381113145[[#This Row],[time]]-2)*2</f>
        <v>-0.60928000000000004</v>
      </c>
      <c r="AP714" s="6">
        <v>3.9892300000000001</v>
      </c>
      <c r="AQ714" s="3">
        <v>2.30464</v>
      </c>
      <c r="AR714">
        <f>-(Table2522683163483804124444765084088120152[[#This Row],[time]]-2)*2</f>
        <v>-0.60928000000000004</v>
      </c>
      <c r="AS714" s="6">
        <v>2.70296</v>
      </c>
      <c r="AT714" s="3">
        <v>2.30464</v>
      </c>
      <c r="AU714">
        <f>-(Table2532693173493814134454775094189121153[[#This Row],[time]]-2)*2</f>
        <v>-0.60928000000000004</v>
      </c>
      <c r="AV714" s="6">
        <v>5.0578900000000004</v>
      </c>
    </row>
    <row r="715" spans="1:48">
      <c r="A715" s="3">
        <v>2.3552900000000001</v>
      </c>
      <c r="B715">
        <f>-(Table12543023343663984304624942674106138[[#This Row],[time]]-2)*2</f>
        <v>-0.71058000000000021</v>
      </c>
      <c r="C715" s="9">
        <v>6.7100000000000005E-5</v>
      </c>
      <c r="D715" s="3">
        <v>2.3552900000000001</v>
      </c>
      <c r="E715">
        <f>-(Table22553033353673994314634952775107139[[#This Row],[time]]-2)*2</f>
        <v>-0.71058000000000021</v>
      </c>
      <c r="F715" s="6">
        <v>1.1382000000000001</v>
      </c>
      <c r="G715" s="3">
        <v>2.3552900000000001</v>
      </c>
      <c r="H715" s="2">
        <f t="shared" si="665"/>
        <v>-0.71058000000000021</v>
      </c>
      <c r="I715" s="6">
        <v>3.00681E-2</v>
      </c>
      <c r="J715" s="3">
        <v>2.3552900000000001</v>
      </c>
      <c r="K715">
        <f>-(Table32563043363684004324644962876108140[[#This Row],[time]]-2)*2</f>
        <v>-0.71058000000000021</v>
      </c>
      <c r="L715" s="6">
        <v>1.6684399999999999</v>
      </c>
      <c r="M715" s="3">
        <v>2.3552900000000001</v>
      </c>
      <c r="N715">
        <f>-(Table2462633113433754074394715033583115147[[#This Row],[time]]-2)*2</f>
        <v>-0.71058000000000021</v>
      </c>
      <c r="O715" s="6">
        <v>0.79078800000000005</v>
      </c>
      <c r="P715" s="3">
        <v>2.3552900000000001</v>
      </c>
      <c r="Q715">
        <f>-(Table42573053373694014334654972977109141[[#This Row],[time]]-2)*2</f>
        <v>-0.71058000000000021</v>
      </c>
      <c r="R715" s="6">
        <v>0.61503799999999997</v>
      </c>
      <c r="S715" s="3">
        <v>2.3552900000000001</v>
      </c>
      <c r="T715">
        <f>-(Table2472643123443764084404725043684116148[[#This Row],[time]]-2)*2</f>
        <v>-0.71058000000000021</v>
      </c>
      <c r="U715" s="6">
        <v>1.3293200000000001</v>
      </c>
      <c r="V715" s="3">
        <v>2.3552900000000001</v>
      </c>
      <c r="W715">
        <f>-(Table52583063383704024344664983078110142[[#This Row],[time]]-2)*2</f>
        <v>-0.71058000000000021</v>
      </c>
      <c r="X715" s="6">
        <v>1.3190999999999999</v>
      </c>
      <c r="Y715" s="3">
        <v>2.3552900000000001</v>
      </c>
      <c r="Z715">
        <f>-(Table2482653133453774094414735053785117149[[#This Row],[time]]-2)*2</f>
        <v>-0.71058000000000021</v>
      </c>
      <c r="AA715" s="6">
        <v>9.6009800000000006E-2</v>
      </c>
      <c r="AB715" s="3">
        <v>2.3552900000000001</v>
      </c>
      <c r="AC715">
        <f>-(Table62593073393714034354674993179111143[[#This Row],[time]]-2)*2</f>
        <v>-0.71058000000000021</v>
      </c>
      <c r="AD715" s="6">
        <v>0.28667500000000001</v>
      </c>
      <c r="AE715" s="3">
        <v>2.3552900000000001</v>
      </c>
      <c r="AF715">
        <f>-(Table2492663143463784104424745063886118150[[#This Row],[time]]-2)*2</f>
        <v>-0.71058000000000021</v>
      </c>
      <c r="AG715" s="6">
        <v>2.9930699999999999</v>
      </c>
      <c r="AH715" s="3">
        <v>2.3552900000000001</v>
      </c>
      <c r="AI715">
        <f>-(Table72603083403724044364685003280112144[[#This Row],[time]]-2)*2</f>
        <v>-0.71058000000000021</v>
      </c>
      <c r="AJ715" s="6">
        <v>2.8755700000000002</v>
      </c>
      <c r="AK715" s="3">
        <v>2.3552900000000001</v>
      </c>
      <c r="AL715">
        <f>-(Table2502673153473794114434755073987119151[[#This Row],[time]]-2)*2</f>
        <v>-0.71058000000000021</v>
      </c>
      <c r="AM715" s="6">
        <v>3.2589999999999999</v>
      </c>
      <c r="AN715" s="3">
        <v>2.3552900000000001</v>
      </c>
      <c r="AO715">
        <f>-(Table82613093413734054374695013381113145[[#This Row],[time]]-2)*2</f>
        <v>-0.71058000000000021</v>
      </c>
      <c r="AP715" s="6">
        <v>4.4996200000000002</v>
      </c>
      <c r="AQ715" s="3">
        <v>2.3552900000000001</v>
      </c>
      <c r="AR715">
        <f>-(Table2522683163483804124444765084088120152[[#This Row],[time]]-2)*2</f>
        <v>-0.71058000000000021</v>
      </c>
      <c r="AS715" s="6">
        <v>2.94076</v>
      </c>
      <c r="AT715" s="3">
        <v>2.3552900000000001</v>
      </c>
      <c r="AU715">
        <f>-(Table2532693173493814134454775094189121153[[#This Row],[time]]-2)*2</f>
        <v>-0.71058000000000021</v>
      </c>
      <c r="AV715" s="6">
        <v>5.4494199999999999</v>
      </c>
    </row>
    <row r="716" spans="1:48">
      <c r="A716" s="3">
        <v>2.4057200000000001</v>
      </c>
      <c r="B716">
        <f>-(Table12543023343663984304624942674106138[[#This Row],[time]]-2)*2</f>
        <v>-0.81144000000000016</v>
      </c>
      <c r="C716" s="9">
        <v>7.4300000000000004E-5</v>
      </c>
      <c r="D716" s="3">
        <v>2.4057200000000001</v>
      </c>
      <c r="E716">
        <f>-(Table22553033353673994314634952775107139[[#This Row],[time]]-2)*2</f>
        <v>-0.81144000000000016</v>
      </c>
      <c r="F716" s="6">
        <v>1.52769</v>
      </c>
      <c r="G716" s="3">
        <v>2.4057200000000001</v>
      </c>
      <c r="H716" s="2">
        <f t="shared" si="665"/>
        <v>-0.81144000000000016</v>
      </c>
      <c r="I716" s="6">
        <v>0.23792099999999999</v>
      </c>
      <c r="J716" s="3">
        <v>2.4057200000000001</v>
      </c>
      <c r="K716">
        <f>-(Table32563043363684004324644962876108140[[#This Row],[time]]-2)*2</f>
        <v>-0.81144000000000016</v>
      </c>
      <c r="L716" s="6">
        <v>2.1115599999999999</v>
      </c>
      <c r="M716" s="3">
        <v>2.4057200000000001</v>
      </c>
      <c r="N716">
        <f>-(Table2462633113433754074394715033583115147[[#This Row],[time]]-2)*2</f>
        <v>-0.81144000000000016</v>
      </c>
      <c r="O716" s="6">
        <v>1.4617100000000001</v>
      </c>
      <c r="P716" s="3">
        <v>2.4057200000000001</v>
      </c>
      <c r="Q716">
        <f>-(Table42573053373694014334654972977109141[[#This Row],[time]]-2)*2</f>
        <v>-0.81144000000000016</v>
      </c>
      <c r="R716" s="6">
        <v>1.03766</v>
      </c>
      <c r="S716" s="3">
        <v>2.4057200000000001</v>
      </c>
      <c r="T716">
        <f>-(Table2472643123443764084404725043684116148[[#This Row],[time]]-2)*2</f>
        <v>-0.81144000000000016</v>
      </c>
      <c r="U716" s="6">
        <v>1.6537500000000001</v>
      </c>
      <c r="V716" s="3">
        <v>2.4057200000000001</v>
      </c>
      <c r="W716">
        <f>-(Table52583063383704024344664983078110142[[#This Row],[time]]-2)*2</f>
        <v>-0.81144000000000016</v>
      </c>
      <c r="X716" s="6">
        <v>1.49678</v>
      </c>
      <c r="Y716" s="3">
        <v>2.4057200000000001</v>
      </c>
      <c r="Z716">
        <f>-(Table2482653133453774094414735053785117149[[#This Row],[time]]-2)*2</f>
        <v>-0.81144000000000016</v>
      </c>
      <c r="AA716" s="6">
        <v>0.341279</v>
      </c>
      <c r="AB716" s="3">
        <v>2.4057200000000001</v>
      </c>
      <c r="AC716">
        <f>-(Table62593073393714034354674993179111143[[#This Row],[time]]-2)*2</f>
        <v>-0.81144000000000016</v>
      </c>
      <c r="AD716" s="6">
        <v>0.52391799999999999</v>
      </c>
      <c r="AE716" s="3">
        <v>2.4057200000000001</v>
      </c>
      <c r="AF716">
        <f>-(Table2492663143463784104424745063886118150[[#This Row],[time]]-2)*2</f>
        <v>-0.81144000000000016</v>
      </c>
      <c r="AG716" s="6">
        <v>3.3391199999999999</v>
      </c>
      <c r="AH716" s="3">
        <v>2.4057200000000001</v>
      </c>
      <c r="AI716">
        <f>-(Table72603083403724044364685003280112144[[#This Row],[time]]-2)*2</f>
        <v>-0.81144000000000016</v>
      </c>
      <c r="AJ716" s="6">
        <v>3.3333400000000002</v>
      </c>
      <c r="AK716" s="3">
        <v>2.4057200000000001</v>
      </c>
      <c r="AL716">
        <f>-(Table2502673153473794114434755073987119151[[#This Row],[time]]-2)*2</f>
        <v>-0.81144000000000016</v>
      </c>
      <c r="AM716" s="6">
        <v>3.5307900000000001</v>
      </c>
      <c r="AN716" s="3">
        <v>2.4057200000000001</v>
      </c>
      <c r="AO716">
        <f>-(Table82613093413734054374695013381113145[[#This Row],[time]]-2)*2</f>
        <v>-0.81144000000000016</v>
      </c>
      <c r="AP716" s="6">
        <v>5.0431499999999998</v>
      </c>
      <c r="AQ716" s="3">
        <v>2.4057200000000001</v>
      </c>
      <c r="AR716">
        <f>-(Table2522683163483804124444765084088120152[[#This Row],[time]]-2)*2</f>
        <v>-0.81144000000000016</v>
      </c>
      <c r="AS716" s="6">
        <v>3.1852</v>
      </c>
      <c r="AT716" s="3">
        <v>2.4057200000000001</v>
      </c>
      <c r="AU716">
        <f>-(Table2532693173493814134454775094189121153[[#This Row],[time]]-2)*2</f>
        <v>-0.81144000000000016</v>
      </c>
      <c r="AV716" s="6">
        <v>5.8526899999999999</v>
      </c>
    </row>
    <row r="717" spans="1:48">
      <c r="A717" s="3">
        <v>2.4564699999999999</v>
      </c>
      <c r="B717">
        <f>-(Table12543023343663984304624942674106138[[#This Row],[time]]-2)*2</f>
        <v>-0.91293999999999986</v>
      </c>
      <c r="C717" s="6">
        <v>1.32304E-4</v>
      </c>
      <c r="D717" s="3">
        <v>2.4564699999999999</v>
      </c>
      <c r="E717">
        <f>-(Table22553033353673994314634952775107139[[#This Row],[time]]-2)*2</f>
        <v>-0.91293999999999986</v>
      </c>
      <c r="F717" s="6">
        <v>1.9310400000000001</v>
      </c>
      <c r="G717" s="3">
        <v>2.4564699999999999</v>
      </c>
      <c r="H717" s="2">
        <f t="shared" si="665"/>
        <v>-0.91293999999999986</v>
      </c>
      <c r="I717" s="6">
        <v>0.54983199999999999</v>
      </c>
      <c r="J717" s="3">
        <v>2.4564699999999999</v>
      </c>
      <c r="K717">
        <f>-(Table32563043363684004324644962876108140[[#This Row],[time]]-2)*2</f>
        <v>-0.91293999999999986</v>
      </c>
      <c r="L717" s="6">
        <v>2.4407199999999998</v>
      </c>
      <c r="M717" s="3">
        <v>2.4564699999999999</v>
      </c>
      <c r="N717">
        <f>-(Table2462633113433754074394715033583115147[[#This Row],[time]]-2)*2</f>
        <v>-0.91293999999999986</v>
      </c>
      <c r="O717" s="6">
        <v>1.87026</v>
      </c>
      <c r="P717" s="3">
        <v>2.4564699999999999</v>
      </c>
      <c r="Q717">
        <f>-(Table42573053373694014334654972977109141[[#This Row],[time]]-2)*2</f>
        <v>-0.91293999999999986</v>
      </c>
      <c r="R717" s="6">
        <v>1.5015099999999999</v>
      </c>
      <c r="S717" s="3">
        <v>2.4564699999999999</v>
      </c>
      <c r="T717">
        <f>-(Table2472643123443764084404725043684116148[[#This Row],[time]]-2)*2</f>
        <v>-0.91293999999999986</v>
      </c>
      <c r="U717" s="6">
        <v>2.0346099999999998</v>
      </c>
      <c r="V717" s="3">
        <v>2.4564699999999999</v>
      </c>
      <c r="W717">
        <f>-(Table52583063383704024344664983078110142[[#This Row],[time]]-2)*2</f>
        <v>-0.91293999999999986</v>
      </c>
      <c r="X717" s="6">
        <v>1.7137500000000001</v>
      </c>
      <c r="Y717" s="3">
        <v>2.4564699999999999</v>
      </c>
      <c r="Z717">
        <f>-(Table2482653133453774094414735053785117149[[#This Row],[time]]-2)*2</f>
        <v>-0.91293999999999986</v>
      </c>
      <c r="AA717" s="6">
        <v>0.75258899999999995</v>
      </c>
      <c r="AB717" s="3">
        <v>2.4564699999999999</v>
      </c>
      <c r="AC717">
        <f>-(Table62593073393714034354674993179111143[[#This Row],[time]]-2)*2</f>
        <v>-0.91293999999999986</v>
      </c>
      <c r="AD717" s="6">
        <v>0.88522500000000004</v>
      </c>
      <c r="AE717" s="3">
        <v>2.4564699999999999</v>
      </c>
      <c r="AF717">
        <f>-(Table2492663143463784104424745063886118150[[#This Row],[time]]-2)*2</f>
        <v>-0.91293999999999986</v>
      </c>
      <c r="AG717" s="6">
        <v>3.77034</v>
      </c>
      <c r="AH717" s="3">
        <v>2.4564699999999999</v>
      </c>
      <c r="AI717">
        <f>-(Table72603083403724044364685003280112144[[#This Row],[time]]-2)*2</f>
        <v>-0.91293999999999986</v>
      </c>
      <c r="AJ717" s="6">
        <v>3.9897499999999999</v>
      </c>
      <c r="AK717" s="3">
        <v>2.4564699999999999</v>
      </c>
      <c r="AL717">
        <f>-(Table2502673153473794114434755073987119151[[#This Row],[time]]-2)*2</f>
        <v>-0.91293999999999986</v>
      </c>
      <c r="AM717" s="6">
        <v>3.82924</v>
      </c>
      <c r="AN717" s="3">
        <v>2.4564699999999999</v>
      </c>
      <c r="AO717">
        <f>-(Table82613093413734054374695013381113145[[#This Row],[time]]-2)*2</f>
        <v>-0.91293999999999986</v>
      </c>
      <c r="AP717" s="6">
        <v>5.6310000000000002</v>
      </c>
      <c r="AQ717" s="3">
        <v>2.4564699999999999</v>
      </c>
      <c r="AR717">
        <f>-(Table2522683163483804124444765084088120152[[#This Row],[time]]-2)*2</f>
        <v>-0.91293999999999986</v>
      </c>
      <c r="AS717" s="6">
        <v>3.4464600000000001</v>
      </c>
      <c r="AT717" s="3">
        <v>2.4564699999999999</v>
      </c>
      <c r="AU717">
        <f>-(Table2532693173493814134454775094189121153[[#This Row],[time]]-2)*2</f>
        <v>-0.91293999999999986</v>
      </c>
      <c r="AV717" s="6">
        <v>6.25244</v>
      </c>
    </row>
    <row r="718" spans="1:48">
      <c r="A718" s="3">
        <v>2.5028600000000001</v>
      </c>
      <c r="B718">
        <f>-(Table12543023343663984304624942674106138[[#This Row],[time]]-2)*2</f>
        <v>-1.0057200000000002</v>
      </c>
      <c r="C718" s="6">
        <v>1.2136600000000001E-2</v>
      </c>
      <c r="D718" s="3">
        <v>2.5028600000000001</v>
      </c>
      <c r="E718">
        <f>-(Table22553033353673994314634952775107139[[#This Row],[time]]-2)*2</f>
        <v>-1.0057200000000002</v>
      </c>
      <c r="F718" s="6">
        <v>2.2379600000000002</v>
      </c>
      <c r="G718" s="3">
        <v>2.5028600000000001</v>
      </c>
      <c r="H718" s="2">
        <f t="shared" si="665"/>
        <v>-1.0057200000000002</v>
      </c>
      <c r="I718" s="6">
        <v>0.81456700000000004</v>
      </c>
      <c r="J718" s="3">
        <v>2.5028600000000001</v>
      </c>
      <c r="K718">
        <f>-(Table32563043363684004324644962876108140[[#This Row],[time]]-2)*2</f>
        <v>-1.0057200000000002</v>
      </c>
      <c r="L718" s="6">
        <v>2.75197</v>
      </c>
      <c r="M718" s="3">
        <v>2.5028600000000001</v>
      </c>
      <c r="N718">
        <f>-(Table2462633113433754074394715033583115147[[#This Row],[time]]-2)*2</f>
        <v>-1.0057200000000002</v>
      </c>
      <c r="O718" s="6">
        <v>2.1199499999999998</v>
      </c>
      <c r="P718" s="3">
        <v>2.5028600000000001</v>
      </c>
      <c r="Q718">
        <f>-(Table42573053373694014334654972977109141[[#This Row],[time]]-2)*2</f>
        <v>-1.0057200000000002</v>
      </c>
      <c r="R718" s="6">
        <v>1.89131</v>
      </c>
      <c r="S718" s="3">
        <v>2.5028600000000001</v>
      </c>
      <c r="T718">
        <f>-(Table2472643123443764084404725043684116148[[#This Row],[time]]-2)*2</f>
        <v>-1.0057200000000002</v>
      </c>
      <c r="U718" s="6">
        <v>2.3760300000000001</v>
      </c>
      <c r="V718" s="3">
        <v>2.5028600000000001</v>
      </c>
      <c r="W718">
        <f>-(Table52583063383704024344664983078110142[[#This Row],[time]]-2)*2</f>
        <v>-1.0057200000000002</v>
      </c>
      <c r="X718" s="6">
        <v>1.9297500000000001</v>
      </c>
      <c r="Y718" s="3">
        <v>2.5028600000000001</v>
      </c>
      <c r="Z718">
        <f>-(Table2482653133453774094414735053785117149[[#This Row],[time]]-2)*2</f>
        <v>-1.0057200000000002</v>
      </c>
      <c r="AA718" s="6">
        <v>1.4363999999999999</v>
      </c>
      <c r="AB718" s="3">
        <v>2.5028600000000001</v>
      </c>
      <c r="AC718">
        <f>-(Table62593073393714034354674993179111143[[#This Row],[time]]-2)*2</f>
        <v>-1.0057200000000002</v>
      </c>
      <c r="AD718" s="6">
        <v>1.5206500000000001</v>
      </c>
      <c r="AE718" s="3">
        <v>2.5028600000000001</v>
      </c>
      <c r="AF718">
        <f>-(Table2492663143463784104424745063886118150[[#This Row],[time]]-2)*2</f>
        <v>-1.0057200000000002</v>
      </c>
      <c r="AG718" s="6">
        <v>4.3627200000000004</v>
      </c>
      <c r="AH718" s="3">
        <v>2.5028600000000001</v>
      </c>
      <c r="AI718">
        <f>-(Table72603083403724044364685003280112144[[#This Row],[time]]-2)*2</f>
        <v>-1.0057200000000002</v>
      </c>
      <c r="AJ718" s="6">
        <v>4.8122499999999997</v>
      </c>
      <c r="AK718" s="3">
        <v>2.5028600000000001</v>
      </c>
      <c r="AL718">
        <f>-(Table2502673153473794114434755073987119151[[#This Row],[time]]-2)*2</f>
        <v>-1.0057200000000002</v>
      </c>
      <c r="AM718" s="6">
        <v>4.1130199999999997</v>
      </c>
      <c r="AN718" s="3">
        <v>2.5028600000000001</v>
      </c>
      <c r="AO718">
        <f>-(Table82613093413734054374695013381113145[[#This Row],[time]]-2)*2</f>
        <v>-1.0057200000000002</v>
      </c>
      <c r="AP718" s="6">
        <v>6.1758499999999996</v>
      </c>
      <c r="AQ718" s="3">
        <v>2.5028600000000001</v>
      </c>
      <c r="AR718">
        <f>-(Table2522683163483804124444765084088120152[[#This Row],[time]]-2)*2</f>
        <v>-1.0057200000000002</v>
      </c>
      <c r="AS718" s="6">
        <v>3.7146699999999999</v>
      </c>
      <c r="AT718" s="3">
        <v>2.5028600000000001</v>
      </c>
      <c r="AU718">
        <f>-(Table2532693173493814134454775094189121153[[#This Row],[time]]-2)*2</f>
        <v>-1.0057200000000002</v>
      </c>
      <c r="AV718" s="6">
        <v>6.6334499999999998</v>
      </c>
    </row>
    <row r="719" spans="1:48">
      <c r="A719" s="3">
        <v>2.5528599999999999</v>
      </c>
      <c r="B719">
        <f>-(Table12543023343663984304624942674106138[[#This Row],[time]]-2)*2</f>
        <v>-1.1057199999999998</v>
      </c>
      <c r="C719" s="6">
        <v>8.6871000000000004E-2</v>
      </c>
      <c r="D719" s="3">
        <v>2.5528599999999999</v>
      </c>
      <c r="E719">
        <f>-(Table22553033353673994314634952775107139[[#This Row],[time]]-2)*2</f>
        <v>-1.1057199999999998</v>
      </c>
      <c r="F719" s="6">
        <v>2.54278</v>
      </c>
      <c r="G719" s="3">
        <v>2.5528599999999999</v>
      </c>
      <c r="H719" s="2">
        <f t="shared" si="665"/>
        <v>-1.1057199999999998</v>
      </c>
      <c r="I719" s="6">
        <v>1.0618700000000001</v>
      </c>
      <c r="J719" s="3">
        <v>2.5528599999999999</v>
      </c>
      <c r="K719">
        <f>-(Table32563043363684004324644962876108140[[#This Row],[time]]-2)*2</f>
        <v>-1.1057199999999998</v>
      </c>
      <c r="L719" s="6">
        <v>3.0947900000000002</v>
      </c>
      <c r="M719" s="3">
        <v>2.5528599999999999</v>
      </c>
      <c r="N719">
        <f>-(Table2462633113433754074394715033583115147[[#This Row],[time]]-2)*2</f>
        <v>-1.1057199999999998</v>
      </c>
      <c r="O719" s="6">
        <v>2.4897900000000002</v>
      </c>
      <c r="P719" s="3">
        <v>2.5528599999999999</v>
      </c>
      <c r="Q719">
        <f>-(Table42573053373694014334654972977109141[[#This Row],[time]]-2)*2</f>
        <v>-1.1057199999999998</v>
      </c>
      <c r="R719" s="6">
        <v>2.2762500000000001</v>
      </c>
      <c r="S719" s="3">
        <v>2.5528599999999999</v>
      </c>
      <c r="T719">
        <f>-(Table2472643123443764084404725043684116148[[#This Row],[time]]-2)*2</f>
        <v>-1.1057199999999998</v>
      </c>
      <c r="U719" s="6">
        <v>2.75177</v>
      </c>
      <c r="V719" s="3">
        <v>2.5528599999999999</v>
      </c>
      <c r="W719">
        <f>-(Table52583063383704024344664983078110142[[#This Row],[time]]-2)*2</f>
        <v>-1.1057199999999998</v>
      </c>
      <c r="X719" s="6">
        <v>2.1627100000000001</v>
      </c>
      <c r="Y719" s="3">
        <v>2.5528599999999999</v>
      </c>
      <c r="Z719">
        <f>-(Table2482653133453774094414735053785117149[[#This Row],[time]]-2)*2</f>
        <v>-1.1057199999999998</v>
      </c>
      <c r="AA719" s="6">
        <v>2.4435899999999999</v>
      </c>
      <c r="AB719" s="3">
        <v>2.5528599999999999</v>
      </c>
      <c r="AC719">
        <f>-(Table62593073393714034354674993179111143[[#This Row],[time]]-2)*2</f>
        <v>-1.1057199999999998</v>
      </c>
      <c r="AD719" s="6">
        <v>2.4734500000000001</v>
      </c>
      <c r="AE719" s="3">
        <v>2.5528599999999999</v>
      </c>
      <c r="AF719">
        <f>-(Table2492663143463784104424745063886118150[[#This Row],[time]]-2)*2</f>
        <v>-1.1057199999999998</v>
      </c>
      <c r="AG719" s="6">
        <v>5.06393</v>
      </c>
      <c r="AH719" s="3">
        <v>2.5528599999999999</v>
      </c>
      <c r="AI719">
        <f>-(Table72603083403724044364685003280112144[[#This Row],[time]]-2)*2</f>
        <v>-1.1057199999999998</v>
      </c>
      <c r="AJ719" s="6">
        <v>5.8311299999999999</v>
      </c>
      <c r="AK719" s="3">
        <v>2.5528599999999999</v>
      </c>
      <c r="AL719">
        <f>-(Table2502673153473794114434755073987119151[[#This Row],[time]]-2)*2</f>
        <v>-1.1057199999999998</v>
      </c>
      <c r="AM719" s="6">
        <v>4.44658</v>
      </c>
      <c r="AN719" s="3">
        <v>2.5528599999999999</v>
      </c>
      <c r="AO719">
        <f>-(Table82613093413734054374695013381113145[[#This Row],[time]]-2)*2</f>
        <v>-1.1057199999999998</v>
      </c>
      <c r="AP719" s="6">
        <v>6.7316000000000003</v>
      </c>
      <c r="AQ719" s="3">
        <v>2.5528599999999999</v>
      </c>
      <c r="AR719">
        <f>-(Table2522683163483804124444765084088120152[[#This Row],[time]]-2)*2</f>
        <v>-1.1057199999999998</v>
      </c>
      <c r="AS719" s="6">
        <v>3.9727399999999999</v>
      </c>
      <c r="AT719" s="3">
        <v>2.5528599999999999</v>
      </c>
      <c r="AU719">
        <f>-(Table2532693173493814134454775094189121153[[#This Row],[time]]-2)*2</f>
        <v>-1.1057199999999998</v>
      </c>
      <c r="AV719" s="6">
        <v>7.0312200000000002</v>
      </c>
    </row>
    <row r="720" spans="1:48">
      <c r="A720" s="3">
        <v>2.6027999999999998</v>
      </c>
      <c r="B720">
        <f>-(Table12543023343663984304624942674106138[[#This Row],[time]]-2)*2</f>
        <v>-1.2055999999999996</v>
      </c>
      <c r="C720" s="6">
        <v>0.25720999999999999</v>
      </c>
      <c r="D720" s="3">
        <v>2.6027999999999998</v>
      </c>
      <c r="E720">
        <f>-(Table22553033353673994314634952775107139[[#This Row],[time]]-2)*2</f>
        <v>-1.2055999999999996</v>
      </c>
      <c r="F720" s="6">
        <v>2.9275699999999998</v>
      </c>
      <c r="G720" s="3">
        <v>2.6027999999999998</v>
      </c>
      <c r="H720" s="2">
        <f t="shared" si="665"/>
        <v>-1.2055999999999996</v>
      </c>
      <c r="I720" s="6">
        <v>1.2967500000000001</v>
      </c>
      <c r="J720" s="3">
        <v>2.6027999999999998</v>
      </c>
      <c r="K720">
        <f>-(Table32563043363684004324644962876108140[[#This Row],[time]]-2)*2</f>
        <v>-1.2055999999999996</v>
      </c>
      <c r="L720" s="6">
        <v>3.37731</v>
      </c>
      <c r="M720" s="3">
        <v>2.6027999999999998</v>
      </c>
      <c r="N720">
        <f>-(Table2462633113433754074394715033583115147[[#This Row],[time]]-2)*2</f>
        <v>-1.2055999999999996</v>
      </c>
      <c r="O720" s="6">
        <v>2.8858899999999998</v>
      </c>
      <c r="P720" s="3">
        <v>2.6027999999999998</v>
      </c>
      <c r="Q720">
        <f>-(Table42573053373694014334654972977109141[[#This Row],[time]]-2)*2</f>
        <v>-1.2055999999999996</v>
      </c>
      <c r="R720" s="6">
        <v>2.6421199999999998</v>
      </c>
      <c r="S720" s="3">
        <v>2.6027999999999998</v>
      </c>
      <c r="T720">
        <f>-(Table2472643123443764084404725043684116148[[#This Row],[time]]-2)*2</f>
        <v>-1.2055999999999996</v>
      </c>
      <c r="U720" s="6">
        <v>3.0839400000000001</v>
      </c>
      <c r="V720" s="3">
        <v>2.6027999999999998</v>
      </c>
      <c r="W720">
        <f>-(Table52583063383704024344664983078110142[[#This Row],[time]]-2)*2</f>
        <v>-1.2055999999999996</v>
      </c>
      <c r="X720" s="6">
        <v>2.39073</v>
      </c>
      <c r="Y720" s="3">
        <v>2.6027999999999998</v>
      </c>
      <c r="Z720">
        <f>-(Table2482653133453774094414735053785117149[[#This Row],[time]]-2)*2</f>
        <v>-1.2055999999999996</v>
      </c>
      <c r="AA720" s="6">
        <v>3.3888400000000001</v>
      </c>
      <c r="AB720" s="3">
        <v>2.6027999999999998</v>
      </c>
      <c r="AC720">
        <f>-(Table62593073393714034354674993179111143[[#This Row],[time]]-2)*2</f>
        <v>-1.2055999999999996</v>
      </c>
      <c r="AD720" s="6">
        <v>3.6430400000000001</v>
      </c>
      <c r="AE720" s="3">
        <v>2.6027999999999998</v>
      </c>
      <c r="AF720">
        <f>-(Table2492663143463784104424745063886118150[[#This Row],[time]]-2)*2</f>
        <v>-1.2055999999999996</v>
      </c>
      <c r="AG720" s="6">
        <v>5.7964200000000003</v>
      </c>
      <c r="AH720" s="3">
        <v>2.6027999999999998</v>
      </c>
      <c r="AI720">
        <f>-(Table72603083403724044364685003280112144[[#This Row],[time]]-2)*2</f>
        <v>-1.2055999999999996</v>
      </c>
      <c r="AJ720" s="6">
        <v>6.9759900000000004</v>
      </c>
      <c r="AK720" s="3">
        <v>2.6027999999999998</v>
      </c>
      <c r="AL720">
        <f>-(Table2502673153473794114434755073987119151[[#This Row],[time]]-2)*2</f>
        <v>-1.2055999999999996</v>
      </c>
      <c r="AM720" s="6">
        <v>4.7318499999999997</v>
      </c>
      <c r="AN720" s="3">
        <v>2.6027999999999998</v>
      </c>
      <c r="AO720">
        <f>-(Table82613093413734054374695013381113145[[#This Row],[time]]-2)*2</f>
        <v>-1.2055999999999996</v>
      </c>
      <c r="AP720" s="6">
        <v>7.2862</v>
      </c>
      <c r="AQ720" s="3">
        <v>2.6027999999999998</v>
      </c>
      <c r="AR720">
        <f>-(Table2522683163483804124444765084088120152[[#This Row],[time]]-2)*2</f>
        <v>-1.2055999999999996</v>
      </c>
      <c r="AS720" s="6">
        <v>4.2628399999999997</v>
      </c>
      <c r="AT720" s="3">
        <v>2.6027999999999998</v>
      </c>
      <c r="AU720">
        <f>-(Table2532693173493814134454775094189121153[[#This Row],[time]]-2)*2</f>
        <v>-1.2055999999999996</v>
      </c>
      <c r="AV720" s="6">
        <v>7.4170699999999998</v>
      </c>
    </row>
    <row r="721" spans="1:48">
      <c r="A721" s="3">
        <v>2.6518099999999998</v>
      </c>
      <c r="B721">
        <f>-(Table12543023343663984304624942674106138[[#This Row],[time]]-2)*2</f>
        <v>-1.3036199999999996</v>
      </c>
      <c r="C721" s="6">
        <v>0.52832000000000001</v>
      </c>
      <c r="D721" s="3">
        <v>2.6518099999999998</v>
      </c>
      <c r="E721">
        <f>-(Table22553033353673994314634952775107139[[#This Row],[time]]-2)*2</f>
        <v>-1.3036199999999996</v>
      </c>
      <c r="F721" s="6">
        <v>3.2237399999999998</v>
      </c>
      <c r="G721" s="3">
        <v>2.6518099999999998</v>
      </c>
      <c r="H721" s="2">
        <f t="shared" si="665"/>
        <v>-1.3036199999999996</v>
      </c>
      <c r="I721" s="6">
        <v>1.5874299999999999</v>
      </c>
      <c r="J721" s="3">
        <v>2.6518099999999998</v>
      </c>
      <c r="K721">
        <f>-(Table32563043363684004324644962876108140[[#This Row],[time]]-2)*2</f>
        <v>-1.3036199999999996</v>
      </c>
      <c r="L721" s="6">
        <v>3.5426199999999999</v>
      </c>
      <c r="M721" s="3">
        <v>2.6518099999999998</v>
      </c>
      <c r="N721">
        <f>-(Table2462633113433754074394715033583115147[[#This Row],[time]]-2)*2</f>
        <v>-1.3036199999999996</v>
      </c>
      <c r="O721" s="6">
        <v>3.2216200000000002</v>
      </c>
      <c r="P721" s="3">
        <v>2.6518099999999998</v>
      </c>
      <c r="Q721">
        <f>-(Table42573053373694014334654972977109141[[#This Row],[time]]-2)*2</f>
        <v>-1.3036199999999996</v>
      </c>
      <c r="R721" s="6">
        <v>3.0031599999999998</v>
      </c>
      <c r="S721" s="3">
        <v>2.6518099999999998</v>
      </c>
      <c r="T721">
        <f>-(Table2472643123443764084404725043684116148[[#This Row],[time]]-2)*2</f>
        <v>-1.3036199999999996</v>
      </c>
      <c r="U721" s="6">
        <v>3.3440799999999999</v>
      </c>
      <c r="V721" s="3">
        <v>2.6518099999999998</v>
      </c>
      <c r="W721">
        <f>-(Table52583063383704024344664983078110142[[#This Row],[time]]-2)*2</f>
        <v>-1.3036199999999996</v>
      </c>
      <c r="X721" s="6">
        <v>2.61714</v>
      </c>
      <c r="Y721" s="3">
        <v>2.6518099999999998</v>
      </c>
      <c r="Z721">
        <f>-(Table2482653133453774094414735053785117149[[#This Row],[time]]-2)*2</f>
        <v>-1.3036199999999996</v>
      </c>
      <c r="AA721" s="6">
        <v>4.5569300000000004</v>
      </c>
      <c r="AB721" s="3">
        <v>2.6518099999999998</v>
      </c>
      <c r="AC721">
        <f>-(Table62593073393714034354674993179111143[[#This Row],[time]]-2)*2</f>
        <v>-1.3036199999999996</v>
      </c>
      <c r="AD721" s="6">
        <v>5.0781099999999997</v>
      </c>
      <c r="AE721" s="3">
        <v>2.6518099999999998</v>
      </c>
      <c r="AF721">
        <f>-(Table2492663143463784104424745063886118150[[#This Row],[time]]-2)*2</f>
        <v>-1.3036199999999996</v>
      </c>
      <c r="AG721" s="6">
        <v>6.5338500000000002</v>
      </c>
      <c r="AH721" s="3">
        <v>2.6518099999999998</v>
      </c>
      <c r="AI721">
        <f>-(Table72603083403724044364685003280112144[[#This Row],[time]]-2)*2</f>
        <v>-1.3036199999999996</v>
      </c>
      <c r="AJ721" s="6">
        <v>8.2117599999999999</v>
      </c>
      <c r="AK721" s="3">
        <v>2.6518099999999998</v>
      </c>
      <c r="AL721">
        <f>-(Table2502673153473794114434755073987119151[[#This Row],[time]]-2)*2</f>
        <v>-1.3036199999999996</v>
      </c>
      <c r="AM721" s="6">
        <v>5.01234</v>
      </c>
      <c r="AN721" s="3">
        <v>2.6518099999999998</v>
      </c>
      <c r="AO721">
        <f>-(Table82613093413734054374695013381113145[[#This Row],[time]]-2)*2</f>
        <v>-1.3036199999999996</v>
      </c>
      <c r="AP721" s="6">
        <v>7.8117000000000001</v>
      </c>
      <c r="AQ721" s="3">
        <v>2.6518099999999998</v>
      </c>
      <c r="AR721">
        <f>-(Table2522683163483804124444765084088120152[[#This Row],[time]]-2)*2</f>
        <v>-1.3036199999999996</v>
      </c>
      <c r="AS721" s="6">
        <v>4.56616</v>
      </c>
      <c r="AT721" s="3">
        <v>2.6518099999999998</v>
      </c>
      <c r="AU721">
        <f>-(Table2532693173493814134454775094189121153[[#This Row],[time]]-2)*2</f>
        <v>-1.3036199999999996</v>
      </c>
      <c r="AV721" s="6">
        <v>7.7994000000000003</v>
      </c>
    </row>
    <row r="722" spans="1:48">
      <c r="A722" s="3">
        <v>2.7030799999999999</v>
      </c>
      <c r="B722">
        <f>-(Table12543023343663984304624942674106138[[#This Row],[time]]-2)*2</f>
        <v>-1.4061599999999999</v>
      </c>
      <c r="C722" s="6">
        <v>0.87261</v>
      </c>
      <c r="D722" s="3">
        <v>2.7030799999999999</v>
      </c>
      <c r="E722">
        <f>-(Table22553033353673994314634952775107139[[#This Row],[time]]-2)*2</f>
        <v>-1.4061599999999999</v>
      </c>
      <c r="F722" s="6">
        <v>3.4864999999999999</v>
      </c>
      <c r="G722" s="3">
        <v>2.7030799999999999</v>
      </c>
      <c r="H722" s="2">
        <f t="shared" si="665"/>
        <v>-1.4061599999999999</v>
      </c>
      <c r="I722" s="6">
        <v>2.0389400000000002</v>
      </c>
      <c r="J722" s="3">
        <v>2.7030799999999999</v>
      </c>
      <c r="K722">
        <f>-(Table32563043363684004324644962876108140[[#This Row],[time]]-2)*2</f>
        <v>-1.4061599999999999</v>
      </c>
      <c r="L722" s="6">
        <v>3.7018599999999999</v>
      </c>
      <c r="M722" s="3">
        <v>2.7030799999999999</v>
      </c>
      <c r="N722">
        <f>-(Table2462633113433754074394715033583115147[[#This Row],[time]]-2)*2</f>
        <v>-1.4061599999999999</v>
      </c>
      <c r="O722" s="6">
        <v>3.5145200000000001</v>
      </c>
      <c r="P722" s="3">
        <v>2.7030799999999999</v>
      </c>
      <c r="Q722">
        <f>-(Table42573053373694014334654972977109141[[#This Row],[time]]-2)*2</f>
        <v>-1.4061599999999999</v>
      </c>
      <c r="R722" s="6">
        <v>3.3983500000000002</v>
      </c>
      <c r="S722" s="3">
        <v>2.7030799999999999</v>
      </c>
      <c r="T722">
        <f>-(Table2472643123443764084404725043684116148[[#This Row],[time]]-2)*2</f>
        <v>-1.4061599999999999</v>
      </c>
      <c r="U722" s="6">
        <v>3.5666799999999999</v>
      </c>
      <c r="V722" s="3">
        <v>2.7030799999999999</v>
      </c>
      <c r="W722">
        <f>-(Table52583063383704024344664983078110142[[#This Row],[time]]-2)*2</f>
        <v>-1.4061599999999999</v>
      </c>
      <c r="X722" s="6">
        <v>2.8680599999999998</v>
      </c>
      <c r="Y722" s="3">
        <v>2.7030799999999999</v>
      </c>
      <c r="Z722">
        <f>-(Table2482653133453774094414735053785117149[[#This Row],[time]]-2)*2</f>
        <v>-1.4061599999999999</v>
      </c>
      <c r="AA722" s="6">
        <v>5.8123800000000001</v>
      </c>
      <c r="AB722" s="3">
        <v>2.7030799999999999</v>
      </c>
      <c r="AC722">
        <f>-(Table62593073393714034354674993179111143[[#This Row],[time]]-2)*2</f>
        <v>-1.4061599999999999</v>
      </c>
      <c r="AD722" s="6">
        <v>6.6568199999999997</v>
      </c>
      <c r="AE722" s="3">
        <v>2.7030799999999999</v>
      </c>
      <c r="AF722">
        <f>-(Table2492663143463784104424745063886118150[[#This Row],[time]]-2)*2</f>
        <v>-1.4061599999999999</v>
      </c>
      <c r="AG722" s="6">
        <v>7.3184100000000001</v>
      </c>
      <c r="AH722" s="3">
        <v>2.7030799999999999</v>
      </c>
      <c r="AI722">
        <f>-(Table72603083403724044364685003280112144[[#This Row],[time]]-2)*2</f>
        <v>-1.4061599999999999</v>
      </c>
      <c r="AJ722" s="6">
        <v>9.4836299999999998</v>
      </c>
      <c r="AK722" s="3">
        <v>2.7030799999999999</v>
      </c>
      <c r="AL722">
        <f>-(Table2502673153473794114434755073987119151[[#This Row],[time]]-2)*2</f>
        <v>-1.4061599999999999</v>
      </c>
      <c r="AM722" s="6">
        <v>5.3079200000000002</v>
      </c>
      <c r="AN722" s="3">
        <v>2.7030799999999999</v>
      </c>
      <c r="AO722">
        <f>-(Table82613093413734054374695013381113145[[#This Row],[time]]-2)*2</f>
        <v>-1.4061599999999999</v>
      </c>
      <c r="AP722" s="6">
        <v>8.3264800000000001</v>
      </c>
      <c r="AQ722" s="3">
        <v>2.7030799999999999</v>
      </c>
      <c r="AR722">
        <f>-(Table2522683163483804124444765084088120152[[#This Row],[time]]-2)*2</f>
        <v>-1.4061599999999999</v>
      </c>
      <c r="AS722" s="6">
        <v>4.9406800000000004</v>
      </c>
      <c r="AT722" s="3">
        <v>2.7030799999999999</v>
      </c>
      <c r="AU722">
        <f>-(Table2532693173493814134454775094189121153[[#This Row],[time]]-2)*2</f>
        <v>-1.4061599999999999</v>
      </c>
      <c r="AV722" s="6">
        <v>8.1677999999999997</v>
      </c>
    </row>
    <row r="723" spans="1:48">
      <c r="A723" s="3">
        <v>2.7566299999999999</v>
      </c>
      <c r="B723">
        <f>-(Table12543023343663984304624942674106138[[#This Row],[time]]-2)*2</f>
        <v>-1.5132599999999998</v>
      </c>
      <c r="C723" s="6">
        <v>1.3561000000000001</v>
      </c>
      <c r="D723" s="3">
        <v>2.7566299999999999</v>
      </c>
      <c r="E723">
        <f>-(Table22553033353673994314634952775107139[[#This Row],[time]]-2)*2</f>
        <v>-1.5132599999999998</v>
      </c>
      <c r="F723" s="6">
        <v>3.7939699999999998</v>
      </c>
      <c r="G723" s="3">
        <v>2.7566299999999999</v>
      </c>
      <c r="H723" s="2">
        <f t="shared" si="665"/>
        <v>-1.5132599999999998</v>
      </c>
      <c r="I723" s="6">
        <v>2.7372399999999999</v>
      </c>
      <c r="J723" s="3">
        <v>2.7566299999999999</v>
      </c>
      <c r="K723">
        <f>-(Table32563043363684004324644962876108140[[#This Row],[time]]-2)*2</f>
        <v>-1.5132599999999998</v>
      </c>
      <c r="L723" s="6">
        <v>3.9161899999999998</v>
      </c>
      <c r="M723" s="3">
        <v>2.7566299999999999</v>
      </c>
      <c r="N723">
        <f>-(Table2462633113433754074394715033583115147[[#This Row],[time]]-2)*2</f>
        <v>-1.5132599999999998</v>
      </c>
      <c r="O723" s="6">
        <v>3.6935500000000001</v>
      </c>
      <c r="P723" s="3">
        <v>2.7566299999999999</v>
      </c>
      <c r="Q723">
        <f>-(Table42573053373694014334654972977109141[[#This Row],[time]]-2)*2</f>
        <v>-1.5132599999999998</v>
      </c>
      <c r="R723" s="6">
        <v>3.8486799999999999</v>
      </c>
      <c r="S723" s="3">
        <v>2.7566299999999999</v>
      </c>
      <c r="T723">
        <f>-(Table2472643123443764084404725043684116148[[#This Row],[time]]-2)*2</f>
        <v>-1.5132599999999998</v>
      </c>
      <c r="U723" s="6">
        <v>3.7513000000000001</v>
      </c>
      <c r="V723" s="3">
        <v>2.7566299999999999</v>
      </c>
      <c r="W723">
        <f>-(Table52583063383704024344664983078110142[[#This Row],[time]]-2)*2</f>
        <v>-1.5132599999999998</v>
      </c>
      <c r="X723" s="6">
        <v>3.1690800000000001</v>
      </c>
      <c r="Y723" s="3">
        <v>2.7566299999999999</v>
      </c>
      <c r="Z723">
        <f>-(Table2482653133453774094414735053785117149[[#This Row],[time]]-2)*2</f>
        <v>-1.5132599999999998</v>
      </c>
      <c r="AA723" s="6">
        <v>8.3221699999999998</v>
      </c>
      <c r="AB723" s="3">
        <v>2.7566299999999999</v>
      </c>
      <c r="AC723">
        <f>-(Table62593073393714034354674993179111143[[#This Row],[time]]-2)*2</f>
        <v>-1.5132599999999998</v>
      </c>
      <c r="AD723" s="6">
        <v>8.3321100000000001</v>
      </c>
      <c r="AE723" s="3">
        <v>2.7566299999999999</v>
      </c>
      <c r="AF723">
        <f>-(Table2492663143463784104424745063886118150[[#This Row],[time]]-2)*2</f>
        <v>-1.5132599999999998</v>
      </c>
      <c r="AG723" s="6">
        <v>8.5145499999999998</v>
      </c>
      <c r="AH723" s="3">
        <v>2.7566299999999999</v>
      </c>
      <c r="AI723">
        <f>-(Table72603083403724044364685003280112144[[#This Row],[time]]-2)*2</f>
        <v>-1.5132599999999998</v>
      </c>
      <c r="AJ723" s="6">
        <v>10.9031</v>
      </c>
      <c r="AK723" s="3">
        <v>2.7566299999999999</v>
      </c>
      <c r="AL723">
        <f>-(Table2502673153473794114434755073987119151[[#This Row],[time]]-2)*2</f>
        <v>-1.5132599999999998</v>
      </c>
      <c r="AM723" s="6">
        <v>5.6414499999999999</v>
      </c>
      <c r="AN723" s="3">
        <v>2.7566299999999999</v>
      </c>
      <c r="AO723">
        <f>-(Table82613093413734054374695013381113145[[#This Row],[time]]-2)*2</f>
        <v>-1.5132599999999998</v>
      </c>
      <c r="AP723" s="6">
        <v>8.7964599999999997</v>
      </c>
      <c r="AQ723" s="3">
        <v>2.7566299999999999</v>
      </c>
      <c r="AR723">
        <f>-(Table2522683163483804124444765084088120152[[#This Row],[time]]-2)*2</f>
        <v>-1.5132599999999998</v>
      </c>
      <c r="AS723" s="6">
        <v>5.2709099999999998</v>
      </c>
      <c r="AT723" s="3">
        <v>2.7566299999999999</v>
      </c>
      <c r="AU723">
        <f>-(Table2532693173493814134454775094189121153[[#This Row],[time]]-2)*2</f>
        <v>-1.5132599999999998</v>
      </c>
      <c r="AV723" s="6">
        <v>8.5170300000000001</v>
      </c>
    </row>
    <row r="724" spans="1:48">
      <c r="A724" s="3">
        <v>2.8011400000000002</v>
      </c>
      <c r="B724">
        <f>-(Table12543023343663984304624942674106138[[#This Row],[time]]-2)*2</f>
        <v>-1.6022800000000004</v>
      </c>
      <c r="C724" s="6">
        <v>1.8694999999999999</v>
      </c>
      <c r="D724" s="3">
        <v>2.8011400000000002</v>
      </c>
      <c r="E724">
        <f>-(Table22553033353673994314634952775107139[[#This Row],[time]]-2)*2</f>
        <v>-1.6022800000000004</v>
      </c>
      <c r="F724" s="6">
        <v>4.1313700000000004</v>
      </c>
      <c r="G724" s="3">
        <v>2.8011400000000002</v>
      </c>
      <c r="H724" s="2">
        <f t="shared" si="665"/>
        <v>-1.6022800000000004</v>
      </c>
      <c r="I724" s="6">
        <v>3.2609300000000001</v>
      </c>
      <c r="J724" s="3">
        <v>2.8011400000000002</v>
      </c>
      <c r="K724">
        <f>-(Table32563043363684004324644962876108140[[#This Row],[time]]-2)*2</f>
        <v>-1.6022800000000004</v>
      </c>
      <c r="L724" s="6">
        <v>4.1568899999999998</v>
      </c>
      <c r="M724" s="3">
        <v>2.8011400000000002</v>
      </c>
      <c r="N724">
        <f>-(Table2462633113433754074394715033583115147[[#This Row],[time]]-2)*2</f>
        <v>-1.6022800000000004</v>
      </c>
      <c r="O724" s="6">
        <v>3.9133200000000001</v>
      </c>
      <c r="P724" s="3">
        <v>2.8011400000000002</v>
      </c>
      <c r="Q724">
        <f>-(Table42573053373694014334654972977109141[[#This Row],[time]]-2)*2</f>
        <v>-1.6022800000000004</v>
      </c>
      <c r="R724" s="6">
        <v>4.2205500000000002</v>
      </c>
      <c r="S724" s="3">
        <v>2.8011400000000002</v>
      </c>
      <c r="T724">
        <f>-(Table2472643123443764084404725043684116148[[#This Row],[time]]-2)*2</f>
        <v>-1.6022800000000004</v>
      </c>
      <c r="U724" s="6">
        <v>3.9209100000000001</v>
      </c>
      <c r="V724" s="3">
        <v>2.8011400000000002</v>
      </c>
      <c r="W724">
        <f>-(Table52583063383704024344664983078110142[[#This Row],[time]]-2)*2</f>
        <v>-1.6022800000000004</v>
      </c>
      <c r="X724" s="6">
        <v>3.4314100000000001</v>
      </c>
      <c r="Y724" s="3">
        <v>2.8011400000000002</v>
      </c>
      <c r="Z724">
        <f>-(Table2482653133453774094414735053785117149[[#This Row],[time]]-2)*2</f>
        <v>-1.6022800000000004</v>
      </c>
      <c r="AA724" s="6">
        <v>9.6588899999999995</v>
      </c>
      <c r="AB724" s="3">
        <v>2.8011400000000002</v>
      </c>
      <c r="AC724">
        <f>-(Table62593073393714034354674993179111143[[#This Row],[time]]-2)*2</f>
        <v>-1.6022800000000004</v>
      </c>
      <c r="AD724" s="6">
        <v>9.7685899999999997</v>
      </c>
      <c r="AE724" s="3">
        <v>2.8011400000000002</v>
      </c>
      <c r="AF724">
        <f>-(Table2492663143463784104424745063886118150[[#This Row],[time]]-2)*2</f>
        <v>-1.6022800000000004</v>
      </c>
      <c r="AG724" s="6">
        <v>9.8161299999999994</v>
      </c>
      <c r="AH724" s="3">
        <v>2.8011400000000002</v>
      </c>
      <c r="AI724">
        <f>-(Table72603083403724044364685003280112144[[#This Row],[time]]-2)*2</f>
        <v>-1.6022800000000004</v>
      </c>
      <c r="AJ724" s="6">
        <v>12.108499999999999</v>
      </c>
      <c r="AK724" s="3">
        <v>2.8011400000000002</v>
      </c>
      <c r="AL724">
        <f>-(Table2502673153473794114434755073987119151[[#This Row],[time]]-2)*2</f>
        <v>-1.6022800000000004</v>
      </c>
      <c r="AM724" s="6">
        <v>5.95486</v>
      </c>
      <c r="AN724" s="3">
        <v>2.8011400000000002</v>
      </c>
      <c r="AO724">
        <f>-(Table82613093413734054374695013381113145[[#This Row],[time]]-2)*2</f>
        <v>-1.6022800000000004</v>
      </c>
      <c r="AP724" s="6">
        <v>9.1235199999999992</v>
      </c>
      <c r="AQ724" s="3">
        <v>2.8011400000000002</v>
      </c>
      <c r="AR724">
        <f>-(Table2522683163483804124444765084088120152[[#This Row],[time]]-2)*2</f>
        <v>-1.6022800000000004</v>
      </c>
      <c r="AS724" s="6">
        <v>5.5556599999999996</v>
      </c>
      <c r="AT724" s="3">
        <v>2.8011400000000002</v>
      </c>
      <c r="AU724">
        <f>-(Table2532693173493814134454775094189121153[[#This Row],[time]]-2)*2</f>
        <v>-1.6022800000000004</v>
      </c>
      <c r="AV724" s="6">
        <v>8.7768999999999995</v>
      </c>
    </row>
    <row r="725" spans="1:48">
      <c r="A725" s="3">
        <v>2.8527999999999998</v>
      </c>
      <c r="B725">
        <f>-(Table12543023343663984304624942674106138[[#This Row],[time]]-2)*2</f>
        <v>-1.7055999999999996</v>
      </c>
      <c r="C725" s="6">
        <v>2.4973100000000001</v>
      </c>
      <c r="D725" s="3">
        <v>2.8527999999999998</v>
      </c>
      <c r="E725">
        <f>-(Table22553033353673994314634952775107139[[#This Row],[time]]-2)*2</f>
        <v>-1.7055999999999996</v>
      </c>
      <c r="F725" s="6">
        <v>4.0024199999999999</v>
      </c>
      <c r="G725" s="3">
        <v>2.8527999999999998</v>
      </c>
      <c r="H725" s="2">
        <f t="shared" si="665"/>
        <v>-1.7055999999999996</v>
      </c>
      <c r="I725" s="6">
        <v>3.6999200000000001</v>
      </c>
      <c r="J725" s="3">
        <v>2.8527999999999998</v>
      </c>
      <c r="K725">
        <f>-(Table32563043363684004324644962876108140[[#This Row],[time]]-2)*2</f>
        <v>-1.7055999999999996</v>
      </c>
      <c r="L725" s="6">
        <v>4.2023599999999997</v>
      </c>
      <c r="M725" s="3">
        <v>2.8527999999999998</v>
      </c>
      <c r="N725">
        <f>-(Table2462633113433754074394715033583115147[[#This Row],[time]]-2)*2</f>
        <v>-1.7055999999999996</v>
      </c>
      <c r="O725" s="6">
        <v>4.2369199999999996</v>
      </c>
      <c r="P725" s="3">
        <v>2.8527999999999998</v>
      </c>
      <c r="Q725">
        <f>-(Table42573053373694014334654972977109141[[#This Row],[time]]-2)*2</f>
        <v>-1.7055999999999996</v>
      </c>
      <c r="R725" s="6">
        <v>4.6496199999999996</v>
      </c>
      <c r="S725" s="3">
        <v>2.8527999999999998</v>
      </c>
      <c r="T725">
        <f>-(Table2472643123443764084404725043684116148[[#This Row],[time]]-2)*2</f>
        <v>-1.7055999999999996</v>
      </c>
      <c r="U725" s="6">
        <v>4.0237499999999997</v>
      </c>
      <c r="V725" s="3">
        <v>2.8527999999999998</v>
      </c>
      <c r="W725">
        <f>-(Table52583063383704024344664983078110142[[#This Row],[time]]-2)*2</f>
        <v>-1.7055999999999996</v>
      </c>
      <c r="X725" s="6">
        <v>3.7813699999999999</v>
      </c>
      <c r="Y725" s="3">
        <v>2.8527999999999998</v>
      </c>
      <c r="Z725">
        <f>-(Table2482653133453774094414735053785117149[[#This Row],[time]]-2)*2</f>
        <v>-1.7055999999999996</v>
      </c>
      <c r="AA725" s="6">
        <v>10.62</v>
      </c>
      <c r="AB725" s="3">
        <v>2.8527999999999998</v>
      </c>
      <c r="AC725">
        <f>-(Table62593073393714034354674993179111143[[#This Row],[time]]-2)*2</f>
        <v>-1.7055999999999996</v>
      </c>
      <c r="AD725" s="6">
        <v>11.398300000000001</v>
      </c>
      <c r="AE725" s="3">
        <v>2.8527999999999998</v>
      </c>
      <c r="AF725">
        <f>-(Table2492663143463784104424745063886118150[[#This Row],[time]]-2)*2</f>
        <v>-1.7055999999999996</v>
      </c>
      <c r="AG725" s="6">
        <v>11.168100000000001</v>
      </c>
      <c r="AH725" s="3">
        <v>2.8527999999999998</v>
      </c>
      <c r="AI725">
        <f>-(Table72603083403724044364685003280112144[[#This Row],[time]]-2)*2</f>
        <v>-1.7055999999999996</v>
      </c>
      <c r="AJ725" s="6">
        <v>13.2997</v>
      </c>
      <c r="AK725" s="3">
        <v>2.8527999999999998</v>
      </c>
      <c r="AL725">
        <f>-(Table2502673153473794114434755073987119151[[#This Row],[time]]-2)*2</f>
        <v>-1.7055999999999996</v>
      </c>
      <c r="AM725" s="6">
        <v>6.3647400000000003</v>
      </c>
      <c r="AN725" s="3">
        <v>2.8527999999999998</v>
      </c>
      <c r="AO725">
        <f>-(Table82613093413734054374695013381113145[[#This Row],[time]]-2)*2</f>
        <v>-1.7055999999999996</v>
      </c>
      <c r="AP725" s="6">
        <v>9.4646100000000004</v>
      </c>
      <c r="AQ725" s="3">
        <v>2.8527999999999998</v>
      </c>
      <c r="AR725">
        <f>-(Table2522683163483804124444765084088120152[[#This Row],[time]]-2)*2</f>
        <v>-1.7055999999999996</v>
      </c>
      <c r="AS725" s="6">
        <v>5.9171100000000001</v>
      </c>
      <c r="AT725" s="3">
        <v>2.8527999999999998</v>
      </c>
      <c r="AU725">
        <f>-(Table2532693173493814134454775094189121153[[#This Row],[time]]-2)*2</f>
        <v>-1.7055999999999996</v>
      </c>
      <c r="AV725" s="6">
        <v>9.0752500000000005</v>
      </c>
    </row>
    <row r="726" spans="1:48">
      <c r="A726" s="3">
        <v>2.9019200000000001</v>
      </c>
      <c r="B726">
        <f>-(Table12543023343663984304624942674106138[[#This Row],[time]]-2)*2</f>
        <v>-1.8038400000000001</v>
      </c>
      <c r="C726" s="6">
        <v>3.0429599999999999</v>
      </c>
      <c r="D726" s="3">
        <v>2.9019200000000001</v>
      </c>
      <c r="E726">
        <f>-(Table22553033353673994314634952775107139[[#This Row],[time]]-2)*2</f>
        <v>-1.8038400000000001</v>
      </c>
      <c r="F726" s="6">
        <v>3.86998</v>
      </c>
      <c r="G726" s="3">
        <v>2.9019200000000001</v>
      </c>
      <c r="H726" s="2">
        <f t="shared" si="665"/>
        <v>-1.8038400000000001</v>
      </c>
      <c r="I726" s="6">
        <v>4.0255200000000002</v>
      </c>
      <c r="J726" s="3">
        <v>2.9019200000000001</v>
      </c>
      <c r="K726">
        <f>-(Table32563043363684004324644962876108140[[#This Row],[time]]-2)*2</f>
        <v>-1.8038400000000001</v>
      </c>
      <c r="L726" s="6">
        <v>4.0526099999999996</v>
      </c>
      <c r="M726" s="3">
        <v>2.9019200000000001</v>
      </c>
      <c r="N726">
        <f>-(Table2462633113433754074394715033583115147[[#This Row],[time]]-2)*2</f>
        <v>-1.8038400000000001</v>
      </c>
      <c r="O726" s="6">
        <v>4.6129699999999998</v>
      </c>
      <c r="P726" s="3">
        <v>2.9019200000000001</v>
      </c>
      <c r="Q726">
        <f>-(Table42573053373694014334654972977109141[[#This Row],[time]]-2)*2</f>
        <v>-1.8038400000000001</v>
      </c>
      <c r="R726" s="6">
        <v>4.9696100000000003</v>
      </c>
      <c r="S726" s="3">
        <v>2.9019200000000001</v>
      </c>
      <c r="T726">
        <f>-(Table2472643123443764084404725043684116148[[#This Row],[time]]-2)*2</f>
        <v>-1.8038400000000001</v>
      </c>
      <c r="U726" s="6">
        <v>4.3044900000000004</v>
      </c>
      <c r="V726" s="3">
        <v>2.9019200000000001</v>
      </c>
      <c r="W726">
        <f>-(Table52583063383704024344664983078110142[[#This Row],[time]]-2)*2</f>
        <v>-1.8038400000000001</v>
      </c>
      <c r="X726" s="6">
        <v>4.1032999999999999</v>
      </c>
      <c r="Y726" s="3">
        <v>2.9019200000000001</v>
      </c>
      <c r="Z726">
        <f>-(Table2482653133453774094414735053785117149[[#This Row],[time]]-2)*2</f>
        <v>-1.8038400000000001</v>
      </c>
      <c r="AA726" s="6">
        <v>14.116899999999999</v>
      </c>
      <c r="AB726" s="3">
        <v>2.9019200000000001</v>
      </c>
      <c r="AC726">
        <f>-(Table62593073393714034354674993179111143[[#This Row],[time]]-2)*2</f>
        <v>-1.8038400000000001</v>
      </c>
      <c r="AD726" s="6">
        <v>13.071</v>
      </c>
      <c r="AE726" s="3">
        <v>2.9019200000000001</v>
      </c>
      <c r="AF726">
        <f>-(Table2492663143463784104424745063886118150[[#This Row],[time]]-2)*2</f>
        <v>-1.8038400000000001</v>
      </c>
      <c r="AG726" s="6">
        <v>14.4444</v>
      </c>
      <c r="AH726" s="3">
        <v>2.9019200000000001</v>
      </c>
      <c r="AI726">
        <f>-(Table72603083403724044364685003280112144[[#This Row],[time]]-2)*2</f>
        <v>-1.8038400000000001</v>
      </c>
      <c r="AJ726" s="6">
        <v>14.5756</v>
      </c>
      <c r="AK726" s="3">
        <v>2.9019200000000001</v>
      </c>
      <c r="AL726">
        <f>-(Table2502673153473794114434755073987119151[[#This Row],[time]]-2)*2</f>
        <v>-1.8038400000000001</v>
      </c>
      <c r="AM726" s="6">
        <v>6.7472200000000004</v>
      </c>
      <c r="AN726" s="3">
        <v>2.9019200000000001</v>
      </c>
      <c r="AO726">
        <f>-(Table82613093413734054374695013381113145[[#This Row],[time]]-2)*2</f>
        <v>-1.8038400000000001</v>
      </c>
      <c r="AP726" s="6">
        <v>9.7496600000000004</v>
      </c>
      <c r="AQ726" s="3">
        <v>2.9019200000000001</v>
      </c>
      <c r="AR726">
        <f>-(Table2522683163483804124444765084088120152[[#This Row],[time]]-2)*2</f>
        <v>-1.8038400000000001</v>
      </c>
      <c r="AS726" s="6">
        <v>6.2317400000000003</v>
      </c>
      <c r="AT726" s="3">
        <v>2.9019200000000001</v>
      </c>
      <c r="AU726">
        <f>-(Table2532693173493814134454775094189121153[[#This Row],[time]]-2)*2</f>
        <v>-1.8038400000000001</v>
      </c>
      <c r="AV726" s="6">
        <v>9.3465299999999996</v>
      </c>
    </row>
    <row r="727" spans="1:48">
      <c r="A727" s="3">
        <v>2.9625699999999999</v>
      </c>
      <c r="B727">
        <f>-(Table12543023343663984304624942674106138[[#This Row],[time]]-2)*2</f>
        <v>-1.9251399999999999</v>
      </c>
      <c r="C727" s="6">
        <v>3.70269</v>
      </c>
      <c r="D727" s="3">
        <v>2.9625699999999999</v>
      </c>
      <c r="E727">
        <f>-(Table22553033353673994314634952775107139[[#This Row],[time]]-2)*2</f>
        <v>-1.9251399999999999</v>
      </c>
      <c r="F727" s="6">
        <v>3.8720500000000002</v>
      </c>
      <c r="G727" s="3">
        <v>2.9625699999999999</v>
      </c>
      <c r="H727" s="2">
        <f t="shared" si="665"/>
        <v>-1.9251399999999999</v>
      </c>
      <c r="I727" s="6">
        <v>4.46204</v>
      </c>
      <c r="J727" s="3">
        <v>2.9625699999999999</v>
      </c>
      <c r="K727">
        <f>-(Table32563043363684004324644962876108140[[#This Row],[time]]-2)*2</f>
        <v>-1.9251399999999999</v>
      </c>
      <c r="L727" s="6">
        <v>3.9849399999999999</v>
      </c>
      <c r="M727" s="3">
        <v>2.9625699999999999</v>
      </c>
      <c r="N727">
        <f>-(Table2462633113433754074394715033583115147[[#This Row],[time]]-2)*2</f>
        <v>-1.9251399999999999</v>
      </c>
      <c r="O727" s="6">
        <v>5.0299399999999999</v>
      </c>
      <c r="P727" s="3">
        <v>2.9625699999999999</v>
      </c>
      <c r="Q727">
        <f>-(Table42573053373694014334654972977109141[[#This Row],[time]]-2)*2</f>
        <v>-1.9251399999999999</v>
      </c>
      <c r="R727" s="6">
        <v>5.2904200000000001</v>
      </c>
      <c r="S727" s="3">
        <v>2.9625699999999999</v>
      </c>
      <c r="T727">
        <f>-(Table2472643123443764084404725043684116148[[#This Row],[time]]-2)*2</f>
        <v>-1.9251399999999999</v>
      </c>
      <c r="U727" s="6">
        <v>4.7331599999999998</v>
      </c>
      <c r="V727" s="3">
        <v>2.9625699999999999</v>
      </c>
      <c r="W727">
        <f>-(Table52583063383704024344664983078110142[[#This Row],[time]]-2)*2</f>
        <v>-1.9251399999999999</v>
      </c>
      <c r="X727" s="6">
        <v>4.5096299999999996</v>
      </c>
      <c r="Y727" s="3">
        <v>2.9625699999999999</v>
      </c>
      <c r="Z727">
        <f>-(Table2482653133453774094414735053785117149[[#This Row],[time]]-2)*2</f>
        <v>-1.9251399999999999</v>
      </c>
      <c r="AA727" s="6">
        <v>16.633299999999998</v>
      </c>
      <c r="AB727" s="3">
        <v>2.9625699999999999</v>
      </c>
      <c r="AC727">
        <f>-(Table62593073393714034354674993179111143[[#This Row],[time]]-2)*2</f>
        <v>-1.9251399999999999</v>
      </c>
      <c r="AD727" s="6">
        <v>15.0471</v>
      </c>
      <c r="AE727" s="3">
        <v>2.9625699999999999</v>
      </c>
      <c r="AF727">
        <f>-(Table2492663143463784104424745063886118150[[#This Row],[time]]-2)*2</f>
        <v>-1.9251399999999999</v>
      </c>
      <c r="AG727" s="6">
        <v>16.363800000000001</v>
      </c>
      <c r="AH727" s="3">
        <v>2.9625699999999999</v>
      </c>
      <c r="AI727">
        <f>-(Table72603083403724044364685003280112144[[#This Row],[time]]-2)*2</f>
        <v>-1.9251399999999999</v>
      </c>
      <c r="AJ727" s="6">
        <v>16.7727</v>
      </c>
      <c r="AK727" s="3">
        <v>2.9625699999999999</v>
      </c>
      <c r="AL727">
        <f>-(Table2502673153473794114434755073987119151[[#This Row],[time]]-2)*2</f>
        <v>-1.9251399999999999</v>
      </c>
      <c r="AM727" s="6">
        <v>7.1781499999999996</v>
      </c>
      <c r="AN727" s="3">
        <v>2.9625699999999999</v>
      </c>
      <c r="AO727">
        <f>-(Table82613093413734054374695013381113145[[#This Row],[time]]-2)*2</f>
        <v>-1.9251399999999999</v>
      </c>
      <c r="AP727" s="6">
        <v>10.0792</v>
      </c>
      <c r="AQ727" s="3">
        <v>2.9625699999999999</v>
      </c>
      <c r="AR727">
        <f>-(Table2522683163483804124444765084088120152[[#This Row],[time]]-2)*2</f>
        <v>-1.9251399999999999</v>
      </c>
      <c r="AS727" s="6">
        <v>6.6084500000000004</v>
      </c>
      <c r="AT727" s="3">
        <v>2.9625699999999999</v>
      </c>
      <c r="AU727">
        <f>-(Table2532693173493814134454775094189121153[[#This Row],[time]]-2)*2</f>
        <v>-1.9251399999999999</v>
      </c>
      <c r="AV727" s="6">
        <v>9.7113999999999994</v>
      </c>
    </row>
    <row r="728" spans="1:48">
      <c r="A728" s="4">
        <v>3</v>
      </c>
      <c r="B728">
        <f>-(Table12543023343663984304624942674106138[[#This Row],[time]]-2)*2</f>
        <v>-2</v>
      </c>
      <c r="C728" s="7">
        <v>4.0440899999999997</v>
      </c>
      <c r="D728" s="4">
        <v>3</v>
      </c>
      <c r="E728">
        <f>-(Table22553033353673994314634952775107139[[#This Row],[time]]-2)*2</f>
        <v>-2</v>
      </c>
      <c r="F728" s="7">
        <v>3.8850600000000002</v>
      </c>
      <c r="G728" s="4">
        <v>3</v>
      </c>
      <c r="H728" s="2">
        <f t="shared" si="665"/>
        <v>-2</v>
      </c>
      <c r="I728" s="7">
        <v>4.7221200000000003</v>
      </c>
      <c r="J728" s="4">
        <v>3</v>
      </c>
      <c r="K728">
        <f>-(Table32563043363684004324644962876108140[[#This Row],[time]]-2)*2</f>
        <v>-2</v>
      </c>
      <c r="L728" s="7">
        <v>3.9750800000000002</v>
      </c>
      <c r="M728" s="4">
        <v>3</v>
      </c>
      <c r="N728">
        <f>-(Table2462633113433754074394715033583115147[[#This Row],[time]]-2)*2</f>
        <v>-2</v>
      </c>
      <c r="O728" s="7">
        <v>5.2846399999999996</v>
      </c>
      <c r="P728" s="4">
        <v>3</v>
      </c>
      <c r="Q728">
        <f>-(Table42573053373694014334654972977109141[[#This Row],[time]]-2)*2</f>
        <v>-2</v>
      </c>
      <c r="R728" s="7">
        <v>5.45425</v>
      </c>
      <c r="S728" s="4">
        <v>3</v>
      </c>
      <c r="T728">
        <f>-(Table2472643123443764084404725043684116148[[#This Row],[time]]-2)*2</f>
        <v>-2</v>
      </c>
      <c r="U728" s="7">
        <v>4.9779999999999998</v>
      </c>
      <c r="V728" s="4">
        <v>3</v>
      </c>
      <c r="W728">
        <f>-(Table52583063383704024344664983078110142[[#This Row],[time]]-2)*2</f>
        <v>-2</v>
      </c>
      <c r="X728" s="7">
        <v>4.7557499999999999</v>
      </c>
      <c r="Y728" s="4">
        <v>3</v>
      </c>
      <c r="Z728">
        <f>-(Table2482653133453774094414735053785117149[[#This Row],[time]]-2)*2</f>
        <v>-2</v>
      </c>
      <c r="AA728" s="7">
        <v>17.968800000000002</v>
      </c>
      <c r="AB728" s="4">
        <v>3</v>
      </c>
      <c r="AC728">
        <f>-(Table62593073393714034354674993179111143[[#This Row],[time]]-2)*2</f>
        <v>-2</v>
      </c>
      <c r="AD728" s="7">
        <v>16.664000000000001</v>
      </c>
      <c r="AE728" s="4">
        <v>3</v>
      </c>
      <c r="AF728">
        <f>-(Table2492663143463784104424745063886118150[[#This Row],[time]]-2)*2</f>
        <v>-2</v>
      </c>
      <c r="AG728" s="7">
        <v>17.6218</v>
      </c>
      <c r="AH728" s="4">
        <v>3</v>
      </c>
      <c r="AI728">
        <f>-(Table72603083403724044364685003280112144[[#This Row],[time]]-2)*2</f>
        <v>-2</v>
      </c>
      <c r="AJ728" s="7">
        <v>19.558700000000002</v>
      </c>
      <c r="AK728" s="4">
        <v>3</v>
      </c>
      <c r="AL728">
        <f>-(Table2502673153473794114434755073987119151[[#This Row],[time]]-2)*2</f>
        <v>-2</v>
      </c>
      <c r="AM728" s="7">
        <v>7.4291499999999999</v>
      </c>
      <c r="AN728" s="4">
        <v>3</v>
      </c>
      <c r="AO728">
        <f>-(Table82613093413734054374695013381113145[[#This Row],[time]]-2)*2</f>
        <v>-2</v>
      </c>
      <c r="AP728" s="7">
        <v>10.271800000000001</v>
      </c>
      <c r="AQ728" s="4">
        <v>3</v>
      </c>
      <c r="AR728">
        <f>-(Table2522683163483804124444765084088120152[[#This Row],[time]]-2)*2</f>
        <v>-2</v>
      </c>
      <c r="AS728" s="7">
        <v>6.8387200000000004</v>
      </c>
      <c r="AT728" s="4">
        <v>3</v>
      </c>
      <c r="AU728">
        <f>-(Table2532693173493814134454775094189121153[[#This Row],[time]]-2)*2</f>
        <v>-2</v>
      </c>
      <c r="AV728" s="7">
        <v>9.9461300000000001</v>
      </c>
    </row>
    <row r="729" spans="1:48">
      <c r="A729" t="s">
        <v>26</v>
      </c>
      <c r="C729">
        <f>AVERAGE(C708:C728)</f>
        <v>0.87001943352380962</v>
      </c>
      <c r="D729" t="s">
        <v>26</v>
      </c>
      <c r="F729">
        <f t="shared" ref="F729" si="666">AVERAGE(F708:F728)</f>
        <v>2.0958189476190476</v>
      </c>
      <c r="G729" t="s">
        <v>26</v>
      </c>
      <c r="I729">
        <f t="shared" ref="I729" si="667">AVERAGE(I708:I728)</f>
        <v>1.4536378291904763</v>
      </c>
      <c r="J729" t="s">
        <v>26</v>
      </c>
      <c r="L729">
        <f t="shared" ref="L729" si="668">AVERAGE(L708:L728)</f>
        <v>2.4536612761904761</v>
      </c>
      <c r="M729" t="s">
        <v>26</v>
      </c>
      <c r="O729">
        <f t="shared" ref="O729" si="669">AVERAGE(O708:O728)</f>
        <v>2.1683626761904757</v>
      </c>
      <c r="P729" t="s">
        <v>26</v>
      </c>
      <c r="R729">
        <f t="shared" ref="R729" si="670">AVERAGE(R708:R728)</f>
        <v>2.1497946857142858</v>
      </c>
      <c r="S729" t="s">
        <v>26</v>
      </c>
      <c r="U729">
        <f t="shared" ref="U729" si="671">AVERAGE(U708:U728)</f>
        <v>2.3089792666666669</v>
      </c>
      <c r="V729" t="s">
        <v>26</v>
      </c>
      <c r="X729">
        <f t="shared" ref="X729" si="672">AVERAGE(X708:X728)</f>
        <v>2.2500647904761903</v>
      </c>
      <c r="Y729" t="s">
        <v>26</v>
      </c>
      <c r="AA729">
        <f t="shared" ref="AA729" si="673">AVERAGE(AA708:AA728)</f>
        <v>4.5806141254761901</v>
      </c>
      <c r="AB729" t="s">
        <v>26</v>
      </c>
      <c r="AD729">
        <f t="shared" ref="AD729" si="674">AVERAGE(AD708:AD728)</f>
        <v>4.5472850666190476</v>
      </c>
      <c r="AE729" t="s">
        <v>26</v>
      </c>
      <c r="AG729">
        <f t="shared" ref="AG729" si="675">AVERAGE(AG708:AG728)</f>
        <v>5.9458588952380955</v>
      </c>
      <c r="AH729" t="s">
        <v>26</v>
      </c>
      <c r="AJ729">
        <f t="shared" ref="AJ729" si="676">AVERAGE(AJ708:AJ728)</f>
        <v>6.7066531714285702</v>
      </c>
      <c r="AK729" t="s">
        <v>26</v>
      </c>
      <c r="AM729">
        <f t="shared" ref="AM729" si="677">AVERAGE(AM708:AM728)</f>
        <v>4.2154214285714291</v>
      </c>
      <c r="AN729" t="s">
        <v>26</v>
      </c>
      <c r="AP729">
        <f t="shared" ref="AP729" si="678">AVERAGE(AP708:AP728)</f>
        <v>6.0425166666666668</v>
      </c>
      <c r="AQ729" t="s">
        <v>26</v>
      </c>
      <c r="AS729">
        <f t="shared" ref="AS729" si="679">AVERAGE(AS708:AS728)</f>
        <v>3.8774972857142855</v>
      </c>
      <c r="AT729" t="s">
        <v>26</v>
      </c>
      <c r="AV729">
        <f t="shared" ref="AV729" si="680">AVERAGE(AV708:AV728)</f>
        <v>6.5136028571428577</v>
      </c>
    </row>
    <row r="730" spans="1:48">
      <c r="A730" t="s">
        <v>27</v>
      </c>
      <c r="C730">
        <f>MAX(C708:C728)</f>
        <v>4.0440899999999997</v>
      </c>
      <c r="D730" t="s">
        <v>27</v>
      </c>
      <c r="F730">
        <f t="shared" ref="F730:AV730" si="681">MAX(F708:F728)</f>
        <v>4.1313700000000004</v>
      </c>
      <c r="G730" t="s">
        <v>27</v>
      </c>
      <c r="I730">
        <f t="shared" ref="I730:AV730" si="682">MAX(I708:I728)</f>
        <v>4.7221200000000003</v>
      </c>
      <c r="J730" t="s">
        <v>27</v>
      </c>
      <c r="L730">
        <f t="shared" ref="L730:AV730" si="683">MAX(L708:L728)</f>
        <v>4.2023599999999997</v>
      </c>
      <c r="M730" t="s">
        <v>27</v>
      </c>
      <c r="O730">
        <f t="shared" ref="O730:AV730" si="684">MAX(O708:O728)</f>
        <v>5.2846399999999996</v>
      </c>
      <c r="P730" t="s">
        <v>27</v>
      </c>
      <c r="R730">
        <f t="shared" ref="R730:AV730" si="685">MAX(R708:R728)</f>
        <v>5.45425</v>
      </c>
      <c r="S730" t="s">
        <v>27</v>
      </c>
      <c r="U730">
        <f t="shared" ref="U730:AV730" si="686">MAX(U708:U728)</f>
        <v>4.9779999999999998</v>
      </c>
      <c r="V730" t="s">
        <v>27</v>
      </c>
      <c r="X730">
        <f t="shared" ref="X730:AV730" si="687">MAX(X708:X728)</f>
        <v>4.7557499999999999</v>
      </c>
      <c r="Y730" t="s">
        <v>27</v>
      </c>
      <c r="AA730">
        <f t="shared" ref="AA730:AV730" si="688">MAX(AA708:AA728)</f>
        <v>17.968800000000002</v>
      </c>
      <c r="AB730" t="s">
        <v>27</v>
      </c>
      <c r="AD730">
        <f t="shared" ref="AD730:AV730" si="689">MAX(AD708:AD728)</f>
        <v>16.664000000000001</v>
      </c>
      <c r="AE730" t="s">
        <v>27</v>
      </c>
      <c r="AG730">
        <f t="shared" ref="AG730:AV730" si="690">MAX(AG708:AG728)</f>
        <v>17.6218</v>
      </c>
      <c r="AH730" t="s">
        <v>27</v>
      </c>
      <c r="AJ730">
        <f t="shared" ref="AJ730:AV730" si="691">MAX(AJ708:AJ728)</f>
        <v>19.558700000000002</v>
      </c>
      <c r="AK730" t="s">
        <v>27</v>
      </c>
      <c r="AM730">
        <f t="shared" ref="AM730:AV730" si="692">MAX(AM708:AM728)</f>
        <v>7.4291499999999999</v>
      </c>
      <c r="AN730" t="s">
        <v>27</v>
      </c>
      <c r="AP730">
        <f t="shared" ref="AP730:AV730" si="693">MAX(AP708:AP728)</f>
        <v>10.271800000000001</v>
      </c>
      <c r="AQ730" t="s">
        <v>27</v>
      </c>
      <c r="AS730">
        <f t="shared" ref="AS730:AV730" si="694">MAX(AS708:AS728)</f>
        <v>6.8387200000000004</v>
      </c>
      <c r="AT730" t="s">
        <v>27</v>
      </c>
      <c r="AV730">
        <f t="shared" ref="AV730" si="695">MAX(AV708:AV728)</f>
        <v>9.9461300000000001</v>
      </c>
    </row>
    <row r="733" spans="1:48">
      <c r="A733" s="1" t="s">
        <v>86</v>
      </c>
    </row>
    <row r="734" spans="1:48">
      <c r="A734" t="s">
        <v>87</v>
      </c>
      <c r="D734" t="s">
        <v>2</v>
      </c>
    </row>
    <row r="735" spans="1:48">
      <c r="A735" t="s">
        <v>88</v>
      </c>
      <c r="D735" t="s">
        <v>4</v>
      </c>
      <c r="E735" t="s">
        <v>5</v>
      </c>
    </row>
    <row r="737" spans="1:48">
      <c r="A737" t="s">
        <v>6</v>
      </c>
      <c r="D737" t="s">
        <v>7</v>
      </c>
      <c r="G737" t="s">
        <v>8</v>
      </c>
      <c r="J737" t="s">
        <v>9</v>
      </c>
      <c r="M737" t="s">
        <v>10</v>
      </c>
      <c r="P737" t="s">
        <v>11</v>
      </c>
      <c r="S737" t="s">
        <v>12</v>
      </c>
      <c r="V737" t="s">
        <v>13</v>
      </c>
      <c r="Y737" t="s">
        <v>14</v>
      </c>
      <c r="AB737" t="s">
        <v>15</v>
      </c>
      <c r="AE737" t="s">
        <v>16</v>
      </c>
      <c r="AH737" t="s">
        <v>17</v>
      </c>
      <c r="AK737" t="s">
        <v>18</v>
      </c>
      <c r="AN737" t="s">
        <v>19</v>
      </c>
      <c r="AQ737" t="s">
        <v>20</v>
      </c>
      <c r="AT737" t="s">
        <v>21</v>
      </c>
    </row>
    <row r="738" spans="1:48">
      <c r="A738" t="s">
        <v>22</v>
      </c>
      <c r="B738" t="s">
        <v>23</v>
      </c>
      <c r="C738" t="s">
        <v>24</v>
      </c>
      <c r="D738" t="s">
        <v>22</v>
      </c>
      <c r="E738" t="s">
        <v>23</v>
      </c>
      <c r="F738" t="s">
        <v>25</v>
      </c>
      <c r="G738" t="s">
        <v>22</v>
      </c>
      <c r="H738" t="s">
        <v>23</v>
      </c>
      <c r="I738" t="s">
        <v>24</v>
      </c>
      <c r="J738" t="s">
        <v>22</v>
      </c>
      <c r="K738" t="s">
        <v>23</v>
      </c>
      <c r="L738" t="s">
        <v>24</v>
      </c>
      <c r="M738" t="s">
        <v>22</v>
      </c>
      <c r="N738" t="s">
        <v>23</v>
      </c>
      <c r="O738" t="s">
        <v>24</v>
      </c>
      <c r="P738" t="s">
        <v>22</v>
      </c>
      <c r="Q738" t="s">
        <v>23</v>
      </c>
      <c r="R738" t="s">
        <v>24</v>
      </c>
      <c r="S738" t="s">
        <v>22</v>
      </c>
      <c r="T738" t="s">
        <v>23</v>
      </c>
      <c r="U738" t="s">
        <v>24</v>
      </c>
      <c r="V738" t="s">
        <v>22</v>
      </c>
      <c r="W738" t="s">
        <v>23</v>
      </c>
      <c r="X738" t="s">
        <v>24</v>
      </c>
      <c r="Y738" t="s">
        <v>22</v>
      </c>
      <c r="Z738" t="s">
        <v>23</v>
      </c>
      <c r="AA738" t="s">
        <v>24</v>
      </c>
      <c r="AB738" t="s">
        <v>22</v>
      </c>
      <c r="AC738" t="s">
        <v>23</v>
      </c>
      <c r="AD738" t="s">
        <v>24</v>
      </c>
      <c r="AE738" t="s">
        <v>22</v>
      </c>
      <c r="AF738" t="s">
        <v>23</v>
      </c>
      <c r="AG738" t="s">
        <v>24</v>
      </c>
      <c r="AH738" t="s">
        <v>22</v>
      </c>
      <c r="AI738" t="s">
        <v>23</v>
      </c>
      <c r="AJ738" t="s">
        <v>24</v>
      </c>
      <c r="AK738" t="s">
        <v>22</v>
      </c>
      <c r="AL738" t="s">
        <v>23</v>
      </c>
      <c r="AM738" t="s">
        <v>24</v>
      </c>
      <c r="AN738" t="s">
        <v>22</v>
      </c>
      <c r="AO738" t="s">
        <v>23</v>
      </c>
      <c r="AP738" t="s">
        <v>24</v>
      </c>
      <c r="AQ738" t="s">
        <v>22</v>
      </c>
      <c r="AR738" t="s">
        <v>23</v>
      </c>
      <c r="AS738" t="s">
        <v>24</v>
      </c>
      <c r="AT738" t="s">
        <v>22</v>
      </c>
      <c r="AU738" t="s">
        <v>23</v>
      </c>
      <c r="AV738" t="s">
        <v>24</v>
      </c>
    </row>
    <row r="739" spans="1:48">
      <c r="A739" s="2">
        <v>2</v>
      </c>
      <c r="B739">
        <f>(Table1286318350382414446478104290122154[[#This Row],[time]]-2)*2</f>
        <v>0</v>
      </c>
      <c r="C739" s="5">
        <v>3.0171399999999999</v>
      </c>
      <c r="D739" s="2">
        <v>2</v>
      </c>
      <c r="E739">
        <f>(Table2287319351383415447479114391123155[[#This Row],[time]]-2)*2</f>
        <v>0</v>
      </c>
      <c r="F739" s="5">
        <v>0.33841599999999999</v>
      </c>
      <c r="G739" s="2">
        <v>2</v>
      </c>
      <c r="H739">
        <f>(Table245294326358390422454486185098130162[[#This Row],[time]]-2)*2</f>
        <v>0</v>
      </c>
      <c r="I739" s="5">
        <v>3.0130499999999998</v>
      </c>
      <c r="J739" s="2">
        <v>2</v>
      </c>
      <c r="K739">
        <f>(Table3288320352384416448480124492124156[[#This Row],[time]]-2)*2</f>
        <v>0</v>
      </c>
      <c r="L739" s="5">
        <v>0.44042900000000001</v>
      </c>
      <c r="M739" s="2">
        <v>2</v>
      </c>
      <c r="N739">
        <f>(Table246295327359391423455487195199131163[[#This Row],[time]]-2)*2</f>
        <v>0</v>
      </c>
      <c r="O739" s="5">
        <v>1.0886199999999999</v>
      </c>
      <c r="P739" s="2">
        <v>2</v>
      </c>
      <c r="Q739">
        <f>(Table4289321353385417449481134593125157[[#This Row],[time]]-2)*2</f>
        <v>0</v>
      </c>
      <c r="R739" s="5">
        <v>1.2761</v>
      </c>
      <c r="S739" s="2">
        <v>2</v>
      </c>
      <c r="T739">
        <f>(Table2472963283603924244564882052100132164[[#This Row],[time]]-2)*2</f>
        <v>0</v>
      </c>
      <c r="U739" s="5">
        <v>0.38526500000000002</v>
      </c>
      <c r="V739" s="2">
        <v>2</v>
      </c>
      <c r="W739">
        <f>(Table5290322354386418450482144694126158[[#This Row],[time]]-2)*2</f>
        <v>0</v>
      </c>
      <c r="X739" s="5">
        <v>1.3152200000000001</v>
      </c>
      <c r="Y739" s="2">
        <v>2</v>
      </c>
      <c r="Z739">
        <f>(Table2482973293613934254574892153101133165[[#This Row],[time]]-2)*2</f>
        <v>0</v>
      </c>
      <c r="AA739" s="5">
        <v>0.51028300000000004</v>
      </c>
      <c r="AB739" s="2">
        <v>2</v>
      </c>
      <c r="AC739">
        <f>(Table6291323355387419451483154795127159[[#This Row],[time]]-2)*2</f>
        <v>0</v>
      </c>
      <c r="AD739" s="5">
        <v>1.04376</v>
      </c>
      <c r="AE739" s="2">
        <v>2</v>
      </c>
      <c r="AF739">
        <f>(Table2492983303623944264584902254102134166[[#This Row],[time]]-2)*2</f>
        <v>0</v>
      </c>
      <c r="AG739" s="5">
        <v>1.00305</v>
      </c>
      <c r="AH739" s="2">
        <v>2</v>
      </c>
      <c r="AI739">
        <f>(Table7292324356388420452484164896128160[[#This Row],[time]]-2)*2</f>
        <v>0</v>
      </c>
      <c r="AJ739" s="5">
        <v>1.1744300000000001</v>
      </c>
      <c r="AK739" s="2">
        <v>2</v>
      </c>
      <c r="AL739">
        <f>(Table2502993313633954274594912355103135167[[#This Row],[time]]-2)*2</f>
        <v>0</v>
      </c>
      <c r="AM739" s="8">
        <v>7.6000000000000004E-5</v>
      </c>
      <c r="AN739" s="2">
        <v>2</v>
      </c>
      <c r="AO739">
        <f>(Table8293325357389421453485174997129161[[#This Row],[time]]-2)*2</f>
        <v>0</v>
      </c>
      <c r="AP739" s="5">
        <v>0.60242099999999998</v>
      </c>
      <c r="AQ739" s="2">
        <v>2</v>
      </c>
      <c r="AR739">
        <f>(Table2523003323643964284604922456104136168[[#This Row],[time]]-2)*2</f>
        <v>0</v>
      </c>
      <c r="AS739" s="5">
        <v>0.40330700000000003</v>
      </c>
      <c r="AT739" s="2">
        <v>2</v>
      </c>
      <c r="AU739">
        <f>(Table2533013333653974294614932557105137169[[#This Row],[time]]-2)*2</f>
        <v>0</v>
      </c>
      <c r="AV739" s="5">
        <v>2.6347299999999998</v>
      </c>
    </row>
    <row r="740" spans="1:48">
      <c r="A740" s="3">
        <v>2.0512600000000001</v>
      </c>
      <c r="B740">
        <f>(Table1286318350382414446478104290122154[[#This Row],[time]]-2)*2</f>
        <v>0.10252000000000017</v>
      </c>
      <c r="C740" s="6">
        <v>3.0028199999999998</v>
      </c>
      <c r="D740" s="3">
        <v>2.0512600000000001</v>
      </c>
      <c r="E740">
        <f>(Table2287319351383415447479114391123155[[#This Row],[time]]-2)*2</f>
        <v>0.10252000000000017</v>
      </c>
      <c r="F740" s="6">
        <v>0.34392699999999998</v>
      </c>
      <c r="G740" s="3">
        <v>2.0512600000000001</v>
      </c>
      <c r="H740">
        <f>(Table245294326358390422454486185098130162[[#This Row],[time]]-2)*2</f>
        <v>0.10252000000000017</v>
      </c>
      <c r="I740" s="6">
        <v>3.0012300000000001</v>
      </c>
      <c r="J740" s="3">
        <v>2.0512600000000001</v>
      </c>
      <c r="K740">
        <f>(Table3288320352384416448480124492124156[[#This Row],[time]]-2)*2</f>
        <v>0.10252000000000017</v>
      </c>
      <c r="L740" s="6">
        <v>0.445886</v>
      </c>
      <c r="M740" s="3">
        <v>2.0512600000000001</v>
      </c>
      <c r="N740">
        <f>(Table246295327359391423455487195199131163[[#This Row],[time]]-2)*2</f>
        <v>0.10252000000000017</v>
      </c>
      <c r="O740" s="6">
        <v>1.0412300000000001</v>
      </c>
      <c r="P740" s="3">
        <v>2.0512600000000001</v>
      </c>
      <c r="Q740">
        <f>(Table4289321353385417449481134593125157[[#This Row],[time]]-2)*2</f>
        <v>0.10252000000000017</v>
      </c>
      <c r="R740" s="6">
        <v>1.2704200000000001</v>
      </c>
      <c r="S740" s="3">
        <v>2.0512600000000001</v>
      </c>
      <c r="T740">
        <f>(Table2472963283603924244564882052100132164[[#This Row],[time]]-2)*2</f>
        <v>0.10252000000000017</v>
      </c>
      <c r="U740" s="6">
        <v>0.35542499999999999</v>
      </c>
      <c r="V740" s="3">
        <v>2.0512600000000001</v>
      </c>
      <c r="W740">
        <f>(Table5290322354386418450482144694126158[[#This Row],[time]]-2)*2</f>
        <v>0.10252000000000017</v>
      </c>
      <c r="X740" s="6">
        <v>1.3088599999999999</v>
      </c>
      <c r="Y740" s="3">
        <v>2.0512600000000001</v>
      </c>
      <c r="Z740">
        <f>(Table2482973293613934254574892153101133165[[#This Row],[time]]-2)*2</f>
        <v>0.10252000000000017</v>
      </c>
      <c r="AA740" s="6">
        <v>0.47929699999999997</v>
      </c>
      <c r="AB740" s="3">
        <v>2.0512600000000001</v>
      </c>
      <c r="AC740">
        <f>(Table6291323355387419451483154795127159[[#This Row],[time]]-2)*2</f>
        <v>0.10252000000000017</v>
      </c>
      <c r="AD740" s="6">
        <v>0.96649799999999997</v>
      </c>
      <c r="AE740" s="3">
        <v>2.0512600000000001</v>
      </c>
      <c r="AF740">
        <f>(Table2492983303623944264584902254102134166[[#This Row],[time]]-2)*2</f>
        <v>0.10252000000000017</v>
      </c>
      <c r="AG740" s="6">
        <v>0.95348100000000002</v>
      </c>
      <c r="AH740" s="3">
        <v>2.0512600000000001</v>
      </c>
      <c r="AI740">
        <f>(Table7292324356388420452484164896128160[[#This Row],[time]]-2)*2</f>
        <v>0.10252000000000017</v>
      </c>
      <c r="AJ740" s="6">
        <v>1.0980099999999999</v>
      </c>
      <c r="AK740" s="3">
        <v>2.0512600000000001</v>
      </c>
      <c r="AL740">
        <f>(Table2502993313633954274594912355103135167[[#This Row],[time]]-2)*2</f>
        <v>0.10252000000000017</v>
      </c>
      <c r="AM740" s="9">
        <v>7.7100000000000004E-5</v>
      </c>
      <c r="AN740" s="3">
        <v>2.0512600000000001</v>
      </c>
      <c r="AO740">
        <f>(Table8293325357389421453485174997129161[[#This Row],[time]]-2)*2</f>
        <v>0.10252000000000017</v>
      </c>
      <c r="AP740" s="6">
        <v>0.63442299999999996</v>
      </c>
      <c r="AQ740" s="3">
        <v>2.0512600000000001</v>
      </c>
      <c r="AR740">
        <f>(Table2523003323643964284604922456104136168[[#This Row],[time]]-2)*2</f>
        <v>0.10252000000000017</v>
      </c>
      <c r="AS740" s="6">
        <v>0.408696</v>
      </c>
      <c r="AT740" s="3">
        <v>2.0512600000000001</v>
      </c>
      <c r="AU740">
        <f>(Table2533013333653974294614932557105137169[[#This Row],[time]]-2)*2</f>
        <v>0.10252000000000017</v>
      </c>
      <c r="AV740" s="6">
        <v>2.5867</v>
      </c>
    </row>
    <row r="741" spans="1:48">
      <c r="A741" s="3">
        <v>2.1153300000000002</v>
      </c>
      <c r="B741">
        <f>(Table1286318350382414446478104290122154[[#This Row],[time]]-2)*2</f>
        <v>0.23066000000000031</v>
      </c>
      <c r="C741" s="6">
        <v>2.9331800000000001</v>
      </c>
      <c r="D741" s="3">
        <v>2.1153300000000002</v>
      </c>
      <c r="E741">
        <f>(Table2287319351383415447479114391123155[[#This Row],[time]]-2)*2</f>
        <v>0.23066000000000031</v>
      </c>
      <c r="F741" s="6">
        <v>0.348802</v>
      </c>
      <c r="G741" s="3">
        <v>2.1153300000000002</v>
      </c>
      <c r="H741">
        <f>(Table245294326358390422454486185098130162[[#This Row],[time]]-2)*2</f>
        <v>0.23066000000000031</v>
      </c>
      <c r="I741" s="6">
        <v>2.9381499999999998</v>
      </c>
      <c r="J741" s="3">
        <v>2.1153300000000002</v>
      </c>
      <c r="K741">
        <f>(Table3288320352384416448480124492124156[[#This Row],[time]]-2)*2</f>
        <v>0.23066000000000031</v>
      </c>
      <c r="L741" s="6">
        <v>0.44948199999999999</v>
      </c>
      <c r="M741" s="3">
        <v>2.1153300000000002</v>
      </c>
      <c r="N741">
        <f>(Table246295327359391423455487195199131163[[#This Row],[time]]-2)*2</f>
        <v>0.23066000000000031</v>
      </c>
      <c r="O741" s="6">
        <v>0.90629999999999999</v>
      </c>
      <c r="P741" s="3">
        <v>2.1153300000000002</v>
      </c>
      <c r="Q741">
        <f>(Table4289321353385417449481134593125157[[#This Row],[time]]-2)*2</f>
        <v>0.23066000000000031</v>
      </c>
      <c r="R741" s="6">
        <v>1.19411</v>
      </c>
      <c r="S741" s="3">
        <v>2.1153300000000002</v>
      </c>
      <c r="T741">
        <f>(Table2472963283603924244564882052100132164[[#This Row],[time]]-2)*2</f>
        <v>0.23066000000000031</v>
      </c>
      <c r="U741" s="6">
        <v>0.25712299999999999</v>
      </c>
      <c r="V741" s="3">
        <v>2.1153300000000002</v>
      </c>
      <c r="W741">
        <f>(Table5290322354386418450482144694126158[[#This Row],[time]]-2)*2</f>
        <v>0.23066000000000031</v>
      </c>
      <c r="X741" s="6">
        <v>1.23885</v>
      </c>
      <c r="Y741" s="3">
        <v>2.1153300000000002</v>
      </c>
      <c r="Z741">
        <f>(Table2482973293613934254574892153101133165[[#This Row],[time]]-2)*2</f>
        <v>0.23066000000000031</v>
      </c>
      <c r="AA741" s="6">
        <v>0.48274099999999998</v>
      </c>
      <c r="AB741" s="3">
        <v>2.1153300000000002</v>
      </c>
      <c r="AC741">
        <f>(Table6291323355387419451483154795127159[[#This Row],[time]]-2)*2</f>
        <v>0.23066000000000031</v>
      </c>
      <c r="AD741" s="6">
        <v>0.75506399999999996</v>
      </c>
      <c r="AE741" s="3">
        <v>2.1153300000000002</v>
      </c>
      <c r="AF741">
        <f>(Table2492983303623944264584902254102134166[[#This Row],[time]]-2)*2</f>
        <v>0.23066000000000031</v>
      </c>
      <c r="AG741" s="6">
        <v>0.790968</v>
      </c>
      <c r="AH741" s="3">
        <v>2.1153300000000002</v>
      </c>
      <c r="AI741">
        <f>(Table7292324356388420452484164896128160[[#This Row],[time]]-2)*2</f>
        <v>0.23066000000000031</v>
      </c>
      <c r="AJ741" s="6">
        <v>0.85394300000000001</v>
      </c>
      <c r="AK741" s="3">
        <v>2.1153300000000002</v>
      </c>
      <c r="AL741">
        <f>(Table2502993313633954274594912355103135167[[#This Row],[time]]-2)*2</f>
        <v>0.23066000000000031</v>
      </c>
      <c r="AM741" s="9">
        <v>7.8899999999999993E-5</v>
      </c>
      <c r="AN741" s="3">
        <v>2.1153300000000002</v>
      </c>
      <c r="AO741">
        <f>(Table8293325357389421453485174997129161[[#This Row],[time]]-2)*2</f>
        <v>0.23066000000000031</v>
      </c>
      <c r="AP741" s="6">
        <v>0.70482</v>
      </c>
      <c r="AQ741" s="3">
        <v>2.1153300000000002</v>
      </c>
      <c r="AR741">
        <f>(Table2523003323643964284604922456104136168[[#This Row],[time]]-2)*2</f>
        <v>0.23066000000000031</v>
      </c>
      <c r="AS741" s="6">
        <v>0.43110700000000002</v>
      </c>
      <c r="AT741" s="3">
        <v>2.1153300000000002</v>
      </c>
      <c r="AU741">
        <f>(Table2533013333653974294614932557105137169[[#This Row],[time]]-2)*2</f>
        <v>0.23066000000000031</v>
      </c>
      <c r="AV741" s="6">
        <v>2.5242</v>
      </c>
    </row>
    <row r="742" spans="1:48">
      <c r="A742" s="3">
        <v>2.16533</v>
      </c>
      <c r="B742">
        <f>(Table1286318350382414446478104290122154[[#This Row],[time]]-2)*2</f>
        <v>0.33065999999999995</v>
      </c>
      <c r="C742" s="6">
        <v>2.8973300000000002</v>
      </c>
      <c r="D742" s="3">
        <v>2.16533</v>
      </c>
      <c r="E742">
        <f>(Table2287319351383415447479114391123155[[#This Row],[time]]-2)*2</f>
        <v>0.33065999999999995</v>
      </c>
      <c r="F742" s="6">
        <v>0.35183199999999998</v>
      </c>
      <c r="G742" s="3">
        <v>2.16533</v>
      </c>
      <c r="H742">
        <f>(Table245294326358390422454486185098130162[[#This Row],[time]]-2)*2</f>
        <v>0.33065999999999995</v>
      </c>
      <c r="I742" s="6">
        <v>2.89534</v>
      </c>
      <c r="J742" s="3">
        <v>2.16533</v>
      </c>
      <c r="K742">
        <f>(Table3288320352384416448480124492124156[[#This Row],[time]]-2)*2</f>
        <v>0.33065999999999995</v>
      </c>
      <c r="L742" s="6">
        <v>0.45024999999999998</v>
      </c>
      <c r="M742" s="3">
        <v>2.16533</v>
      </c>
      <c r="N742">
        <f>(Table246295327359391423455487195199131163[[#This Row],[time]]-2)*2</f>
        <v>0.33065999999999995</v>
      </c>
      <c r="O742" s="6">
        <v>0.76215599999999994</v>
      </c>
      <c r="P742" s="3">
        <v>2.16533</v>
      </c>
      <c r="Q742">
        <f>(Table4289321353385417449481134593125157[[#This Row],[time]]-2)*2</f>
        <v>0.33065999999999995</v>
      </c>
      <c r="R742" s="6">
        <v>1.08368</v>
      </c>
      <c r="S742" s="3">
        <v>2.16533</v>
      </c>
      <c r="T742">
        <f>(Table2472963283603924244564882052100132164[[#This Row],[time]]-2)*2</f>
        <v>0.33065999999999995</v>
      </c>
      <c r="U742" s="6">
        <v>0.14152100000000001</v>
      </c>
      <c r="V742" s="3">
        <v>2.16533</v>
      </c>
      <c r="W742">
        <f>(Table5290322354386418450482144694126158[[#This Row],[time]]-2)*2</f>
        <v>0.33065999999999995</v>
      </c>
      <c r="X742" s="6">
        <v>1.13818</v>
      </c>
      <c r="Y742" s="3">
        <v>2.16533</v>
      </c>
      <c r="Z742">
        <f>(Table2482973293613934254574892153101133165[[#This Row],[time]]-2)*2</f>
        <v>0.33065999999999995</v>
      </c>
      <c r="AA742" s="6">
        <v>0.341673</v>
      </c>
      <c r="AB742" s="3">
        <v>2.16533</v>
      </c>
      <c r="AC742">
        <f>(Table6291323355387419451483154795127159[[#This Row],[time]]-2)*2</f>
        <v>0.33065999999999995</v>
      </c>
      <c r="AD742" s="6">
        <v>0.55966300000000002</v>
      </c>
      <c r="AE742" s="3">
        <v>2.16533</v>
      </c>
      <c r="AF742">
        <f>(Table2492983303623944264584902254102134166[[#This Row],[time]]-2)*2</f>
        <v>0.33065999999999995</v>
      </c>
      <c r="AG742" s="6">
        <v>0.56681300000000001</v>
      </c>
      <c r="AH742" s="3">
        <v>2.16533</v>
      </c>
      <c r="AI742">
        <f>(Table7292324356388420452484164896128160[[#This Row],[time]]-2)*2</f>
        <v>0.33065999999999995</v>
      </c>
      <c r="AJ742" s="6">
        <v>0.55518000000000001</v>
      </c>
      <c r="AK742" s="3">
        <v>2.16533</v>
      </c>
      <c r="AL742">
        <f>(Table2502993313633954274594912355103135167[[#This Row],[time]]-2)*2</f>
        <v>0.33065999999999995</v>
      </c>
      <c r="AM742" s="9">
        <v>8.0500000000000005E-5</v>
      </c>
      <c r="AN742" s="3">
        <v>2.16533</v>
      </c>
      <c r="AO742">
        <f>(Table8293325357389421453485174997129161[[#This Row],[time]]-2)*2</f>
        <v>0.33065999999999995</v>
      </c>
      <c r="AP742" s="6">
        <v>0.76381399999999999</v>
      </c>
      <c r="AQ742" s="3">
        <v>2.16533</v>
      </c>
      <c r="AR742">
        <f>(Table2523003323643964284604922456104136168[[#This Row],[time]]-2)*2</f>
        <v>0.33065999999999995</v>
      </c>
      <c r="AS742" s="6">
        <v>0.45001200000000002</v>
      </c>
      <c r="AT742" s="3">
        <v>2.16533</v>
      </c>
      <c r="AU742">
        <f>(Table2533013333653974294614932557105137169[[#This Row],[time]]-2)*2</f>
        <v>0.33065999999999995</v>
      </c>
      <c r="AV742" s="6">
        <v>2.47594</v>
      </c>
    </row>
    <row r="743" spans="1:48">
      <c r="A743" s="3">
        <v>2.2153299999999998</v>
      </c>
      <c r="B743">
        <f>(Table1286318350382414446478104290122154[[#This Row],[time]]-2)*2</f>
        <v>0.4306599999999996</v>
      </c>
      <c r="C743" s="6">
        <v>2.8509899999999999</v>
      </c>
      <c r="D743" s="3">
        <v>2.2153299999999998</v>
      </c>
      <c r="E743">
        <f>(Table2287319351383415447479114391123155[[#This Row],[time]]-2)*2</f>
        <v>0.4306599999999996</v>
      </c>
      <c r="F743" s="6">
        <v>0.35023199999999999</v>
      </c>
      <c r="G743" s="3">
        <v>2.2153299999999998</v>
      </c>
      <c r="H743">
        <f>(Table245294326358390422454486185098130162[[#This Row],[time]]-2)*2</f>
        <v>0.4306599999999996</v>
      </c>
      <c r="I743" s="6">
        <v>2.8384800000000001</v>
      </c>
      <c r="J743" s="3">
        <v>2.2153299999999998</v>
      </c>
      <c r="K743">
        <f>(Table3288320352384416448480124492124156[[#This Row],[time]]-2)*2</f>
        <v>0.4306599999999996</v>
      </c>
      <c r="L743" s="6">
        <v>0.44673600000000002</v>
      </c>
      <c r="M743" s="3">
        <v>2.2153299999999998</v>
      </c>
      <c r="N743">
        <f>(Table246295327359391423455487195199131163[[#This Row],[time]]-2)*2</f>
        <v>0.4306599999999996</v>
      </c>
      <c r="O743" s="6">
        <v>0.55830599999999997</v>
      </c>
      <c r="P743" s="3">
        <v>2.2153299999999998</v>
      </c>
      <c r="Q743">
        <f>(Table4289321353385417449481134593125157[[#This Row],[time]]-2)*2</f>
        <v>0.4306599999999996</v>
      </c>
      <c r="R743" s="6">
        <v>0.90181199999999995</v>
      </c>
      <c r="S743" s="3">
        <v>2.2153299999999998</v>
      </c>
      <c r="T743">
        <f>(Table2472963283603924244564882052100132164[[#This Row],[time]]-2)*2</f>
        <v>0.4306599999999996</v>
      </c>
      <c r="U743" s="6">
        <v>5.3772399999999995E-4</v>
      </c>
      <c r="V743" s="3">
        <v>2.2153299999999998</v>
      </c>
      <c r="W743">
        <f>(Table5290322354386418450482144694126158[[#This Row],[time]]-2)*2</f>
        <v>0.4306599999999996</v>
      </c>
      <c r="X743" s="6">
        <v>0.98829</v>
      </c>
      <c r="Y743" s="3">
        <v>2.2153299999999998</v>
      </c>
      <c r="Z743">
        <f>(Table2482973293613934254574892153101133165[[#This Row],[time]]-2)*2</f>
        <v>0.4306599999999996</v>
      </c>
      <c r="AA743" s="6">
        <v>9.8013199999999995E-2</v>
      </c>
      <c r="AB743" s="3">
        <v>2.2153299999999998</v>
      </c>
      <c r="AC743">
        <f>(Table6291323355387419451483154795127159[[#This Row],[time]]-2)*2</f>
        <v>0.4306599999999996</v>
      </c>
      <c r="AD743" s="6">
        <v>0.24465400000000001</v>
      </c>
      <c r="AE743" s="3">
        <v>2.2153299999999998</v>
      </c>
      <c r="AF743">
        <f>(Table2492983303623944264584902254102134166[[#This Row],[time]]-2)*2</f>
        <v>0.4306599999999996</v>
      </c>
      <c r="AG743" s="6">
        <v>0.30684099999999997</v>
      </c>
      <c r="AH743" s="3">
        <v>2.2153299999999998</v>
      </c>
      <c r="AI743">
        <f>(Table7292324356388420452484164896128160[[#This Row],[time]]-2)*2</f>
        <v>0.4306599999999996</v>
      </c>
      <c r="AJ743" s="6">
        <v>0.13680600000000001</v>
      </c>
      <c r="AK743" s="3">
        <v>2.2153299999999998</v>
      </c>
      <c r="AL743">
        <f>(Table2502993313633954274594912355103135167[[#This Row],[time]]-2)*2</f>
        <v>0.4306599999999996</v>
      </c>
      <c r="AM743" s="9">
        <v>8.2200000000000006E-5</v>
      </c>
      <c r="AN743" s="3">
        <v>2.2153299999999998</v>
      </c>
      <c r="AO743">
        <f>(Table8293325357389421453485174997129161[[#This Row],[time]]-2)*2</f>
        <v>0.4306599999999996</v>
      </c>
      <c r="AP743" s="6">
        <v>0.82930499999999996</v>
      </c>
      <c r="AQ743" s="3">
        <v>2.2153299999999998</v>
      </c>
      <c r="AR743">
        <f>(Table2523003323643964284604922456104136168[[#This Row],[time]]-2)*2</f>
        <v>0.4306599999999996</v>
      </c>
      <c r="AS743" s="6">
        <v>0.46568199999999998</v>
      </c>
      <c r="AT743" s="3">
        <v>2.2153299999999998</v>
      </c>
      <c r="AU743">
        <f>(Table2533013333653974294614932557105137169[[#This Row],[time]]-2)*2</f>
        <v>0.4306599999999996</v>
      </c>
      <c r="AV743" s="6">
        <v>2.4293200000000001</v>
      </c>
    </row>
    <row r="744" spans="1:48">
      <c r="A744" s="3">
        <v>2.2653300000000001</v>
      </c>
      <c r="B744">
        <f>(Table1286318350382414446478104290122154[[#This Row],[time]]-2)*2</f>
        <v>0.53066000000000013</v>
      </c>
      <c r="C744" s="6">
        <v>2.6672699999999998</v>
      </c>
      <c r="D744" s="3">
        <v>2.2653300000000001</v>
      </c>
      <c r="E744">
        <f>(Table2287319351383415447479114391123155[[#This Row],[time]]-2)*2</f>
        <v>0.53066000000000013</v>
      </c>
      <c r="F744" s="6">
        <v>0.30265300000000001</v>
      </c>
      <c r="G744" s="3">
        <v>2.2653300000000001</v>
      </c>
      <c r="H744">
        <f>(Table245294326358390422454486185098130162[[#This Row],[time]]-2)*2</f>
        <v>0.53066000000000013</v>
      </c>
      <c r="I744" s="6">
        <v>2.6999900000000001</v>
      </c>
      <c r="J744" s="3">
        <v>2.2653300000000001</v>
      </c>
      <c r="K744">
        <f>(Table3288320352384416448480124492124156[[#This Row],[time]]-2)*2</f>
        <v>0.53066000000000013</v>
      </c>
      <c r="L744" s="6">
        <v>0.39019199999999998</v>
      </c>
      <c r="M744" s="3">
        <v>2.2653300000000001</v>
      </c>
      <c r="N744">
        <f>(Table246295327359391423455487195199131163[[#This Row],[time]]-2)*2</f>
        <v>0.53066000000000013</v>
      </c>
      <c r="O744" s="6">
        <v>0.10442</v>
      </c>
      <c r="P744" s="3">
        <v>2.2653300000000001</v>
      </c>
      <c r="Q744">
        <f>(Table4289321353385417449481134593125157[[#This Row],[time]]-2)*2</f>
        <v>0.53066000000000013</v>
      </c>
      <c r="R744" s="6">
        <v>0.49262299999999998</v>
      </c>
      <c r="S744" s="3">
        <v>2.2653300000000001</v>
      </c>
      <c r="T744">
        <f>(Table2472963283603924244564882052100132164[[#This Row],[time]]-2)*2</f>
        <v>0.53066000000000013</v>
      </c>
      <c r="U744" s="9">
        <v>9.3399999999999993E-5</v>
      </c>
      <c r="V744" s="3">
        <v>2.2653300000000001</v>
      </c>
      <c r="W744">
        <f>(Table5290322354386418450482144694126158[[#This Row],[time]]-2)*2</f>
        <v>0.53066000000000013</v>
      </c>
      <c r="X744" s="6">
        <v>0.65397499999999997</v>
      </c>
      <c r="Y744" s="3">
        <v>2.2653300000000001</v>
      </c>
      <c r="Z744">
        <f>(Table2482973293613934254574892153101133165[[#This Row],[time]]-2)*2</f>
        <v>0.53066000000000013</v>
      </c>
      <c r="AA744" s="6">
        <v>1.5298099999999999E-3</v>
      </c>
      <c r="AB744" s="3">
        <v>2.2653300000000001</v>
      </c>
      <c r="AC744">
        <f>(Table6291323355387419451483154795127159[[#This Row],[time]]-2)*2</f>
        <v>0.53066000000000013</v>
      </c>
      <c r="AD744" s="6">
        <v>0.150619</v>
      </c>
      <c r="AE744" s="3">
        <v>2.2653300000000001</v>
      </c>
      <c r="AF744">
        <f>(Table2492983303623944264584902254102134166[[#This Row],[time]]-2)*2</f>
        <v>0.53066000000000013</v>
      </c>
      <c r="AG744" s="6">
        <v>0.15779599999999999</v>
      </c>
      <c r="AH744" s="3">
        <v>2.2653300000000001</v>
      </c>
      <c r="AI744">
        <f>(Table7292324356388420452484164896128160[[#This Row],[time]]-2)*2</f>
        <v>0.53066000000000013</v>
      </c>
      <c r="AJ744" s="6">
        <v>3.90316E-2</v>
      </c>
      <c r="AK744" s="3">
        <v>2.2653300000000001</v>
      </c>
      <c r="AL744">
        <f>(Table2502993313633954274594912355103135167[[#This Row],[time]]-2)*2</f>
        <v>0.53066000000000013</v>
      </c>
      <c r="AM744" s="6">
        <v>1.0547899999999999E-3</v>
      </c>
      <c r="AN744" s="3">
        <v>2.2653300000000001</v>
      </c>
      <c r="AO744">
        <f>(Table8293325357389421453485174997129161[[#This Row],[time]]-2)*2</f>
        <v>0.53066000000000013</v>
      </c>
      <c r="AP744" s="6">
        <v>0.93409600000000004</v>
      </c>
      <c r="AQ744" s="3">
        <v>2.2653300000000001</v>
      </c>
      <c r="AR744">
        <f>(Table2523003323643964284604922456104136168[[#This Row],[time]]-2)*2</f>
        <v>0.53066000000000013</v>
      </c>
      <c r="AS744" s="6">
        <v>0.47643600000000003</v>
      </c>
      <c r="AT744" s="3">
        <v>2.2653300000000001</v>
      </c>
      <c r="AU744">
        <f>(Table2533013333653974294614932557105137169[[#This Row],[time]]-2)*2</f>
        <v>0.53066000000000013</v>
      </c>
      <c r="AV744" s="6">
        <v>2.39249</v>
      </c>
    </row>
    <row r="745" spans="1:48">
      <c r="A745" s="3">
        <v>2.3153299999999999</v>
      </c>
      <c r="B745">
        <f>(Table1286318350382414446478104290122154[[#This Row],[time]]-2)*2</f>
        <v>0.63065999999999978</v>
      </c>
      <c r="C745" s="6">
        <v>2.46008</v>
      </c>
      <c r="D745" s="3">
        <v>2.3153299999999999</v>
      </c>
      <c r="E745">
        <f>(Table2287319351383415447479114391123155[[#This Row],[time]]-2)*2</f>
        <v>0.63065999999999978</v>
      </c>
      <c r="F745" s="6">
        <v>0.24352799999999999</v>
      </c>
      <c r="G745" s="3">
        <v>2.3153299999999999</v>
      </c>
      <c r="H745">
        <f>(Table245294326358390422454486185098130162[[#This Row],[time]]-2)*2</f>
        <v>0.63065999999999978</v>
      </c>
      <c r="I745" s="6">
        <v>2.5384699999999998</v>
      </c>
      <c r="J745" s="3">
        <v>2.3153299999999999</v>
      </c>
      <c r="K745">
        <f>(Table3288320352384416448480124492124156[[#This Row],[time]]-2)*2</f>
        <v>0.63065999999999978</v>
      </c>
      <c r="L745" s="6">
        <v>0.31556200000000001</v>
      </c>
      <c r="M745" s="3">
        <v>2.3153299999999999</v>
      </c>
      <c r="N745">
        <f>(Table246295327359391423455487195199131163[[#This Row],[time]]-2)*2</f>
        <v>0.63065999999999978</v>
      </c>
      <c r="O745" s="9">
        <v>9.3800000000000003E-5</v>
      </c>
      <c r="P745" s="3">
        <v>2.3153299999999999</v>
      </c>
      <c r="Q745">
        <f>(Table4289321353385417449481134593125157[[#This Row],[time]]-2)*2</f>
        <v>0.63065999999999978</v>
      </c>
      <c r="R745" s="6">
        <v>6.9324800000000006E-2</v>
      </c>
      <c r="S745" s="3">
        <v>2.3153299999999999</v>
      </c>
      <c r="T745">
        <f>(Table2472963283603924244564882052100132164[[#This Row],[time]]-2)*2</f>
        <v>0.63065999999999978</v>
      </c>
      <c r="U745" s="9">
        <v>8.5199999999999997E-5</v>
      </c>
      <c r="V745" s="3">
        <v>2.3153299999999999</v>
      </c>
      <c r="W745">
        <f>(Table5290322354386418450482144694126158[[#This Row],[time]]-2)*2</f>
        <v>0.63065999999999978</v>
      </c>
      <c r="X745" s="6">
        <v>0.18057300000000001</v>
      </c>
      <c r="Y745" s="3">
        <v>2.3153299999999999</v>
      </c>
      <c r="Z745">
        <f>(Table2482973293613934254574892153101133165[[#This Row],[time]]-2)*2</f>
        <v>0.63065999999999978</v>
      </c>
      <c r="AA745" s="6">
        <v>1.5171200000000001E-3</v>
      </c>
      <c r="AB745" s="3">
        <v>2.3153299999999999</v>
      </c>
      <c r="AC745">
        <f>(Table6291323355387419451483154795127159[[#This Row],[time]]-2)*2</f>
        <v>0.63065999999999978</v>
      </c>
      <c r="AD745" s="6">
        <v>0.111176</v>
      </c>
      <c r="AE745" s="3">
        <v>2.3153299999999999</v>
      </c>
      <c r="AF745">
        <f>(Table2492983303623944264584902254102134166[[#This Row],[time]]-2)*2</f>
        <v>0.63065999999999978</v>
      </c>
      <c r="AG745" s="6">
        <v>7.7001799999999995E-2</v>
      </c>
      <c r="AH745" s="3">
        <v>2.3153299999999999</v>
      </c>
      <c r="AI745">
        <f>(Table7292324356388420452484164896128160[[#This Row],[time]]-2)*2</f>
        <v>0.63065999999999978</v>
      </c>
      <c r="AJ745" s="6">
        <v>3.0185300000000002E-2</v>
      </c>
      <c r="AK745" s="3">
        <v>2.3153299999999999</v>
      </c>
      <c r="AL745">
        <f>(Table2502993313633954274594912355103135167[[#This Row],[time]]-2)*2</f>
        <v>0.63065999999999978</v>
      </c>
      <c r="AM745" s="6">
        <v>8.1245499999999995E-3</v>
      </c>
      <c r="AN745" s="3">
        <v>2.3153299999999999</v>
      </c>
      <c r="AO745">
        <f>(Table8293325357389421453485174997129161[[#This Row],[time]]-2)*2</f>
        <v>0.63065999999999978</v>
      </c>
      <c r="AP745" s="6">
        <v>1.0329999999999999</v>
      </c>
      <c r="AQ745" s="3">
        <v>2.3153299999999999</v>
      </c>
      <c r="AR745">
        <f>(Table2523003323643964284604922456104136168[[#This Row],[time]]-2)*2</f>
        <v>0.63065999999999978</v>
      </c>
      <c r="AS745" s="6">
        <v>0.48949799999999999</v>
      </c>
      <c r="AT745" s="3">
        <v>2.3153299999999999</v>
      </c>
      <c r="AU745">
        <f>(Table2533013333653974294614932557105137169[[#This Row],[time]]-2)*2</f>
        <v>0.63065999999999978</v>
      </c>
      <c r="AV745" s="6">
        <v>2.3513899999999999</v>
      </c>
    </row>
    <row r="746" spans="1:48">
      <c r="A746" s="3">
        <v>2.3653300000000002</v>
      </c>
      <c r="B746">
        <f>(Table1286318350382414446478104290122154[[#This Row],[time]]-2)*2</f>
        <v>0.73066000000000031</v>
      </c>
      <c r="C746" s="6">
        <v>2.17313</v>
      </c>
      <c r="D746" s="3">
        <v>2.3653300000000002</v>
      </c>
      <c r="E746">
        <f>(Table2287319351383415447479114391123155[[#This Row],[time]]-2)*2</f>
        <v>0.73066000000000031</v>
      </c>
      <c r="F746" s="6">
        <v>0.20508599999999999</v>
      </c>
      <c r="G746" s="3">
        <v>2.3653300000000002</v>
      </c>
      <c r="H746">
        <f>(Table245294326358390422454486185098130162[[#This Row],[time]]-2)*2</f>
        <v>0.73066000000000031</v>
      </c>
      <c r="I746" s="6">
        <v>2.30579</v>
      </c>
      <c r="J746" s="3">
        <v>2.3653300000000002</v>
      </c>
      <c r="K746">
        <f>(Table3288320352384416448480124492124156[[#This Row],[time]]-2)*2</f>
        <v>0.73066000000000031</v>
      </c>
      <c r="L746" s="6">
        <v>0.257961</v>
      </c>
      <c r="M746" s="3">
        <v>2.3653300000000002</v>
      </c>
      <c r="N746">
        <f>(Table246295327359391423455487195199131163[[#This Row],[time]]-2)*2</f>
        <v>0.73066000000000031</v>
      </c>
      <c r="O746" s="9">
        <v>8.8300000000000005E-5</v>
      </c>
      <c r="P746" s="3">
        <v>2.3653300000000002</v>
      </c>
      <c r="Q746">
        <f>(Table4289321353385417449481134593125157[[#This Row],[time]]-2)*2</f>
        <v>0.73066000000000031</v>
      </c>
      <c r="R746" s="9">
        <v>9.2999999999999997E-5</v>
      </c>
      <c r="S746" s="3">
        <v>2.3653300000000002</v>
      </c>
      <c r="T746">
        <f>(Table2472963283603924244564882052100132164[[#This Row],[time]]-2)*2</f>
        <v>0.73066000000000031</v>
      </c>
      <c r="U746" s="9">
        <v>7.9800000000000002E-5</v>
      </c>
      <c r="V746" s="3">
        <v>2.3653300000000002</v>
      </c>
      <c r="W746">
        <f>(Table5290322354386418450482144694126158[[#This Row],[time]]-2)*2</f>
        <v>0.73066000000000031</v>
      </c>
      <c r="X746" s="9">
        <v>9.1000000000000003E-5</v>
      </c>
      <c r="Y746" s="3">
        <v>2.3653300000000002</v>
      </c>
      <c r="Z746">
        <f>(Table2482973293613934254574892153101133165[[#This Row],[time]]-2)*2</f>
        <v>0.73066000000000031</v>
      </c>
      <c r="AA746" s="6">
        <v>1.02854E-4</v>
      </c>
      <c r="AB746" s="3">
        <v>2.3653300000000002</v>
      </c>
      <c r="AC746">
        <f>(Table6291323355387419451483154795127159[[#This Row],[time]]-2)*2</f>
        <v>0.73066000000000031</v>
      </c>
      <c r="AD746" s="6">
        <v>7.2496400000000003E-2</v>
      </c>
      <c r="AE746" s="3">
        <v>2.3653300000000002</v>
      </c>
      <c r="AF746">
        <f>(Table2492983303623944264584902254102134166[[#This Row],[time]]-2)*2</f>
        <v>0.73066000000000031</v>
      </c>
      <c r="AG746" s="6">
        <v>5.3520800000000002E-4</v>
      </c>
      <c r="AH746" s="3">
        <v>2.3653300000000002</v>
      </c>
      <c r="AI746">
        <f>(Table7292324356388420452484164896128160[[#This Row],[time]]-2)*2</f>
        <v>0.73066000000000031</v>
      </c>
      <c r="AJ746" s="6">
        <v>2.11667E-2</v>
      </c>
      <c r="AK746" s="3">
        <v>2.3653300000000002</v>
      </c>
      <c r="AL746">
        <f>(Table2502993313633954274594912355103135167[[#This Row],[time]]-2)*2</f>
        <v>0.73066000000000031</v>
      </c>
      <c r="AM746" s="6">
        <v>2.49173E-2</v>
      </c>
      <c r="AN746" s="3">
        <v>2.3653300000000002</v>
      </c>
      <c r="AO746">
        <f>(Table8293325357389421453485174997129161[[#This Row],[time]]-2)*2</f>
        <v>0.73066000000000031</v>
      </c>
      <c r="AP746" s="6">
        <v>1.1325799999999999</v>
      </c>
      <c r="AQ746" s="3">
        <v>2.3653300000000002</v>
      </c>
      <c r="AR746">
        <f>(Table2523003323643964284604922456104136168[[#This Row],[time]]-2)*2</f>
        <v>0.73066000000000031</v>
      </c>
      <c r="AS746" s="6">
        <v>0.50484200000000001</v>
      </c>
      <c r="AT746" s="3">
        <v>2.3653300000000002</v>
      </c>
      <c r="AU746">
        <f>(Table2533013333653974294614932557105137169[[#This Row],[time]]-2)*2</f>
        <v>0.73066000000000031</v>
      </c>
      <c r="AV746" s="6">
        <v>2.3120799999999999</v>
      </c>
    </row>
    <row r="747" spans="1:48">
      <c r="A747" s="3">
        <v>2.41533</v>
      </c>
      <c r="B747">
        <f>(Table1286318350382414446478104290122154[[#This Row],[time]]-2)*2</f>
        <v>0.83065999999999995</v>
      </c>
      <c r="C747" s="6">
        <v>1.87835</v>
      </c>
      <c r="D747" s="3">
        <v>2.41533</v>
      </c>
      <c r="E747">
        <f>(Table2287319351383415447479114391123155[[#This Row],[time]]-2)*2</f>
        <v>0.83065999999999995</v>
      </c>
      <c r="F747" s="6">
        <v>0.14108299999999999</v>
      </c>
      <c r="G747" s="3">
        <v>2.41533</v>
      </c>
      <c r="H747">
        <f>(Table245294326358390422454486185098130162[[#This Row],[time]]-2)*2</f>
        <v>0.83065999999999995</v>
      </c>
      <c r="I747" s="6">
        <v>2.0747100000000001</v>
      </c>
      <c r="J747" s="3">
        <v>2.41533</v>
      </c>
      <c r="K747">
        <f>(Table3288320352384416448480124492124156[[#This Row],[time]]-2)*2</f>
        <v>0.83065999999999995</v>
      </c>
      <c r="L747" s="6">
        <v>0.16810600000000001</v>
      </c>
      <c r="M747" s="3">
        <v>2.41533</v>
      </c>
      <c r="N747">
        <f>(Table246295327359391423455487195199131163[[#This Row],[time]]-2)*2</f>
        <v>0.83065999999999995</v>
      </c>
      <c r="O747" s="9">
        <v>8.3200000000000003E-5</v>
      </c>
      <c r="P747" s="3">
        <v>2.41533</v>
      </c>
      <c r="Q747">
        <f>(Table4289321353385417449481134593125157[[#This Row],[time]]-2)*2</f>
        <v>0.83065999999999995</v>
      </c>
      <c r="R747" s="9">
        <v>8.6399999999999999E-5</v>
      </c>
      <c r="S747" s="3">
        <v>2.41533</v>
      </c>
      <c r="T747">
        <f>(Table2472963283603924244564882052100132164[[#This Row],[time]]-2)*2</f>
        <v>0.83065999999999995</v>
      </c>
      <c r="U747" s="9">
        <v>7.6500000000000003E-5</v>
      </c>
      <c r="V747" s="3">
        <v>2.41533</v>
      </c>
      <c r="W747">
        <f>(Table5290322354386418450482144694126158[[#This Row],[time]]-2)*2</f>
        <v>0.83065999999999995</v>
      </c>
      <c r="X747" s="9">
        <v>8.3800000000000004E-5</v>
      </c>
      <c r="Y747" s="3">
        <v>2.41533</v>
      </c>
      <c r="Z747">
        <f>(Table2482973293613934254574892153101133165[[#This Row],[time]]-2)*2</f>
        <v>0.83065999999999995</v>
      </c>
      <c r="AA747" s="9">
        <v>9.1700000000000006E-5</v>
      </c>
      <c r="AB747" s="3">
        <v>2.41533</v>
      </c>
      <c r="AC747">
        <f>(Table6291323355387419451483154795127159[[#This Row],[time]]-2)*2</f>
        <v>0.83065999999999995</v>
      </c>
      <c r="AD747" s="6">
        <v>2.4854500000000002E-2</v>
      </c>
      <c r="AE747" s="3">
        <v>2.41533</v>
      </c>
      <c r="AF747">
        <f>(Table2492983303623944264584902254102134166[[#This Row],[time]]-2)*2</f>
        <v>0.83065999999999995</v>
      </c>
      <c r="AG747" s="6">
        <v>2.0055999999999999E-4</v>
      </c>
      <c r="AH747" s="3">
        <v>2.41533</v>
      </c>
      <c r="AI747">
        <f>(Table7292324356388420452484164896128160[[#This Row],[time]]-2)*2</f>
        <v>0.83065999999999995</v>
      </c>
      <c r="AJ747" s="6">
        <v>8.3290499999999993E-3</v>
      </c>
      <c r="AK747" s="3">
        <v>2.41533</v>
      </c>
      <c r="AL747">
        <f>(Table2502993313633954274594912355103135167[[#This Row],[time]]-2)*2</f>
        <v>0.83065999999999995</v>
      </c>
      <c r="AM747" s="6">
        <v>4.49494E-2</v>
      </c>
      <c r="AN747" s="3">
        <v>2.41533</v>
      </c>
      <c r="AO747">
        <f>(Table8293325357389421453485174997129161[[#This Row],[time]]-2)*2</f>
        <v>0.83065999999999995</v>
      </c>
      <c r="AP747" s="6">
        <v>1.2202599999999999</v>
      </c>
      <c r="AQ747" s="3">
        <v>2.41533</v>
      </c>
      <c r="AR747">
        <f>(Table2523003323643964284604922456104136168[[#This Row],[time]]-2)*2</f>
        <v>0.83065999999999995</v>
      </c>
      <c r="AS747" s="6">
        <v>0.52686599999999995</v>
      </c>
      <c r="AT747" s="3">
        <v>2.41533</v>
      </c>
      <c r="AU747">
        <f>(Table2533013333653974294614932557105137169[[#This Row],[time]]-2)*2</f>
        <v>0.83065999999999995</v>
      </c>
      <c r="AV747" s="6">
        <v>2.2581000000000002</v>
      </c>
    </row>
    <row r="748" spans="1:48">
      <c r="A748" s="3">
        <v>2.4653299999999998</v>
      </c>
      <c r="B748">
        <f>(Table1286318350382414446478104290122154[[#This Row],[time]]-2)*2</f>
        <v>0.9306599999999996</v>
      </c>
      <c r="C748" s="6">
        <v>1.4942299999999999</v>
      </c>
      <c r="D748" s="3">
        <v>2.4653299999999998</v>
      </c>
      <c r="E748">
        <f>(Table2287319351383415447479114391123155[[#This Row],[time]]-2)*2</f>
        <v>0.9306599999999996</v>
      </c>
      <c r="F748" s="6">
        <v>3.4036400000000001E-2</v>
      </c>
      <c r="G748" s="3">
        <v>2.4653299999999998</v>
      </c>
      <c r="H748">
        <f>(Table245294326358390422454486185098130162[[#This Row],[time]]-2)*2</f>
        <v>0.9306599999999996</v>
      </c>
      <c r="I748" s="6">
        <v>1.7664200000000001</v>
      </c>
      <c r="J748" s="3">
        <v>2.4653299999999998</v>
      </c>
      <c r="K748">
        <f>(Table3288320352384416448480124492124156[[#This Row],[time]]-2)*2</f>
        <v>0.9306599999999996</v>
      </c>
      <c r="L748" s="6">
        <v>1.5656799999999998E-2</v>
      </c>
      <c r="M748" s="3">
        <v>2.4653299999999998</v>
      </c>
      <c r="N748">
        <f>(Table246295327359391423455487195199131163[[#This Row],[time]]-2)*2</f>
        <v>0.9306599999999996</v>
      </c>
      <c r="O748" s="9">
        <v>8.0000000000000007E-5</v>
      </c>
      <c r="P748" s="3">
        <v>2.4653299999999998</v>
      </c>
      <c r="Q748">
        <f>(Table4289321353385417449481134593125157[[#This Row],[time]]-2)*2</f>
        <v>0.9306599999999996</v>
      </c>
      <c r="R748" s="9">
        <v>8.2999999999999998E-5</v>
      </c>
      <c r="S748" s="3">
        <v>2.4653299999999998</v>
      </c>
      <c r="T748">
        <f>(Table2472963283603924244564882052100132164[[#This Row],[time]]-2)*2</f>
        <v>0.9306599999999996</v>
      </c>
      <c r="U748" s="9">
        <v>7.36E-5</v>
      </c>
      <c r="V748" s="3">
        <v>2.4653299999999998</v>
      </c>
      <c r="W748">
        <f>(Table5290322354386418450482144694126158[[#This Row],[time]]-2)*2</f>
        <v>0.9306599999999996</v>
      </c>
      <c r="X748" s="9">
        <v>8.1500000000000002E-5</v>
      </c>
      <c r="Y748" s="3">
        <v>2.4653299999999998</v>
      </c>
      <c r="Z748">
        <f>(Table2482973293613934254574892153101133165[[#This Row],[time]]-2)*2</f>
        <v>0.9306599999999996</v>
      </c>
      <c r="AA748" s="9">
        <v>8.6600000000000004E-5</v>
      </c>
      <c r="AB748" s="3">
        <v>2.4653299999999998</v>
      </c>
      <c r="AC748">
        <f>(Table6291323355387419451483154795127159[[#This Row],[time]]-2)*2</f>
        <v>0.9306599999999996</v>
      </c>
      <c r="AD748" s="6">
        <v>2.5944999999999999E-4</v>
      </c>
      <c r="AE748" s="3">
        <v>2.4653299999999998</v>
      </c>
      <c r="AF748">
        <f>(Table2492983303623944264584902254102134166[[#This Row],[time]]-2)*2</f>
        <v>0.9306599999999996</v>
      </c>
      <c r="AG748" s="9">
        <v>9.48E-5</v>
      </c>
      <c r="AH748" s="3">
        <v>2.4653299999999998</v>
      </c>
      <c r="AI748">
        <f>(Table7292324356388420452484164896128160[[#This Row],[time]]-2)*2</f>
        <v>0.9306599999999996</v>
      </c>
      <c r="AJ748" s="6">
        <v>1.4649899999999999E-4</v>
      </c>
      <c r="AK748" s="3">
        <v>2.4653299999999998</v>
      </c>
      <c r="AL748">
        <f>(Table2502993313633954274594912355103135167[[#This Row],[time]]-2)*2</f>
        <v>0.9306599999999996</v>
      </c>
      <c r="AM748" s="6">
        <v>9.0863600000000003E-2</v>
      </c>
      <c r="AN748" s="3">
        <v>2.4653299999999998</v>
      </c>
      <c r="AO748">
        <f>(Table8293325357389421453485174997129161[[#This Row],[time]]-2)*2</f>
        <v>0.9306599999999996</v>
      </c>
      <c r="AP748" s="6">
        <v>1.3021400000000001</v>
      </c>
      <c r="AQ748" s="3">
        <v>2.4653299999999998</v>
      </c>
      <c r="AR748">
        <f>(Table2523003323643964284604922456104136168[[#This Row],[time]]-2)*2</f>
        <v>0.9306599999999996</v>
      </c>
      <c r="AS748" s="6">
        <v>0.58812699999999996</v>
      </c>
      <c r="AT748" s="3">
        <v>2.4653299999999998</v>
      </c>
      <c r="AU748">
        <f>(Table2533013333653974294614932557105137169[[#This Row],[time]]-2)*2</f>
        <v>0.9306599999999996</v>
      </c>
      <c r="AV748" s="6">
        <v>2.1856399999999998</v>
      </c>
    </row>
    <row r="749" spans="1:48">
      <c r="A749" s="3">
        <v>2.5153300000000001</v>
      </c>
      <c r="B749">
        <f>(Table1286318350382414446478104290122154[[#This Row],[time]]-2)*2</f>
        <v>1.0306600000000001</v>
      </c>
      <c r="C749" s="6">
        <v>1.1317299999999999</v>
      </c>
      <c r="D749" s="3">
        <v>2.5153300000000001</v>
      </c>
      <c r="E749">
        <f>(Table2287319351383415447479114391123155[[#This Row],[time]]-2)*2</f>
        <v>1.0306600000000001</v>
      </c>
      <c r="F749" s="6">
        <v>6.7009299999999997E-4</v>
      </c>
      <c r="G749" s="3">
        <v>2.5153300000000001</v>
      </c>
      <c r="H749">
        <f>(Table245294326358390422454486185098130162[[#This Row],[time]]-2)*2</f>
        <v>1.0306600000000001</v>
      </c>
      <c r="I749" s="6">
        <v>1.45644</v>
      </c>
      <c r="J749" s="3">
        <v>2.5153300000000001</v>
      </c>
      <c r="K749">
        <f>(Table3288320352384416448480124492124156[[#This Row],[time]]-2)*2</f>
        <v>1.0306600000000001</v>
      </c>
      <c r="L749" s="6">
        <v>1.3842800000000001E-4</v>
      </c>
      <c r="M749" s="3">
        <v>2.5153300000000001</v>
      </c>
      <c r="N749">
        <f>(Table246295327359391423455487195199131163[[#This Row],[time]]-2)*2</f>
        <v>1.0306600000000001</v>
      </c>
      <c r="O749" s="9">
        <v>7.7100000000000004E-5</v>
      </c>
      <c r="P749" s="3">
        <v>2.5153300000000001</v>
      </c>
      <c r="Q749">
        <f>(Table4289321353385417449481134593125157[[#This Row],[time]]-2)*2</f>
        <v>1.0306600000000001</v>
      </c>
      <c r="R749" s="9">
        <v>8.0099999999999995E-5</v>
      </c>
      <c r="S749" s="3">
        <v>2.5153300000000001</v>
      </c>
      <c r="T749">
        <f>(Table2472963283603924244564882052100132164[[#This Row],[time]]-2)*2</f>
        <v>1.0306600000000001</v>
      </c>
      <c r="U749" s="9">
        <v>7.1000000000000005E-5</v>
      </c>
      <c r="V749" s="3">
        <v>2.5153300000000001</v>
      </c>
      <c r="W749">
        <f>(Table5290322354386418450482144694126158[[#This Row],[time]]-2)*2</f>
        <v>1.0306600000000001</v>
      </c>
      <c r="X749" s="9">
        <v>7.8800000000000004E-5</v>
      </c>
      <c r="Y749" s="3">
        <v>2.5153300000000001</v>
      </c>
      <c r="Z749">
        <f>(Table2482973293613934254574892153101133165[[#This Row],[time]]-2)*2</f>
        <v>1.0306600000000001</v>
      </c>
      <c r="AA749" s="9">
        <v>8.5900000000000001E-5</v>
      </c>
      <c r="AB749" s="3">
        <v>2.5153300000000001</v>
      </c>
      <c r="AC749">
        <f>(Table6291323355387419451483154795127159[[#This Row],[time]]-2)*2</f>
        <v>1.0306600000000001</v>
      </c>
      <c r="AD749" s="9">
        <v>9.09E-5</v>
      </c>
      <c r="AE749" s="3">
        <v>2.5153300000000001</v>
      </c>
      <c r="AF749">
        <f>(Table2492983303623944264584902254102134166[[#This Row],[time]]-2)*2</f>
        <v>1.0306600000000001</v>
      </c>
      <c r="AG749" s="9">
        <v>9.3999999999999994E-5</v>
      </c>
      <c r="AH749" s="3">
        <v>2.5153300000000001</v>
      </c>
      <c r="AI749">
        <f>(Table7292324356388420452484164896128160[[#This Row],[time]]-2)*2</f>
        <v>1.0306600000000001</v>
      </c>
      <c r="AJ749" s="9">
        <v>7.6699999999999994E-5</v>
      </c>
      <c r="AK749" s="3">
        <v>2.5153300000000001</v>
      </c>
      <c r="AL749">
        <f>(Table2502993313633954274594912355103135167[[#This Row],[time]]-2)*2</f>
        <v>1.0306600000000001</v>
      </c>
      <c r="AM749" s="6">
        <v>0.14809800000000001</v>
      </c>
      <c r="AN749" s="3">
        <v>2.5153300000000001</v>
      </c>
      <c r="AO749">
        <f>(Table8293325357389421453485174997129161[[#This Row],[time]]-2)*2</f>
        <v>1.0306600000000001</v>
      </c>
      <c r="AP749" s="6">
        <v>1.38167</v>
      </c>
      <c r="AQ749" s="3">
        <v>2.5153300000000001</v>
      </c>
      <c r="AR749">
        <f>(Table2523003323643964284604922456104136168[[#This Row],[time]]-2)*2</f>
        <v>1.0306600000000001</v>
      </c>
      <c r="AS749" s="6">
        <v>0.65857299999999996</v>
      </c>
      <c r="AT749" s="3">
        <v>2.5153300000000001</v>
      </c>
      <c r="AU749">
        <f>(Table2533013333653974294614932557105137169[[#This Row],[time]]-2)*2</f>
        <v>1.0306600000000001</v>
      </c>
      <c r="AV749" s="6">
        <v>2.1137899999999998</v>
      </c>
    </row>
    <row r="750" spans="1:48">
      <c r="A750" s="3">
        <v>2.5653299999999999</v>
      </c>
      <c r="B750">
        <f>(Table1286318350382414446478104290122154[[#This Row],[time]]-2)*2</f>
        <v>1.1306599999999998</v>
      </c>
      <c r="C750" s="6">
        <v>0.78791999999999995</v>
      </c>
      <c r="D750" s="3">
        <v>2.5653299999999999</v>
      </c>
      <c r="E750">
        <f>(Table2287319351383415447479114391123155[[#This Row],[time]]-2)*2</f>
        <v>1.1306599999999998</v>
      </c>
      <c r="F750" s="9">
        <v>9.4099999999999997E-5</v>
      </c>
      <c r="G750" s="3">
        <v>2.5653299999999999</v>
      </c>
      <c r="H750">
        <f>(Table245294326358390422454486185098130162[[#This Row],[time]]-2)*2</f>
        <v>1.1306599999999998</v>
      </c>
      <c r="I750" s="6">
        <v>1.1541999999999999</v>
      </c>
      <c r="J750" s="3">
        <v>2.5653299999999999</v>
      </c>
      <c r="K750">
        <f>(Table3288320352384416448480124492124156[[#This Row],[time]]-2)*2</f>
        <v>1.1306599999999998</v>
      </c>
      <c r="L750" s="9">
        <v>9.3700000000000001E-5</v>
      </c>
      <c r="M750" s="3">
        <v>2.5653299999999999</v>
      </c>
      <c r="N750">
        <f>(Table246295327359391423455487195199131163[[#This Row],[time]]-2)*2</f>
        <v>1.1306599999999998</v>
      </c>
      <c r="O750" s="9">
        <v>7.4200000000000001E-5</v>
      </c>
      <c r="P750" s="3">
        <v>2.5653299999999999</v>
      </c>
      <c r="Q750">
        <f>(Table4289321353385417449481134593125157[[#This Row],[time]]-2)*2</f>
        <v>1.1306599999999998</v>
      </c>
      <c r="R750" s="9">
        <v>7.75E-5</v>
      </c>
      <c r="S750" s="3">
        <v>2.5653299999999999</v>
      </c>
      <c r="T750">
        <f>(Table2472963283603924244564882052100132164[[#This Row],[time]]-2)*2</f>
        <v>1.1306599999999998</v>
      </c>
      <c r="U750" s="9">
        <v>6.8499999999999998E-5</v>
      </c>
      <c r="V750" s="3">
        <v>2.5653299999999999</v>
      </c>
      <c r="W750">
        <f>(Table5290322354386418450482144694126158[[#This Row],[time]]-2)*2</f>
        <v>1.1306599999999998</v>
      </c>
      <c r="X750" s="9">
        <v>7.64E-5</v>
      </c>
      <c r="Y750" s="3">
        <v>2.5653299999999999</v>
      </c>
      <c r="Z750">
        <f>(Table2482973293613934254574892153101133165[[#This Row],[time]]-2)*2</f>
        <v>1.1306599999999998</v>
      </c>
      <c r="AA750" s="9">
        <v>8.3700000000000002E-5</v>
      </c>
      <c r="AB750" s="3">
        <v>2.5653299999999999</v>
      </c>
      <c r="AC750">
        <f>(Table6291323355387419451483154795127159[[#This Row],[time]]-2)*2</f>
        <v>1.1306599999999998</v>
      </c>
      <c r="AD750" s="9">
        <v>8.92E-5</v>
      </c>
      <c r="AE750" s="3">
        <v>2.5653299999999999</v>
      </c>
      <c r="AF750">
        <f>(Table2492983303623944264584902254102134166[[#This Row],[time]]-2)*2</f>
        <v>1.1306599999999998</v>
      </c>
      <c r="AG750" s="9">
        <v>9.2899999999999995E-5</v>
      </c>
      <c r="AH750" s="3">
        <v>2.5653299999999999</v>
      </c>
      <c r="AI750">
        <f>(Table7292324356388420452484164896128160[[#This Row],[time]]-2)*2</f>
        <v>1.1306599999999998</v>
      </c>
      <c r="AJ750" s="9">
        <v>7.1299999999999998E-5</v>
      </c>
      <c r="AK750" s="3">
        <v>2.5653299999999999</v>
      </c>
      <c r="AL750">
        <f>(Table2502993313633954274594912355103135167[[#This Row],[time]]-2)*2</f>
        <v>1.1306599999999998</v>
      </c>
      <c r="AM750" s="6">
        <v>0.25887399999999999</v>
      </c>
      <c r="AN750" s="3">
        <v>2.5653299999999999</v>
      </c>
      <c r="AO750">
        <f>(Table8293325357389421453485174997129161[[#This Row],[time]]-2)*2</f>
        <v>1.1306599999999998</v>
      </c>
      <c r="AP750" s="6">
        <v>1.4515400000000001</v>
      </c>
      <c r="AQ750" s="3">
        <v>2.5653299999999999</v>
      </c>
      <c r="AR750">
        <f>(Table2523003323643964284604922456104136168[[#This Row],[time]]-2)*2</f>
        <v>1.1306599999999998</v>
      </c>
      <c r="AS750" s="6">
        <v>0.76737999999999995</v>
      </c>
      <c r="AT750" s="3">
        <v>2.5653299999999999</v>
      </c>
      <c r="AU750">
        <f>(Table2533013333653974294614932557105137169[[#This Row],[time]]-2)*2</f>
        <v>1.1306599999999998</v>
      </c>
      <c r="AV750" s="6">
        <v>2.0331399999999999</v>
      </c>
    </row>
    <row r="751" spans="1:48">
      <c r="A751" s="3">
        <v>2.6247099999999999</v>
      </c>
      <c r="B751">
        <f>(Table1286318350382414446478104290122154[[#This Row],[time]]-2)*2</f>
        <v>1.2494199999999998</v>
      </c>
      <c r="C751" s="6">
        <v>0.45078299999999999</v>
      </c>
      <c r="D751" s="3">
        <v>2.6247099999999999</v>
      </c>
      <c r="E751">
        <f>(Table2287319351383415447479114391123155[[#This Row],[time]]-2)*2</f>
        <v>1.2494199999999998</v>
      </c>
      <c r="F751" s="9">
        <v>8.9400000000000005E-5</v>
      </c>
      <c r="G751" s="3">
        <v>2.6247099999999999</v>
      </c>
      <c r="H751">
        <f>(Table245294326358390422454486185098130162[[#This Row],[time]]-2)*2</f>
        <v>1.2494199999999998</v>
      </c>
      <c r="I751" s="6">
        <v>0.79459800000000003</v>
      </c>
      <c r="J751" s="3">
        <v>2.6247099999999999</v>
      </c>
      <c r="K751">
        <f>(Table3288320352384416448480124492124156[[#This Row],[time]]-2)*2</f>
        <v>1.2494199999999998</v>
      </c>
      <c r="L751" s="9">
        <v>8.8999999999999995E-5</v>
      </c>
      <c r="M751" s="3">
        <v>2.6247099999999999</v>
      </c>
      <c r="N751">
        <f>(Table246295327359391423455487195199131163[[#This Row],[time]]-2)*2</f>
        <v>1.2494199999999998</v>
      </c>
      <c r="O751" s="9">
        <v>7.0599999999999995E-5</v>
      </c>
      <c r="P751" s="3">
        <v>2.6247099999999999</v>
      </c>
      <c r="Q751">
        <f>(Table4289321353385417449481134593125157[[#This Row],[time]]-2)*2</f>
        <v>1.2494199999999998</v>
      </c>
      <c r="R751" s="9">
        <v>7.47E-5</v>
      </c>
      <c r="S751" s="3">
        <v>2.6247099999999999</v>
      </c>
      <c r="T751">
        <f>(Table2472963283603924244564882052100132164[[#This Row],[time]]-2)*2</f>
        <v>1.2494199999999998</v>
      </c>
      <c r="U751" s="9">
        <v>6.5599999999999995E-5</v>
      </c>
      <c r="V751" s="3">
        <v>2.6247099999999999</v>
      </c>
      <c r="W751">
        <f>(Table5290322354386418450482144694126158[[#This Row],[time]]-2)*2</f>
        <v>1.2494199999999998</v>
      </c>
      <c r="X751" s="9">
        <v>7.3800000000000005E-5</v>
      </c>
      <c r="Y751" s="3">
        <v>2.6247099999999999</v>
      </c>
      <c r="Z751">
        <f>(Table2482973293613934254574892153101133165[[#This Row],[time]]-2)*2</f>
        <v>1.2494199999999998</v>
      </c>
      <c r="AA751" s="9">
        <v>8.2399999999999997E-5</v>
      </c>
      <c r="AB751" s="3">
        <v>2.6247099999999999</v>
      </c>
      <c r="AC751">
        <f>(Table6291323355387419451483154795127159[[#This Row],[time]]-2)*2</f>
        <v>1.2494199999999998</v>
      </c>
      <c r="AD751" s="9">
        <v>8.92E-5</v>
      </c>
      <c r="AE751" s="3">
        <v>2.6247099999999999</v>
      </c>
      <c r="AF751">
        <f>(Table2492983303623944264584902254102134166[[#This Row],[time]]-2)*2</f>
        <v>1.2494199999999998</v>
      </c>
      <c r="AG751" s="9">
        <v>9.1700000000000006E-5</v>
      </c>
      <c r="AH751" s="3">
        <v>2.6247099999999999</v>
      </c>
      <c r="AI751">
        <f>(Table7292324356388420452484164896128160[[#This Row],[time]]-2)*2</f>
        <v>1.2494199999999998</v>
      </c>
      <c r="AJ751" s="9">
        <v>7.5900000000000002E-5</v>
      </c>
      <c r="AK751" s="3">
        <v>2.6247099999999999</v>
      </c>
      <c r="AL751">
        <f>(Table2502993313633954274594912355103135167[[#This Row],[time]]-2)*2</f>
        <v>1.2494199999999998</v>
      </c>
      <c r="AM751" s="6">
        <v>0.41029599999999999</v>
      </c>
      <c r="AN751" s="3">
        <v>2.6247099999999999</v>
      </c>
      <c r="AO751">
        <f>(Table8293325357389421453485174997129161[[#This Row],[time]]-2)*2</f>
        <v>1.2494199999999998</v>
      </c>
      <c r="AP751" s="6">
        <v>1.50763</v>
      </c>
      <c r="AQ751" s="3">
        <v>2.6247099999999999</v>
      </c>
      <c r="AR751">
        <f>(Table2523003323643964284604922456104136168[[#This Row],[time]]-2)*2</f>
        <v>1.2494199999999998</v>
      </c>
      <c r="AS751" s="6">
        <v>0.90586299999999997</v>
      </c>
      <c r="AT751" s="3">
        <v>2.6247099999999999</v>
      </c>
      <c r="AU751">
        <f>(Table2533013333653974294614932557105137169[[#This Row],[time]]-2)*2</f>
        <v>1.2494199999999998</v>
      </c>
      <c r="AV751" s="6">
        <v>1.92319</v>
      </c>
    </row>
    <row r="752" spans="1:48">
      <c r="A752" s="3">
        <v>2.66689</v>
      </c>
      <c r="B752">
        <f>(Table1286318350382414446478104290122154[[#This Row],[time]]-2)*2</f>
        <v>1.33378</v>
      </c>
      <c r="C752" s="6">
        <v>0.30882700000000002</v>
      </c>
      <c r="D752" s="3">
        <v>2.66689</v>
      </c>
      <c r="E752">
        <f>(Table2287319351383415447479114391123155[[#This Row],[time]]-2)*2</f>
        <v>1.33378</v>
      </c>
      <c r="F752" s="9">
        <v>8.5699999999999996E-5</v>
      </c>
      <c r="G752" s="3">
        <v>2.66689</v>
      </c>
      <c r="H752">
        <f>(Table245294326358390422454486185098130162[[#This Row],[time]]-2)*2</f>
        <v>1.33378</v>
      </c>
      <c r="I752" s="6">
        <v>0.54298100000000005</v>
      </c>
      <c r="J752" s="3">
        <v>2.66689</v>
      </c>
      <c r="K752">
        <f>(Table3288320352384416448480124492124156[[#This Row],[time]]-2)*2</f>
        <v>1.33378</v>
      </c>
      <c r="L752" s="9">
        <v>8.5199999999999997E-5</v>
      </c>
      <c r="M752" s="3">
        <v>2.66689</v>
      </c>
      <c r="N752">
        <f>(Table246295327359391423455487195199131163[[#This Row],[time]]-2)*2</f>
        <v>1.33378</v>
      </c>
      <c r="O752" s="9">
        <v>6.8200000000000004E-5</v>
      </c>
      <c r="P752" s="3">
        <v>2.66689</v>
      </c>
      <c r="Q752">
        <f>(Table4289321353385417449481134593125157[[#This Row],[time]]-2)*2</f>
        <v>1.33378</v>
      </c>
      <c r="R752" s="9">
        <v>7.2799999999999994E-5</v>
      </c>
      <c r="S752" s="3">
        <v>2.66689</v>
      </c>
      <c r="T752">
        <f>(Table2472963283603924244564882052100132164[[#This Row],[time]]-2)*2</f>
        <v>1.33378</v>
      </c>
      <c r="U752" s="9">
        <v>6.0900000000000003E-5</v>
      </c>
      <c r="V752" s="3">
        <v>2.66689</v>
      </c>
      <c r="W752">
        <f>(Table5290322354386418450482144694126158[[#This Row],[time]]-2)*2</f>
        <v>1.33378</v>
      </c>
      <c r="X752" s="9">
        <v>7.2000000000000002E-5</v>
      </c>
      <c r="Y752" s="3">
        <v>2.66689</v>
      </c>
      <c r="Z752">
        <f>(Table2482973293613934254574892153101133165[[#This Row],[time]]-2)*2</f>
        <v>1.33378</v>
      </c>
      <c r="AA752" s="9">
        <v>8.1600000000000005E-5</v>
      </c>
      <c r="AB752" s="3">
        <v>2.66689</v>
      </c>
      <c r="AC752">
        <f>(Table6291323355387419451483154795127159[[#This Row],[time]]-2)*2</f>
        <v>1.33378</v>
      </c>
      <c r="AD752" s="9">
        <v>8.7100000000000003E-5</v>
      </c>
      <c r="AE752" s="3">
        <v>2.66689</v>
      </c>
      <c r="AF752">
        <f>(Table2492983303623944264584902254102134166[[#This Row],[time]]-2)*2</f>
        <v>1.33378</v>
      </c>
      <c r="AG752" s="9">
        <v>9.09E-5</v>
      </c>
      <c r="AH752" s="3">
        <v>2.66689</v>
      </c>
      <c r="AI752">
        <f>(Table7292324356388420452484164896128160[[#This Row],[time]]-2)*2</f>
        <v>1.33378</v>
      </c>
      <c r="AJ752" s="9">
        <v>6.97E-5</v>
      </c>
      <c r="AK752" s="3">
        <v>2.66689</v>
      </c>
      <c r="AL752">
        <f>(Table2502993313633954274594912355103135167[[#This Row],[time]]-2)*2</f>
        <v>1.33378</v>
      </c>
      <c r="AM752" s="6">
        <v>0.51549</v>
      </c>
      <c r="AN752" s="3">
        <v>2.66689</v>
      </c>
      <c r="AO752">
        <f>(Table8293325357389421453485174997129161[[#This Row],[time]]-2)*2</f>
        <v>1.33378</v>
      </c>
      <c r="AP752" s="6">
        <v>1.5313600000000001</v>
      </c>
      <c r="AQ752" s="3">
        <v>2.66689</v>
      </c>
      <c r="AR752">
        <f>(Table2523003323643964284604922456104136168[[#This Row],[time]]-2)*2</f>
        <v>1.33378</v>
      </c>
      <c r="AS752" s="6">
        <v>0.99656800000000001</v>
      </c>
      <c r="AT752" s="3">
        <v>2.66689</v>
      </c>
      <c r="AU752">
        <f>(Table2533013333653974294614932557105137169[[#This Row],[time]]-2)*2</f>
        <v>1.33378</v>
      </c>
      <c r="AV752" s="6">
        <v>1.8391999999999999</v>
      </c>
    </row>
    <row r="753" spans="1:48">
      <c r="A753" s="3">
        <v>2.7051699999999999</v>
      </c>
      <c r="B753">
        <f>(Table1286318350382414446478104290122154[[#This Row],[time]]-2)*2</f>
        <v>1.4103399999999997</v>
      </c>
      <c r="C753" s="6">
        <v>0.18352399999999999</v>
      </c>
      <c r="D753" s="3">
        <v>2.7051699999999999</v>
      </c>
      <c r="E753">
        <f>(Table2287319351383415447479114391123155[[#This Row],[time]]-2)*2</f>
        <v>1.4103399999999997</v>
      </c>
      <c r="F753" s="9">
        <v>8.2200000000000006E-5</v>
      </c>
      <c r="G753" s="3">
        <v>2.7051699999999999</v>
      </c>
      <c r="H753">
        <f>(Table245294326358390422454486185098130162[[#This Row],[time]]-2)*2</f>
        <v>1.4103399999999997</v>
      </c>
      <c r="I753" s="6">
        <v>0.32106600000000002</v>
      </c>
      <c r="J753" s="3">
        <v>2.7051699999999999</v>
      </c>
      <c r="K753">
        <f>(Table3288320352384416448480124492124156[[#This Row],[time]]-2)*2</f>
        <v>1.4103399999999997</v>
      </c>
      <c r="L753" s="9">
        <v>8.1600000000000005E-5</v>
      </c>
      <c r="M753" s="3">
        <v>2.7051699999999999</v>
      </c>
      <c r="N753">
        <f>(Table246295327359391423455487195199131163[[#This Row],[time]]-2)*2</f>
        <v>1.4103399999999997</v>
      </c>
      <c r="O753" s="9">
        <v>6.6099999999999994E-5</v>
      </c>
      <c r="P753" s="3">
        <v>2.7051699999999999</v>
      </c>
      <c r="Q753">
        <f>(Table4289321353385417449481134593125157[[#This Row],[time]]-2)*2</f>
        <v>1.4103399999999997</v>
      </c>
      <c r="R753" s="9">
        <v>7.1099999999999994E-5</v>
      </c>
      <c r="S753" s="3">
        <v>2.7051699999999999</v>
      </c>
      <c r="T753">
        <f>(Table2472963283603924244564882052100132164[[#This Row],[time]]-2)*2</f>
        <v>1.4103399999999997</v>
      </c>
      <c r="U753" s="9">
        <v>5.9299999999999998E-5</v>
      </c>
      <c r="V753" s="3">
        <v>2.7051699999999999</v>
      </c>
      <c r="W753">
        <f>(Table5290322354386418450482144694126158[[#This Row],[time]]-2)*2</f>
        <v>1.4103399999999997</v>
      </c>
      <c r="X753" s="9">
        <v>6.9800000000000003E-5</v>
      </c>
      <c r="Y753" s="3">
        <v>2.7051699999999999</v>
      </c>
      <c r="Z753">
        <f>(Table2482973293613934254574892153101133165[[#This Row],[time]]-2)*2</f>
        <v>1.4103399999999997</v>
      </c>
      <c r="AA753" s="9">
        <v>8.1000000000000004E-5</v>
      </c>
      <c r="AB753" s="3">
        <v>2.7051699999999999</v>
      </c>
      <c r="AC753">
        <f>(Table6291323355387419451483154795127159[[#This Row],[time]]-2)*2</f>
        <v>1.4103399999999997</v>
      </c>
      <c r="AD753" s="9">
        <v>8.5900000000000001E-5</v>
      </c>
      <c r="AE753" s="3">
        <v>2.7051699999999999</v>
      </c>
      <c r="AF753">
        <f>(Table2492983303623944264584902254102134166[[#This Row],[time]]-2)*2</f>
        <v>1.4103399999999997</v>
      </c>
      <c r="AG753" s="9">
        <v>9.0099999999999995E-5</v>
      </c>
      <c r="AH753" s="3">
        <v>2.7051699999999999</v>
      </c>
      <c r="AI753">
        <f>(Table7292324356388420452484164896128160[[#This Row],[time]]-2)*2</f>
        <v>1.4103399999999997</v>
      </c>
      <c r="AJ753" s="9">
        <v>6.5400000000000004E-5</v>
      </c>
      <c r="AK753" s="3">
        <v>2.7051699999999999</v>
      </c>
      <c r="AL753">
        <f>(Table2502993313633954274594912355103135167[[#This Row],[time]]-2)*2</f>
        <v>1.4103399999999997</v>
      </c>
      <c r="AM753" s="6">
        <v>0.610259</v>
      </c>
      <c r="AN753" s="3">
        <v>2.7051699999999999</v>
      </c>
      <c r="AO753">
        <f>(Table8293325357389421453485174997129161[[#This Row],[time]]-2)*2</f>
        <v>1.4103399999999997</v>
      </c>
      <c r="AP753" s="6">
        <v>1.54565</v>
      </c>
      <c r="AQ753" s="3">
        <v>2.7051699999999999</v>
      </c>
      <c r="AR753">
        <f>(Table2523003323643964284604922456104136168[[#This Row],[time]]-2)*2</f>
        <v>1.4103399999999997</v>
      </c>
      <c r="AS753" s="6">
        <v>1.07284</v>
      </c>
      <c r="AT753" s="3">
        <v>2.7051699999999999</v>
      </c>
      <c r="AU753">
        <f>(Table2533013333653974294614932557105137169[[#This Row],[time]]-2)*2</f>
        <v>1.4103399999999997</v>
      </c>
      <c r="AV753" s="6">
        <v>1.76112</v>
      </c>
    </row>
    <row r="754" spans="1:48">
      <c r="A754" s="3">
        <v>2.7552699999999999</v>
      </c>
      <c r="B754">
        <f>(Table1286318350382414446478104290122154[[#This Row],[time]]-2)*2</f>
        <v>1.5105399999999998</v>
      </c>
      <c r="C754" s="6">
        <v>2.30168E-2</v>
      </c>
      <c r="D754" s="3">
        <v>2.7552699999999999</v>
      </c>
      <c r="E754">
        <f>(Table2287319351383415447479114391123155[[#This Row],[time]]-2)*2</f>
        <v>1.5105399999999998</v>
      </c>
      <c r="F754" s="9">
        <v>7.7299999999999995E-5</v>
      </c>
      <c r="G754" s="3">
        <v>2.7552699999999999</v>
      </c>
      <c r="H754">
        <f>(Table245294326358390422454486185098130162[[#This Row],[time]]-2)*2</f>
        <v>1.5105399999999998</v>
      </c>
      <c r="I754" s="6">
        <v>3.9362899999999999E-2</v>
      </c>
      <c r="J754" s="3">
        <v>2.7552699999999999</v>
      </c>
      <c r="K754">
        <f>(Table3288320352384416448480124492124156[[#This Row],[time]]-2)*2</f>
        <v>1.5105399999999998</v>
      </c>
      <c r="L754" s="9">
        <v>7.6699999999999994E-5</v>
      </c>
      <c r="M754" s="3">
        <v>2.7552699999999999</v>
      </c>
      <c r="N754">
        <f>(Table246295327359391423455487195199131163[[#This Row],[time]]-2)*2</f>
        <v>1.5105399999999998</v>
      </c>
      <c r="O754" s="9">
        <v>6.3299999999999994E-5</v>
      </c>
      <c r="P754" s="3">
        <v>2.7552699999999999</v>
      </c>
      <c r="Q754">
        <f>(Table4289321353385417449481134593125157[[#This Row],[time]]-2)*2</f>
        <v>1.5105399999999998</v>
      </c>
      <c r="R754" s="9">
        <v>6.8899999999999994E-5</v>
      </c>
      <c r="S754" s="3">
        <v>2.7552699999999999</v>
      </c>
      <c r="T754">
        <f>(Table2472963283603924244564882052100132164[[#This Row],[time]]-2)*2</f>
        <v>1.5105399999999998</v>
      </c>
      <c r="U754" s="9">
        <v>5.7200000000000001E-5</v>
      </c>
      <c r="V754" s="3">
        <v>2.7552699999999999</v>
      </c>
      <c r="W754">
        <f>(Table5290322354386418450482144694126158[[#This Row],[time]]-2)*2</f>
        <v>1.5105399999999998</v>
      </c>
      <c r="X754" s="9">
        <v>6.7700000000000006E-5</v>
      </c>
      <c r="Y754" s="3">
        <v>2.7552699999999999</v>
      </c>
      <c r="Z754">
        <f>(Table2482973293613934254574892153101133165[[#This Row],[time]]-2)*2</f>
        <v>1.5105399999999998</v>
      </c>
      <c r="AA754" s="9">
        <v>8.0199999999999998E-5</v>
      </c>
      <c r="AB754" s="3">
        <v>2.7552699999999999</v>
      </c>
      <c r="AC754">
        <f>(Table6291323355387419451483154795127159[[#This Row],[time]]-2)*2</f>
        <v>1.5105399999999998</v>
      </c>
      <c r="AD754" s="9">
        <v>8.3800000000000004E-5</v>
      </c>
      <c r="AE754" s="3">
        <v>2.7552699999999999</v>
      </c>
      <c r="AF754">
        <f>(Table2492983303623944264584902254102134166[[#This Row],[time]]-2)*2</f>
        <v>1.5105399999999998</v>
      </c>
      <c r="AG754" s="9">
        <v>8.8999999999999995E-5</v>
      </c>
      <c r="AH754" s="3">
        <v>2.7552699999999999</v>
      </c>
      <c r="AI754">
        <f>(Table7292324356388420452484164896128160[[#This Row],[time]]-2)*2</f>
        <v>1.5105399999999998</v>
      </c>
      <c r="AJ754" s="9">
        <v>6.1299999999999999E-5</v>
      </c>
      <c r="AK754" s="3">
        <v>2.7552699999999999</v>
      </c>
      <c r="AL754">
        <f>(Table2502993313633954274594912355103135167[[#This Row],[time]]-2)*2</f>
        <v>1.5105399999999998</v>
      </c>
      <c r="AM754" s="6">
        <v>0.71677599999999997</v>
      </c>
      <c r="AN754" s="3">
        <v>2.7552699999999999</v>
      </c>
      <c r="AO754">
        <f>(Table8293325357389421453485174997129161[[#This Row],[time]]-2)*2</f>
        <v>1.5105399999999998</v>
      </c>
      <c r="AP754" s="6">
        <v>1.52678</v>
      </c>
      <c r="AQ754" s="3">
        <v>2.7552699999999999</v>
      </c>
      <c r="AR754">
        <f>(Table2523003323643964284604922456104136168[[#This Row],[time]]-2)*2</f>
        <v>1.5105399999999998</v>
      </c>
      <c r="AS754" s="6">
        <v>1.1535899999999999</v>
      </c>
      <c r="AT754" s="3">
        <v>2.7552699999999999</v>
      </c>
      <c r="AU754">
        <f>(Table2533013333653974294614932557105137169[[#This Row],[time]]-2)*2</f>
        <v>1.5105399999999998</v>
      </c>
      <c r="AV754" s="6">
        <v>1.63574</v>
      </c>
    </row>
    <row r="755" spans="1:48">
      <c r="A755" s="3">
        <v>2.8033700000000001</v>
      </c>
      <c r="B755">
        <f>(Table1286318350382414446478104290122154[[#This Row],[time]]-2)*2</f>
        <v>1.6067400000000003</v>
      </c>
      <c r="C755" s="9">
        <v>9.4199999999999999E-5</v>
      </c>
      <c r="D755" s="3">
        <v>2.8033700000000001</v>
      </c>
      <c r="E755">
        <f>(Table2287319351383415447479114391123155[[#This Row],[time]]-2)*2</f>
        <v>1.6067400000000003</v>
      </c>
      <c r="F755" s="9">
        <v>7.2399999999999998E-5</v>
      </c>
      <c r="G755" s="3">
        <v>2.8033700000000001</v>
      </c>
      <c r="H755">
        <f>(Table245294326358390422454486185098130162[[#This Row],[time]]-2)*2</f>
        <v>1.6067400000000003</v>
      </c>
      <c r="I755" s="9">
        <v>9.6399999999999999E-5</v>
      </c>
      <c r="J755" s="3">
        <v>2.8033700000000001</v>
      </c>
      <c r="K755">
        <f>(Table3288320352384416448480124492124156[[#This Row],[time]]-2)*2</f>
        <v>1.6067400000000003</v>
      </c>
      <c r="L755" s="9">
        <v>7.1799999999999997E-5</v>
      </c>
      <c r="M755" s="3">
        <v>2.8033700000000001</v>
      </c>
      <c r="N755">
        <f>(Table246295327359391423455487195199131163[[#This Row],[time]]-2)*2</f>
        <v>1.6067400000000003</v>
      </c>
      <c r="O755" s="9">
        <v>6.0800000000000001E-5</v>
      </c>
      <c r="P755" s="3">
        <v>2.8033700000000001</v>
      </c>
      <c r="Q755">
        <f>(Table4289321353385417449481134593125157[[#This Row],[time]]-2)*2</f>
        <v>1.6067400000000003</v>
      </c>
      <c r="R755" s="9">
        <v>6.6699999999999995E-5</v>
      </c>
      <c r="S755" s="3">
        <v>2.8033700000000001</v>
      </c>
      <c r="T755">
        <f>(Table2472963283603924244564882052100132164[[#This Row],[time]]-2)*2</f>
        <v>1.6067400000000003</v>
      </c>
      <c r="U755" s="9">
        <v>5.5399999999999998E-5</v>
      </c>
      <c r="V755" s="3">
        <v>2.8033700000000001</v>
      </c>
      <c r="W755">
        <f>(Table5290322354386418450482144694126158[[#This Row],[time]]-2)*2</f>
        <v>1.6067400000000003</v>
      </c>
      <c r="X755" s="9">
        <v>6.5699999999999998E-5</v>
      </c>
      <c r="Y755" s="3">
        <v>2.8033700000000001</v>
      </c>
      <c r="Z755">
        <f>(Table2482973293613934254574892153101133165[[#This Row],[time]]-2)*2</f>
        <v>1.6067400000000003</v>
      </c>
      <c r="AA755" s="9">
        <v>7.9599999999999997E-5</v>
      </c>
      <c r="AB755" s="3">
        <v>2.8033700000000001</v>
      </c>
      <c r="AC755">
        <f>(Table6291323355387419451483154795127159[[#This Row],[time]]-2)*2</f>
        <v>1.6067400000000003</v>
      </c>
      <c r="AD755" s="9">
        <v>8.1799999999999996E-5</v>
      </c>
      <c r="AE755" s="3">
        <v>2.8033700000000001</v>
      </c>
      <c r="AF755">
        <f>(Table2492983303623944264584902254102134166[[#This Row],[time]]-2)*2</f>
        <v>1.6067400000000003</v>
      </c>
      <c r="AG755" s="9">
        <v>8.81E-5</v>
      </c>
      <c r="AH755" s="3">
        <v>2.8033700000000001</v>
      </c>
      <c r="AI755">
        <f>(Table7292324356388420452484164896128160[[#This Row],[time]]-2)*2</f>
        <v>1.6067400000000003</v>
      </c>
      <c r="AJ755" s="9">
        <v>5.8900000000000002E-5</v>
      </c>
      <c r="AK755" s="3">
        <v>2.8033700000000001</v>
      </c>
      <c r="AL755">
        <f>(Table2502993313633954274594912355103135167[[#This Row],[time]]-2)*2</f>
        <v>1.6067400000000003</v>
      </c>
      <c r="AM755" s="6">
        <v>0.79793599999999998</v>
      </c>
      <c r="AN755" s="3">
        <v>2.8033700000000001</v>
      </c>
      <c r="AO755">
        <f>(Table8293325357389421453485174997129161[[#This Row],[time]]-2)*2</f>
        <v>1.6067400000000003</v>
      </c>
      <c r="AP755" s="6">
        <v>1.4771099999999999</v>
      </c>
      <c r="AQ755" s="3">
        <v>2.8033700000000001</v>
      </c>
      <c r="AR755">
        <f>(Table2523003323643964284604922456104136168[[#This Row],[time]]-2)*2</f>
        <v>1.6067400000000003</v>
      </c>
      <c r="AS755" s="6">
        <v>1.2055899999999999</v>
      </c>
      <c r="AT755" s="3">
        <v>2.8033700000000001</v>
      </c>
      <c r="AU755">
        <f>(Table2533013333653974294614932557105137169[[#This Row],[time]]-2)*2</f>
        <v>1.6067400000000003</v>
      </c>
      <c r="AV755" s="6">
        <v>1.5003599999999999</v>
      </c>
    </row>
    <row r="756" spans="1:48">
      <c r="A756" s="3">
        <v>2.8584800000000001</v>
      </c>
      <c r="B756">
        <f>(Table1286318350382414446478104290122154[[#This Row],[time]]-2)*2</f>
        <v>1.7169600000000003</v>
      </c>
      <c r="C756" s="9">
        <v>9.1000000000000003E-5</v>
      </c>
      <c r="D756" s="3">
        <v>2.8584800000000001</v>
      </c>
      <c r="E756">
        <f>(Table2287319351383415447479114391123155[[#This Row],[time]]-2)*2</f>
        <v>1.7169600000000003</v>
      </c>
      <c r="F756" s="9">
        <v>6.8200000000000004E-5</v>
      </c>
      <c r="G756" s="3">
        <v>2.8584800000000001</v>
      </c>
      <c r="H756">
        <f>(Table245294326358390422454486185098130162[[#This Row],[time]]-2)*2</f>
        <v>1.7169600000000003</v>
      </c>
      <c r="I756" s="9">
        <v>9.3300000000000005E-5</v>
      </c>
      <c r="J756" s="3">
        <v>2.8584800000000001</v>
      </c>
      <c r="K756">
        <f>(Table3288320352384416448480124492124156[[#This Row],[time]]-2)*2</f>
        <v>1.7169600000000003</v>
      </c>
      <c r="L756" s="9">
        <v>6.7500000000000001E-5</v>
      </c>
      <c r="M756" s="3">
        <v>2.8584800000000001</v>
      </c>
      <c r="N756">
        <f>(Table246295327359391423455487195199131163[[#This Row],[time]]-2)*2</f>
        <v>1.7169600000000003</v>
      </c>
      <c r="O756" s="9">
        <v>5.8199999999999998E-5</v>
      </c>
      <c r="P756" s="3">
        <v>2.8584800000000001</v>
      </c>
      <c r="Q756">
        <f>(Table4289321353385417449481134593125157[[#This Row],[time]]-2)*2</f>
        <v>1.7169600000000003</v>
      </c>
      <c r="R756" s="9">
        <v>6.3999999999999997E-5</v>
      </c>
      <c r="S756" s="3">
        <v>2.8584800000000001</v>
      </c>
      <c r="T756">
        <f>(Table2472963283603924244564882052100132164[[#This Row],[time]]-2)*2</f>
        <v>1.7169600000000003</v>
      </c>
      <c r="U756" s="9">
        <v>5.3399999999999997E-5</v>
      </c>
      <c r="V756" s="3">
        <v>2.8584800000000001</v>
      </c>
      <c r="W756">
        <f>(Table5290322354386418450482144694126158[[#This Row],[time]]-2)*2</f>
        <v>1.7169600000000003</v>
      </c>
      <c r="X756" s="9">
        <v>6.3100000000000002E-5</v>
      </c>
      <c r="Y756" s="3">
        <v>2.8584800000000001</v>
      </c>
      <c r="Z756">
        <f>(Table2482973293613934254574892153101133165[[#This Row],[time]]-2)*2</f>
        <v>1.7169600000000003</v>
      </c>
      <c r="AA756" s="9">
        <v>7.7899999999999996E-5</v>
      </c>
      <c r="AB756" s="3">
        <v>2.8584800000000001</v>
      </c>
      <c r="AC756">
        <f>(Table6291323355387419451483154795127159[[#This Row],[time]]-2)*2</f>
        <v>1.7169600000000003</v>
      </c>
      <c r="AD756" s="9">
        <v>7.9400000000000006E-5</v>
      </c>
      <c r="AE756" s="3">
        <v>2.8584800000000001</v>
      </c>
      <c r="AF756">
        <f>(Table2492983303623944264584902254102134166[[#This Row],[time]]-2)*2</f>
        <v>1.7169600000000003</v>
      </c>
      <c r="AG756" s="9">
        <v>8.7200000000000005E-5</v>
      </c>
      <c r="AH756" s="3">
        <v>2.8584800000000001</v>
      </c>
      <c r="AI756">
        <f>(Table7292324356388420452484164896128160[[#This Row],[time]]-2)*2</f>
        <v>1.7169600000000003</v>
      </c>
      <c r="AJ756" s="9">
        <v>5.8600000000000001E-5</v>
      </c>
      <c r="AK756" s="3">
        <v>2.8584800000000001</v>
      </c>
      <c r="AL756">
        <f>(Table2502993313633954274594912355103135167[[#This Row],[time]]-2)*2</f>
        <v>1.7169600000000003</v>
      </c>
      <c r="AM756" s="6">
        <v>0.93096299999999998</v>
      </c>
      <c r="AN756" s="3">
        <v>2.8584800000000001</v>
      </c>
      <c r="AO756">
        <f>(Table8293325357389421453485174997129161[[#This Row],[time]]-2)*2</f>
        <v>1.7169600000000003</v>
      </c>
      <c r="AP756" s="6">
        <v>1.3651500000000001</v>
      </c>
      <c r="AQ756" s="3">
        <v>2.8584800000000001</v>
      </c>
      <c r="AR756">
        <f>(Table2523003323643964284604922456104136168[[#This Row],[time]]-2)*2</f>
        <v>1.7169600000000003</v>
      </c>
      <c r="AS756" s="6">
        <v>1.2628200000000001</v>
      </c>
      <c r="AT756" s="3">
        <v>2.8584800000000001</v>
      </c>
      <c r="AU756">
        <f>(Table2533013333653974294614932557105137169[[#This Row],[time]]-2)*2</f>
        <v>1.7169600000000003</v>
      </c>
      <c r="AV756" s="6">
        <v>1.3209500000000001</v>
      </c>
    </row>
    <row r="757" spans="1:48">
      <c r="A757" s="3">
        <v>2.9106200000000002</v>
      </c>
      <c r="B757">
        <f>(Table1286318350382414446478104290122154[[#This Row],[time]]-2)*2</f>
        <v>1.8212400000000004</v>
      </c>
      <c r="C757" s="9">
        <v>8.8300000000000005E-5</v>
      </c>
      <c r="D757" s="3">
        <v>2.9106200000000002</v>
      </c>
      <c r="E757">
        <f>(Table2287319351383415447479114391123155[[#This Row],[time]]-2)*2</f>
        <v>1.8212400000000004</v>
      </c>
      <c r="F757" s="9">
        <v>6.4800000000000003E-5</v>
      </c>
      <c r="G757" s="3">
        <v>2.9106200000000002</v>
      </c>
      <c r="H757">
        <f>(Table245294326358390422454486185098130162[[#This Row],[time]]-2)*2</f>
        <v>1.8212400000000004</v>
      </c>
      <c r="I757" s="9">
        <v>9.0699999999999996E-5</v>
      </c>
      <c r="J757" s="3">
        <v>2.9106200000000002</v>
      </c>
      <c r="K757">
        <f>(Table3288320352384416448480124492124156[[#This Row],[time]]-2)*2</f>
        <v>1.8212400000000004</v>
      </c>
      <c r="L757" s="9">
        <v>6.41E-5</v>
      </c>
      <c r="M757" s="3">
        <v>2.9106200000000002</v>
      </c>
      <c r="N757">
        <f>(Table246295327359391423455487195199131163[[#This Row],[time]]-2)*2</f>
        <v>1.8212400000000004</v>
      </c>
      <c r="O757" s="9">
        <v>5.5800000000000001E-5</v>
      </c>
      <c r="P757" s="3">
        <v>2.9106200000000002</v>
      </c>
      <c r="Q757">
        <f>(Table4289321353385417449481134593125157[[#This Row],[time]]-2)*2</f>
        <v>1.8212400000000004</v>
      </c>
      <c r="R757" s="9">
        <v>6.1600000000000007E-5</v>
      </c>
      <c r="S757" s="3">
        <v>2.9106200000000002</v>
      </c>
      <c r="T757">
        <f>(Table2472963283603924244564882052100132164[[#This Row],[time]]-2)*2</f>
        <v>1.8212400000000004</v>
      </c>
      <c r="U757" s="9">
        <v>5.1600000000000001E-5</v>
      </c>
      <c r="V757" s="3">
        <v>2.9106200000000002</v>
      </c>
      <c r="W757">
        <f>(Table5290322354386418450482144694126158[[#This Row],[time]]-2)*2</f>
        <v>1.8212400000000004</v>
      </c>
      <c r="X757" s="9">
        <v>6.0900000000000003E-5</v>
      </c>
      <c r="Y757" s="3">
        <v>2.9106200000000002</v>
      </c>
      <c r="Z757">
        <f>(Table2482973293613934254574892153101133165[[#This Row],[time]]-2)*2</f>
        <v>1.8212400000000004</v>
      </c>
      <c r="AA757" s="9">
        <v>7.75E-5</v>
      </c>
      <c r="AB757" s="3">
        <v>2.9106200000000002</v>
      </c>
      <c r="AC757">
        <f>(Table6291323355387419451483154795127159[[#This Row],[time]]-2)*2</f>
        <v>1.8212400000000004</v>
      </c>
      <c r="AD757" s="9">
        <v>7.7399999999999998E-5</v>
      </c>
      <c r="AE757" s="3">
        <v>2.9106200000000002</v>
      </c>
      <c r="AF757">
        <f>(Table2492983303623944264584902254102134166[[#This Row],[time]]-2)*2</f>
        <v>1.8212400000000004</v>
      </c>
      <c r="AG757" s="9">
        <v>8.6399999999999999E-5</v>
      </c>
      <c r="AH757" s="3">
        <v>2.9106200000000002</v>
      </c>
      <c r="AI757">
        <f>(Table7292324356388420452484164896128160[[#This Row],[time]]-2)*2</f>
        <v>1.8212400000000004</v>
      </c>
      <c r="AJ757" s="9">
        <v>6.02E-5</v>
      </c>
      <c r="AK757" s="3">
        <v>2.9106200000000002</v>
      </c>
      <c r="AL757">
        <f>(Table2502993313633954274594912355103135167[[#This Row],[time]]-2)*2</f>
        <v>1.8212400000000004</v>
      </c>
      <c r="AM757" s="6">
        <v>1.0476099999999999</v>
      </c>
      <c r="AN757" s="3">
        <v>2.9106200000000002</v>
      </c>
      <c r="AO757">
        <f>(Table8293325357389421453485174997129161[[#This Row],[time]]-2)*2</f>
        <v>1.8212400000000004</v>
      </c>
      <c r="AP757" s="6">
        <v>1.24709</v>
      </c>
      <c r="AQ757" s="3">
        <v>2.9106200000000002</v>
      </c>
      <c r="AR757">
        <f>(Table2523003323643964284604922456104136168[[#This Row],[time]]-2)*2</f>
        <v>1.8212400000000004</v>
      </c>
      <c r="AS757" s="6">
        <v>1.29149</v>
      </c>
      <c r="AT757" s="3">
        <v>2.9106200000000002</v>
      </c>
      <c r="AU757">
        <f>(Table2533013333653974294614932557105137169[[#This Row],[time]]-2)*2</f>
        <v>1.8212400000000004</v>
      </c>
      <c r="AV757" s="6">
        <v>1.15794</v>
      </c>
    </row>
    <row r="758" spans="1:48">
      <c r="A758" s="3">
        <v>2.9663200000000001</v>
      </c>
      <c r="B758">
        <f>(Table1286318350382414446478104290122154[[#This Row],[time]]-2)*2</f>
        <v>1.9326400000000001</v>
      </c>
      <c r="C758" s="9">
        <v>8.5699999999999996E-5</v>
      </c>
      <c r="D758" s="3">
        <v>2.9663200000000001</v>
      </c>
      <c r="E758">
        <f>(Table2287319351383415447479114391123155[[#This Row],[time]]-2)*2</f>
        <v>1.9326400000000001</v>
      </c>
      <c r="F758" s="9">
        <v>6.19E-5</v>
      </c>
      <c r="G758" s="3">
        <v>2.9663200000000001</v>
      </c>
      <c r="H758">
        <f>(Table245294326358390422454486185098130162[[#This Row],[time]]-2)*2</f>
        <v>1.9326400000000001</v>
      </c>
      <c r="I758" s="9">
        <v>8.8399999999999994E-5</v>
      </c>
      <c r="J758" s="3">
        <v>2.9663200000000001</v>
      </c>
      <c r="K758">
        <f>(Table3288320352384416448480124492124156[[#This Row],[time]]-2)*2</f>
        <v>1.9326400000000001</v>
      </c>
      <c r="L758" s="9">
        <v>6.1199999999999997E-5</v>
      </c>
      <c r="M758" s="3">
        <v>2.9663200000000001</v>
      </c>
      <c r="N758">
        <f>(Table246295327359391423455487195199131163[[#This Row],[time]]-2)*2</f>
        <v>1.9326400000000001</v>
      </c>
      <c r="O758" s="9">
        <v>5.3199999999999999E-5</v>
      </c>
      <c r="P758" s="3">
        <v>2.9663200000000001</v>
      </c>
      <c r="Q758">
        <f>(Table4289321353385417449481134593125157[[#This Row],[time]]-2)*2</f>
        <v>1.9326400000000001</v>
      </c>
      <c r="R758" s="9">
        <v>5.91E-5</v>
      </c>
      <c r="S758" s="3">
        <v>2.9663200000000001</v>
      </c>
      <c r="T758">
        <f>(Table2472963283603924244564882052100132164[[#This Row],[time]]-2)*2</f>
        <v>1.9326400000000001</v>
      </c>
      <c r="U758" s="9">
        <v>5.0399999999999999E-5</v>
      </c>
      <c r="V758" s="3">
        <v>2.9663200000000001</v>
      </c>
      <c r="W758">
        <f>(Table5290322354386418450482144694126158[[#This Row],[time]]-2)*2</f>
        <v>1.9326400000000001</v>
      </c>
      <c r="X758" s="9">
        <v>5.8199999999999998E-5</v>
      </c>
      <c r="Y758" s="3">
        <v>2.9663200000000001</v>
      </c>
      <c r="Z758">
        <f>(Table2482973293613934254574892153101133165[[#This Row],[time]]-2)*2</f>
        <v>1.9326400000000001</v>
      </c>
      <c r="AA758" s="9">
        <v>7.7299999999999995E-5</v>
      </c>
      <c r="AB758" s="3">
        <v>2.9663200000000001</v>
      </c>
      <c r="AC758">
        <f>(Table6291323355387419451483154795127159[[#This Row],[time]]-2)*2</f>
        <v>1.9326400000000001</v>
      </c>
      <c r="AD758" s="9">
        <v>7.64E-5</v>
      </c>
      <c r="AE758" s="3">
        <v>2.9663200000000001</v>
      </c>
      <c r="AF758">
        <f>(Table2492983303623944264584902254102134166[[#This Row],[time]]-2)*2</f>
        <v>1.9326400000000001</v>
      </c>
      <c r="AG758" s="9">
        <v>8.5599999999999994E-5</v>
      </c>
      <c r="AH758" s="3">
        <v>2.9663200000000001</v>
      </c>
      <c r="AI758">
        <f>(Table7292324356388420452484164896128160[[#This Row],[time]]-2)*2</f>
        <v>1.9326400000000001</v>
      </c>
      <c r="AJ758" s="9">
        <v>6.5199999999999999E-5</v>
      </c>
      <c r="AK758" s="3">
        <v>2.9663200000000001</v>
      </c>
      <c r="AL758">
        <f>(Table2502993313633954274594912355103135167[[#This Row],[time]]-2)*2</f>
        <v>1.9326400000000001</v>
      </c>
      <c r="AM758" s="6">
        <v>1.1608499999999999</v>
      </c>
      <c r="AN758" s="3">
        <v>2.9663200000000001</v>
      </c>
      <c r="AO758">
        <f>(Table8293325357389421453485174997129161[[#This Row],[time]]-2)*2</f>
        <v>1.9326400000000001</v>
      </c>
      <c r="AP758" s="6">
        <v>1.0848800000000001</v>
      </c>
      <c r="AQ758" s="3">
        <v>2.9663200000000001</v>
      </c>
      <c r="AR758">
        <f>(Table2523003323643964284604922456104136168[[#This Row],[time]]-2)*2</f>
        <v>1.9326400000000001</v>
      </c>
      <c r="AS758" s="6">
        <v>1.3</v>
      </c>
      <c r="AT758" s="3">
        <v>2.9663200000000001</v>
      </c>
      <c r="AU758">
        <f>(Table2533013333653974294614932557105137169[[#This Row],[time]]-2)*2</f>
        <v>1.9326400000000001</v>
      </c>
      <c r="AV758" s="6">
        <v>0.97867800000000005</v>
      </c>
    </row>
    <row r="759" spans="1:48">
      <c r="A759" s="4">
        <v>3</v>
      </c>
      <c r="B759">
        <f>(Table1286318350382414446478104290122154[[#This Row],[time]]-2)*2</f>
        <v>2</v>
      </c>
      <c r="C759" s="10">
        <v>8.42E-5</v>
      </c>
      <c r="D759" s="4">
        <v>3</v>
      </c>
      <c r="E759">
        <f>(Table2287319351383415447479114391123155[[#This Row],[time]]-2)*2</f>
        <v>2</v>
      </c>
      <c r="F759" s="10">
        <v>6.0300000000000002E-5</v>
      </c>
      <c r="G759" s="4">
        <v>3</v>
      </c>
      <c r="H759">
        <f>(Table245294326358390422454486185098130162[[#This Row],[time]]-2)*2</f>
        <v>2</v>
      </c>
      <c r="I759" s="10">
        <v>8.7200000000000005E-5</v>
      </c>
      <c r="J759" s="4">
        <v>3</v>
      </c>
      <c r="K759">
        <f>(Table3288320352384416448480124492124156[[#This Row],[time]]-2)*2</f>
        <v>2</v>
      </c>
      <c r="L759" s="10">
        <v>5.9700000000000001E-5</v>
      </c>
      <c r="M759" s="4">
        <v>3</v>
      </c>
      <c r="N759">
        <f>(Table246295327359391423455487195199131163[[#This Row],[time]]-2)*2</f>
        <v>2</v>
      </c>
      <c r="O759" s="10">
        <v>5.1600000000000001E-5</v>
      </c>
      <c r="P759" s="4">
        <v>3</v>
      </c>
      <c r="Q759">
        <f>(Table4289321353385417449481134593125157[[#This Row],[time]]-2)*2</f>
        <v>2</v>
      </c>
      <c r="R759" s="10">
        <v>5.7800000000000002E-5</v>
      </c>
      <c r="S759" s="4">
        <v>3</v>
      </c>
      <c r="T759">
        <f>(Table2472963283603924244564882052100132164[[#This Row],[time]]-2)*2</f>
        <v>2</v>
      </c>
      <c r="U759" s="10">
        <v>4.9299999999999999E-5</v>
      </c>
      <c r="V759" s="4">
        <v>3</v>
      </c>
      <c r="W759">
        <f>(Table5290322354386418450482144694126158[[#This Row],[time]]-2)*2</f>
        <v>2</v>
      </c>
      <c r="X759" s="10">
        <v>5.6900000000000001E-5</v>
      </c>
      <c r="Y759" s="4">
        <v>3</v>
      </c>
      <c r="Z759">
        <f>(Table2482973293613934254574892153101133165[[#This Row],[time]]-2)*2</f>
        <v>2</v>
      </c>
      <c r="AA759" s="10">
        <v>7.7299999999999995E-5</v>
      </c>
      <c r="AB759" s="4">
        <v>3</v>
      </c>
      <c r="AC759">
        <f>(Table6291323355387419451483154795127159[[#This Row],[time]]-2)*2</f>
        <v>2</v>
      </c>
      <c r="AD759" s="10">
        <v>7.5099999999999996E-5</v>
      </c>
      <c r="AE759" s="4">
        <v>3</v>
      </c>
      <c r="AF759">
        <f>(Table2492983303623944264584902254102134166[[#This Row],[time]]-2)*2</f>
        <v>2</v>
      </c>
      <c r="AG759" s="10">
        <v>8.5099999999999995E-5</v>
      </c>
      <c r="AH759" s="4">
        <v>3</v>
      </c>
      <c r="AI759">
        <f>(Table7292324356388420452484164896128160[[#This Row],[time]]-2)*2</f>
        <v>2</v>
      </c>
      <c r="AJ759" s="10">
        <v>5.2500000000000002E-5</v>
      </c>
      <c r="AK759" s="4">
        <v>3</v>
      </c>
      <c r="AL759">
        <f>(Table2502993313633954274594912355103135167[[#This Row],[time]]-2)*2</f>
        <v>2</v>
      </c>
      <c r="AM759" s="7">
        <v>1.2175100000000001</v>
      </c>
      <c r="AN759" s="4">
        <v>3</v>
      </c>
      <c r="AO759">
        <f>(Table8293325357389421453485174997129161[[#This Row],[time]]-2)*2</f>
        <v>2</v>
      </c>
      <c r="AP759" s="7">
        <v>0.97177599999999997</v>
      </c>
      <c r="AQ759" s="4">
        <v>3</v>
      </c>
      <c r="AR759">
        <f>(Table2523003323643964284604922456104136168[[#This Row],[time]]-2)*2</f>
        <v>2</v>
      </c>
      <c r="AS759" s="7">
        <v>1.29104</v>
      </c>
      <c r="AT759" s="4">
        <v>3</v>
      </c>
      <c r="AU759">
        <f>(Table2533013333653974294614932557105137169[[#This Row],[time]]-2)*2</f>
        <v>2</v>
      </c>
      <c r="AV759" s="7">
        <v>0.86847300000000005</v>
      </c>
    </row>
    <row r="760" spans="1:48">
      <c r="A760" t="s">
        <v>26</v>
      </c>
      <c r="C760">
        <f>AVERAGE(C739:C759)</f>
        <v>1.3457506761904765</v>
      </c>
      <c r="D760" t="s">
        <v>26</v>
      </c>
      <c r="F760">
        <f t="shared" ref="F760" si="696">AVERAGE(F739:F759)</f>
        <v>0.12671532347619049</v>
      </c>
      <c r="G760" t="s">
        <v>26</v>
      </c>
      <c r="I760">
        <f t="shared" ref="I760" si="697">AVERAGE(I739:I759)</f>
        <v>1.4467016142857143</v>
      </c>
      <c r="J760" t="s">
        <v>26</v>
      </c>
      <c r="L760">
        <f t="shared" ref="L760" si="698">AVERAGE(L739:L759)</f>
        <v>0.1610071299047619</v>
      </c>
      <c r="M760" t="s">
        <v>26</v>
      </c>
      <c r="O760">
        <f t="shared" ref="O760" si="699">AVERAGE(O739:O759)</f>
        <v>0.21247982857142858</v>
      </c>
      <c r="P760" t="s">
        <v>26</v>
      </c>
      <c r="R760">
        <f t="shared" ref="R760" si="700">AVERAGE(R739:R759)</f>
        <v>0.2994803095238095</v>
      </c>
      <c r="S760" t="s">
        <v>26</v>
      </c>
      <c r="U760">
        <f t="shared" ref="U760" si="701">AVERAGE(U739:U759)</f>
        <v>5.4329658285714275E-2</v>
      </c>
      <c r="V760" t="s">
        <v>26</v>
      </c>
      <c r="X760">
        <f t="shared" ref="X760" si="702">AVERAGE(X739:X759)</f>
        <v>0.32499750476190481</v>
      </c>
      <c r="Y760" t="s">
        <v>26</v>
      </c>
      <c r="AA760">
        <f t="shared" ref="AA760" si="703">AVERAGE(AA739:AA759)</f>
        <v>9.1248556380952389E-2</v>
      </c>
      <c r="AB760" t="s">
        <v>26</v>
      </c>
      <c r="AD760">
        <f t="shared" ref="AD760" si="704">AVERAGE(AD739:AD759)</f>
        <v>0.18714097857142858</v>
      </c>
      <c r="AE760" t="s">
        <v>26</v>
      </c>
      <c r="AG760">
        <f t="shared" ref="AG760" si="705">AVERAGE(AG739:AG759)</f>
        <v>0.18370296990476187</v>
      </c>
      <c r="AH760" t="s">
        <v>26</v>
      </c>
      <c r="AJ760">
        <f t="shared" ref="AJ760" si="706">AVERAGE(AJ739:AJ759)</f>
        <v>0.18656875471428572</v>
      </c>
      <c r="AK760" t="s">
        <v>26</v>
      </c>
      <c r="AM760">
        <f t="shared" ref="AM760" si="707">AVERAGE(AM739:AM759)</f>
        <v>0.38023649238095236</v>
      </c>
      <c r="AN760" t="s">
        <v>26</v>
      </c>
      <c r="AP760">
        <f t="shared" ref="AP760" si="708">AVERAGE(AP739:AP759)</f>
        <v>1.1546426190476187</v>
      </c>
      <c r="AQ760" t="s">
        <v>26</v>
      </c>
      <c r="AS760">
        <f t="shared" ref="AS760" si="709">AVERAGE(AS739:AS759)</f>
        <v>0.79287271428571438</v>
      </c>
      <c r="AT760" t="s">
        <v>26</v>
      </c>
      <c r="AV760">
        <f t="shared" ref="AV760" si="710">AVERAGE(AV739:AV759)</f>
        <v>1.9658652857142858</v>
      </c>
    </row>
    <row r="761" spans="1:48">
      <c r="A761" t="s">
        <v>27</v>
      </c>
      <c r="C761">
        <f>MAX(C739:C759)</f>
        <v>3.0171399999999999</v>
      </c>
      <c r="D761" t="s">
        <v>27</v>
      </c>
      <c r="F761">
        <f t="shared" ref="F761:AV761" si="711">MAX(F739:F759)</f>
        <v>0.35183199999999998</v>
      </c>
      <c r="G761" t="s">
        <v>27</v>
      </c>
      <c r="I761">
        <f t="shared" ref="I761:AV761" si="712">MAX(I739:I759)</f>
        <v>3.0130499999999998</v>
      </c>
      <c r="J761" t="s">
        <v>27</v>
      </c>
      <c r="L761">
        <f t="shared" ref="L761:AV761" si="713">MAX(L739:L759)</f>
        <v>0.45024999999999998</v>
      </c>
      <c r="M761" t="s">
        <v>27</v>
      </c>
      <c r="O761">
        <f t="shared" ref="O761:AV761" si="714">MAX(O739:O759)</f>
        <v>1.0886199999999999</v>
      </c>
      <c r="P761" t="s">
        <v>27</v>
      </c>
      <c r="R761">
        <f t="shared" ref="R761:AV761" si="715">MAX(R739:R759)</f>
        <v>1.2761</v>
      </c>
      <c r="S761" t="s">
        <v>27</v>
      </c>
      <c r="U761">
        <f t="shared" ref="U761:AV761" si="716">MAX(U739:U759)</f>
        <v>0.38526500000000002</v>
      </c>
      <c r="V761" t="s">
        <v>27</v>
      </c>
      <c r="X761">
        <f t="shared" ref="X761:AV761" si="717">MAX(X739:X759)</f>
        <v>1.3152200000000001</v>
      </c>
      <c r="Y761" t="s">
        <v>27</v>
      </c>
      <c r="AA761">
        <f t="shared" ref="AA761:AV761" si="718">MAX(AA739:AA759)</f>
        <v>0.51028300000000004</v>
      </c>
      <c r="AB761" t="s">
        <v>27</v>
      </c>
      <c r="AD761">
        <f t="shared" ref="AD761:AV761" si="719">MAX(AD739:AD759)</f>
        <v>1.04376</v>
      </c>
      <c r="AE761" t="s">
        <v>27</v>
      </c>
      <c r="AG761">
        <f t="shared" ref="AG761:AV761" si="720">MAX(AG739:AG759)</f>
        <v>1.00305</v>
      </c>
      <c r="AH761" t="s">
        <v>27</v>
      </c>
      <c r="AJ761">
        <f t="shared" ref="AJ761:AV761" si="721">MAX(AJ739:AJ759)</f>
        <v>1.1744300000000001</v>
      </c>
      <c r="AK761" t="s">
        <v>27</v>
      </c>
      <c r="AM761">
        <f t="shared" ref="AM761:AV761" si="722">MAX(AM739:AM759)</f>
        <v>1.2175100000000001</v>
      </c>
      <c r="AN761" t="s">
        <v>27</v>
      </c>
      <c r="AP761">
        <f t="shared" ref="AP761:AV761" si="723">MAX(AP739:AP759)</f>
        <v>1.54565</v>
      </c>
      <c r="AQ761" t="s">
        <v>27</v>
      </c>
      <c r="AS761">
        <f t="shared" ref="AS761:AV761" si="724">MAX(AS739:AS759)</f>
        <v>1.3</v>
      </c>
      <c r="AT761" t="s">
        <v>27</v>
      </c>
      <c r="AV761">
        <f t="shared" ref="AV761" si="725">MAX(AV739:AV759)</f>
        <v>2.6347299999999998</v>
      </c>
    </row>
    <row r="763" spans="1:48">
      <c r="A763" t="s">
        <v>89</v>
      </c>
      <c r="D763" t="s">
        <v>2</v>
      </c>
    </row>
    <row r="764" spans="1:48">
      <c r="A764" t="s">
        <v>90</v>
      </c>
      <c r="D764" t="s">
        <v>4</v>
      </c>
      <c r="E764" t="s">
        <v>5</v>
      </c>
    </row>
    <row r="765" spans="1:48">
      <c r="D765" t="s">
        <v>30</v>
      </c>
    </row>
    <row r="767" spans="1:48">
      <c r="A767" t="s">
        <v>6</v>
      </c>
      <c r="D767" t="s">
        <v>7</v>
      </c>
      <c r="G767" t="s">
        <v>8</v>
      </c>
      <c r="J767" t="s">
        <v>9</v>
      </c>
      <c r="M767" t="s">
        <v>10</v>
      </c>
      <c r="P767" t="s">
        <v>11</v>
      </c>
      <c r="S767" t="s">
        <v>12</v>
      </c>
      <c r="V767" t="s">
        <v>13</v>
      </c>
      <c r="Y767" t="s">
        <v>14</v>
      </c>
      <c r="AB767" t="s">
        <v>15</v>
      </c>
      <c r="AE767" t="s">
        <v>16</v>
      </c>
      <c r="AH767" t="s">
        <v>17</v>
      </c>
      <c r="AK767" t="s">
        <v>18</v>
      </c>
      <c r="AN767" t="s">
        <v>19</v>
      </c>
      <c r="AQ767" t="s">
        <v>20</v>
      </c>
      <c r="AT767" t="s">
        <v>21</v>
      </c>
    </row>
    <row r="768" spans="1:48">
      <c r="A768" t="s">
        <v>22</v>
      </c>
      <c r="B768" t="s">
        <v>23</v>
      </c>
      <c r="C768" t="s">
        <v>24</v>
      </c>
      <c r="D768" t="s">
        <v>22</v>
      </c>
      <c r="E768" t="s">
        <v>23</v>
      </c>
      <c r="F768" t="s">
        <v>25</v>
      </c>
      <c r="G768" t="s">
        <v>22</v>
      </c>
      <c r="H768" t="s">
        <v>23</v>
      </c>
      <c r="I768" t="s">
        <v>24</v>
      </c>
      <c r="J768" t="s">
        <v>22</v>
      </c>
      <c r="K768" t="s">
        <v>23</v>
      </c>
      <c r="L768" t="s">
        <v>24</v>
      </c>
      <c r="M768" t="s">
        <v>22</v>
      </c>
      <c r="N768" t="s">
        <v>23</v>
      </c>
      <c r="O768" t="s">
        <v>24</v>
      </c>
      <c r="P768" t="s">
        <v>22</v>
      </c>
      <c r="Q768" t="s">
        <v>23</v>
      </c>
      <c r="R768" t="s">
        <v>24</v>
      </c>
      <c r="S768" t="s">
        <v>22</v>
      </c>
      <c r="T768" t="s">
        <v>23</v>
      </c>
      <c r="U768" t="s">
        <v>24</v>
      </c>
      <c r="V768" t="s">
        <v>22</v>
      </c>
      <c r="W768" t="s">
        <v>23</v>
      </c>
      <c r="X768" t="s">
        <v>24</v>
      </c>
      <c r="Y768" t="s">
        <v>22</v>
      </c>
      <c r="Z768" t="s">
        <v>23</v>
      </c>
      <c r="AA768" t="s">
        <v>24</v>
      </c>
      <c r="AB768" t="s">
        <v>22</v>
      </c>
      <c r="AC768" t="s">
        <v>23</v>
      </c>
      <c r="AD768" t="s">
        <v>24</v>
      </c>
      <c r="AE768" t="s">
        <v>22</v>
      </c>
      <c r="AF768" t="s">
        <v>23</v>
      </c>
      <c r="AG768" t="s">
        <v>24</v>
      </c>
      <c r="AH768" t="s">
        <v>22</v>
      </c>
      <c r="AI768" t="s">
        <v>23</v>
      </c>
      <c r="AJ768" t="s">
        <v>24</v>
      </c>
      <c r="AK768" t="s">
        <v>22</v>
      </c>
      <c r="AL768" t="s">
        <v>23</v>
      </c>
      <c r="AM768" t="s">
        <v>24</v>
      </c>
      <c r="AN768" t="s">
        <v>22</v>
      </c>
      <c r="AO768" t="s">
        <v>23</v>
      </c>
      <c r="AP768" t="s">
        <v>24</v>
      </c>
      <c r="AQ768" t="s">
        <v>22</v>
      </c>
      <c r="AR768" t="s">
        <v>23</v>
      </c>
      <c r="AS768" t="s">
        <v>24</v>
      </c>
      <c r="AT768" t="s">
        <v>22</v>
      </c>
      <c r="AU768" t="s">
        <v>23</v>
      </c>
      <c r="AV768" t="s">
        <v>24</v>
      </c>
    </row>
    <row r="769" spans="1:48">
      <c r="A769" s="2">
        <v>2</v>
      </c>
      <c r="B769">
        <f>-(Table12543023343663984304624942674106138170[[#This Row],[time]]-2)*2</f>
        <v>0</v>
      </c>
      <c r="C769" s="5">
        <v>3.0171399999999999</v>
      </c>
      <c r="D769" s="2">
        <v>2</v>
      </c>
      <c r="E769">
        <f>-(Table22553033353673994314634952775107139171[[#This Row],[time]]-2)*2</f>
        <v>0</v>
      </c>
      <c r="F769" s="5">
        <v>0.59641200000000005</v>
      </c>
      <c r="G769" s="2">
        <v>2</v>
      </c>
      <c r="H769" s="2">
        <f t="shared" ref="H769:H789" si="726">-(G769-2)*2</f>
        <v>0</v>
      </c>
      <c r="I769" s="5">
        <v>2.3316400000000002</v>
      </c>
      <c r="J769" s="2">
        <v>2</v>
      </c>
      <c r="K769">
        <f>-(Table32563043363684004324644962876108140172[[#This Row],[time]]-2)*2</f>
        <v>0</v>
      </c>
      <c r="L769" s="5">
        <v>0.75266500000000003</v>
      </c>
      <c r="M769" s="2">
        <v>2</v>
      </c>
      <c r="N769">
        <f>-(Table2462633113433754074394715033583115147179[[#This Row],[time]]-2)*2</f>
        <v>0</v>
      </c>
      <c r="O769" s="5">
        <v>4.0996400000000002E-2</v>
      </c>
      <c r="P769" s="2">
        <v>2</v>
      </c>
      <c r="Q769">
        <f>-(Table42573053373694014334654972977109141173[[#This Row],[time]]-2)*2</f>
        <v>0</v>
      </c>
      <c r="R769" s="5">
        <v>0.77620400000000001</v>
      </c>
      <c r="S769" s="2">
        <v>2</v>
      </c>
      <c r="T769">
        <f>-(Table2472643123443764084404725043684116148180[[#This Row],[time]]-2)*2</f>
        <v>0</v>
      </c>
      <c r="U769" s="5">
        <v>0.368201</v>
      </c>
      <c r="V769" s="2">
        <v>2</v>
      </c>
      <c r="W769">
        <f>-(Table52583063383704024344664983078110142174[[#This Row],[time]]-2)*2</f>
        <v>0</v>
      </c>
      <c r="X769" s="15">
        <v>1.3152200000000001</v>
      </c>
      <c r="Y769" s="2">
        <v>2</v>
      </c>
      <c r="Z769">
        <f>-(Table2482653133453774094414735053785117149181[[#This Row],[time]]-2)*2</f>
        <v>0</v>
      </c>
      <c r="AA769" s="5">
        <v>4.91739E-2</v>
      </c>
      <c r="AB769" s="2">
        <v>2</v>
      </c>
      <c r="AC769">
        <f>-(Table62593073393714034354674993179111143175[[#This Row],[time]]-2)*2</f>
        <v>0</v>
      </c>
      <c r="AD769" s="5">
        <v>2.9739100000000001</v>
      </c>
      <c r="AE769" s="2">
        <v>2</v>
      </c>
      <c r="AF769">
        <f>-(Table2492663143463784104424745063886118150182[[#This Row],[time]]-2)*2</f>
        <v>0</v>
      </c>
      <c r="AG769" s="5">
        <v>7.2070400000000007E-2</v>
      </c>
      <c r="AH769" s="2">
        <v>2</v>
      </c>
      <c r="AI769">
        <f>-(Table72603083403724044364685003280112144176[[#This Row],[time]]-2)*2</f>
        <v>0</v>
      </c>
      <c r="AJ769" s="5">
        <v>0.70205700000000004</v>
      </c>
      <c r="AK769" s="2">
        <v>2</v>
      </c>
      <c r="AL769">
        <f>-(Table2502673153473794114434755073987119151183[[#This Row],[time]]-2)*2</f>
        <v>0</v>
      </c>
      <c r="AM769" s="5">
        <v>2.1120399999999999</v>
      </c>
      <c r="AN769" s="2">
        <v>2</v>
      </c>
      <c r="AO769">
        <f>-(Table82613093413734054374695013381113145177[[#This Row],[time]]-2)*2</f>
        <v>0</v>
      </c>
      <c r="AP769" s="5">
        <v>1.61833</v>
      </c>
      <c r="AQ769" s="2">
        <v>2</v>
      </c>
      <c r="AR769">
        <f>-(Table2522683163483804124444765084088120152184[[#This Row],[time]]-2)*2</f>
        <v>0</v>
      </c>
      <c r="AS769" s="5">
        <v>1.16055</v>
      </c>
      <c r="AT769" s="2">
        <v>2</v>
      </c>
      <c r="AU769">
        <f>-(Table2532693173493814134454775094189121153185[[#This Row],[time]]-2)*2</f>
        <v>0</v>
      </c>
      <c r="AV769" s="5">
        <v>2.9459900000000001</v>
      </c>
    </row>
    <row r="770" spans="1:48">
      <c r="A770" s="3">
        <v>2.0512600000000001</v>
      </c>
      <c r="B770">
        <f>-(Table12543023343663984304624942674106138170[[#This Row],[time]]-2)*2</f>
        <v>-0.10252000000000017</v>
      </c>
      <c r="C770" s="6">
        <v>3.0720200000000002</v>
      </c>
      <c r="D770" s="3">
        <v>2.0512600000000001</v>
      </c>
      <c r="E770">
        <f>-(Table22553033353673994314634952775107139171[[#This Row],[time]]-2)*2</f>
        <v>-0.10252000000000017</v>
      </c>
      <c r="F770" s="6">
        <v>0.59394599999999997</v>
      </c>
      <c r="G770" s="3">
        <v>2.0512600000000001</v>
      </c>
      <c r="H770" s="2">
        <f t="shared" si="726"/>
        <v>-0.10252000000000017</v>
      </c>
      <c r="I770" s="6">
        <v>2.3946999999999998</v>
      </c>
      <c r="J770" s="3">
        <v>2.0512600000000001</v>
      </c>
      <c r="K770">
        <f>-(Table32563043363684004324644962876108140172[[#This Row],[time]]-2)*2</f>
        <v>-0.10252000000000017</v>
      </c>
      <c r="L770" s="6">
        <v>0.75858499999999995</v>
      </c>
      <c r="M770" s="3">
        <v>2.0512600000000001</v>
      </c>
      <c r="N770">
        <f>-(Table2462633113433754074394715033583115147179[[#This Row],[time]]-2)*2</f>
        <v>-0.10252000000000017</v>
      </c>
      <c r="O770" s="6">
        <v>4.9802300000000001E-2</v>
      </c>
      <c r="P770" s="3">
        <v>2.0512600000000001</v>
      </c>
      <c r="Q770">
        <f>-(Table42573053373694014334654972977109141173[[#This Row],[time]]-2)*2</f>
        <v>-0.10252000000000017</v>
      </c>
      <c r="R770" s="6">
        <v>0.83723999999999998</v>
      </c>
      <c r="S770" s="3">
        <v>2.0512600000000001</v>
      </c>
      <c r="T770">
        <f>-(Table2472643123443764084404725043684116148180[[#This Row],[time]]-2)*2</f>
        <v>-0.10252000000000017</v>
      </c>
      <c r="U770" s="6">
        <v>0.43854399999999999</v>
      </c>
      <c r="V770" s="3">
        <v>2.0512600000000001</v>
      </c>
      <c r="W770">
        <f>-(Table52583063383704024344664983078110142174[[#This Row],[time]]-2)*2</f>
        <v>-0.10252000000000017</v>
      </c>
      <c r="X770" s="11">
        <v>1.4107400000000001</v>
      </c>
      <c r="Y770" s="3">
        <v>2.0512600000000001</v>
      </c>
      <c r="Z770">
        <f>-(Table2482653133453774094414735053785117149181[[#This Row],[time]]-2)*2</f>
        <v>-0.10252000000000017</v>
      </c>
      <c r="AA770" s="6">
        <v>7.5384999999999994E-2</v>
      </c>
      <c r="AB770" s="3">
        <v>2.0512600000000001</v>
      </c>
      <c r="AC770">
        <f>-(Table62593073393714034354674993179111143175[[#This Row],[time]]-2)*2</f>
        <v>-0.10252000000000017</v>
      </c>
      <c r="AD770" s="6">
        <v>3.3530500000000001</v>
      </c>
      <c r="AE770" s="3">
        <v>2.0512600000000001</v>
      </c>
      <c r="AF770">
        <f>-(Table2492663143463784104424745063886118150182[[#This Row],[time]]-2)*2</f>
        <v>-0.10252000000000017</v>
      </c>
      <c r="AG770" s="6">
        <v>9.7392800000000002E-2</v>
      </c>
      <c r="AH770" s="3">
        <v>2.0512600000000001</v>
      </c>
      <c r="AI770">
        <f>-(Table72603083403724044364685003280112144176[[#This Row],[time]]-2)*2</f>
        <v>-0.10252000000000017</v>
      </c>
      <c r="AJ770" s="6">
        <v>0.76923399999999997</v>
      </c>
      <c r="AK770" s="3">
        <v>2.0512600000000001</v>
      </c>
      <c r="AL770">
        <f>-(Table2502673153473794114434755073987119151183[[#This Row],[time]]-2)*2</f>
        <v>-0.10252000000000017</v>
      </c>
      <c r="AM770" s="6">
        <v>2.2074699999999998</v>
      </c>
      <c r="AN770" s="3">
        <v>2.0512600000000001</v>
      </c>
      <c r="AO770">
        <f>-(Table82613093413734054374695013381113145177[[#This Row],[time]]-2)*2</f>
        <v>-0.10252000000000017</v>
      </c>
      <c r="AP770" s="6">
        <v>1.8174699999999999</v>
      </c>
      <c r="AQ770" s="3">
        <v>2.0512600000000001</v>
      </c>
      <c r="AR770">
        <f>-(Table2522683163483804124444765084088120152184[[#This Row],[time]]-2)*2</f>
        <v>-0.10252000000000017</v>
      </c>
      <c r="AS770" s="6">
        <v>1.2141900000000001</v>
      </c>
      <c r="AT770" s="3">
        <v>2.0512600000000001</v>
      </c>
      <c r="AU770">
        <f>-(Table2532693173493814134454775094189121153185[[#This Row],[time]]-2)*2</f>
        <v>-0.10252000000000017</v>
      </c>
      <c r="AV770" s="6">
        <v>3.15862</v>
      </c>
    </row>
    <row r="771" spans="1:48">
      <c r="A771" s="3">
        <v>2.1153300000000002</v>
      </c>
      <c r="B771">
        <f>-(Table12543023343663984304624942674106138170[[#This Row],[time]]-2)*2</f>
        <v>-0.23066000000000031</v>
      </c>
      <c r="C771" s="6">
        <v>3.19313</v>
      </c>
      <c r="D771" s="3">
        <v>2.1153300000000002</v>
      </c>
      <c r="E771">
        <f>-(Table22553033353673994314634952775107139171[[#This Row],[time]]-2)*2</f>
        <v>-0.23066000000000031</v>
      </c>
      <c r="F771" s="6">
        <v>0.576623</v>
      </c>
      <c r="G771" s="3">
        <v>2.1153300000000002</v>
      </c>
      <c r="H771" s="2">
        <f t="shared" si="726"/>
        <v>-0.23066000000000031</v>
      </c>
      <c r="I771" s="6">
        <v>2.6122800000000002</v>
      </c>
      <c r="J771" s="3">
        <v>2.1153300000000002</v>
      </c>
      <c r="K771">
        <f>-(Table32563043363684004324644962876108140172[[#This Row],[time]]-2)*2</f>
        <v>-0.23066000000000031</v>
      </c>
      <c r="L771" s="6">
        <v>0.77866000000000002</v>
      </c>
      <c r="M771" s="3">
        <v>2.1153300000000002</v>
      </c>
      <c r="N771">
        <f>-(Table2462633113433754074394715033583115147179[[#This Row],[time]]-2)*2</f>
        <v>-0.23066000000000031</v>
      </c>
      <c r="O771" s="6">
        <v>7.4775099999999997E-2</v>
      </c>
      <c r="P771" s="3">
        <v>2.1153300000000002</v>
      </c>
      <c r="Q771">
        <f>-(Table42573053373694014334654972977109141173[[#This Row],[time]]-2)*2</f>
        <v>-0.23066000000000031</v>
      </c>
      <c r="R771" s="6">
        <v>0.970225</v>
      </c>
      <c r="S771" s="3">
        <v>2.1153300000000002</v>
      </c>
      <c r="T771">
        <f>-(Table2472643123443764084404725043684116148180[[#This Row],[time]]-2)*2</f>
        <v>-0.23066000000000031</v>
      </c>
      <c r="U771" s="6">
        <v>0.59335300000000002</v>
      </c>
      <c r="V771" s="3">
        <v>2.1153300000000002</v>
      </c>
      <c r="W771">
        <f>-(Table52583063383704024344664983078110142174[[#This Row],[time]]-2)*2</f>
        <v>-0.23066000000000031</v>
      </c>
      <c r="X771" s="11">
        <v>1.5792200000000001</v>
      </c>
      <c r="Y771" s="3">
        <v>2.1153300000000002</v>
      </c>
      <c r="Z771">
        <f>-(Table2482653133453774094414735053785117149181[[#This Row],[time]]-2)*2</f>
        <v>-0.23066000000000031</v>
      </c>
      <c r="AA771" s="6">
        <v>0.13477</v>
      </c>
      <c r="AB771" s="3">
        <v>2.1153300000000002</v>
      </c>
      <c r="AC771">
        <f>-(Table62593073393714034354674993179111143175[[#This Row],[time]]-2)*2</f>
        <v>-0.23066000000000031</v>
      </c>
      <c r="AD771" s="6">
        <v>4.0822900000000004</v>
      </c>
      <c r="AE771" s="3">
        <v>2.1153300000000002</v>
      </c>
      <c r="AF771">
        <f>-(Table2492663143463784104424745063886118150182[[#This Row],[time]]-2)*2</f>
        <v>-0.23066000000000031</v>
      </c>
      <c r="AG771" s="6">
        <v>0.16864100000000001</v>
      </c>
      <c r="AH771" s="3">
        <v>2.1153300000000002</v>
      </c>
      <c r="AI771">
        <f>-(Table72603083403724044364685003280112144176[[#This Row],[time]]-2)*2</f>
        <v>-0.23066000000000031</v>
      </c>
      <c r="AJ771" s="6">
        <v>0.90265099999999998</v>
      </c>
      <c r="AK771" s="3">
        <v>2.1153300000000002</v>
      </c>
      <c r="AL771">
        <f>-(Table2502673153473794114434755073987119151183[[#This Row],[time]]-2)*2</f>
        <v>-0.23066000000000031</v>
      </c>
      <c r="AM771" s="6">
        <v>2.3102</v>
      </c>
      <c r="AN771" s="3">
        <v>2.1153300000000002</v>
      </c>
      <c r="AO771">
        <f>-(Table82613093413734054374695013381113145177[[#This Row],[time]]-2)*2</f>
        <v>-0.23066000000000031</v>
      </c>
      <c r="AP771" s="6">
        <v>2.11958</v>
      </c>
      <c r="AQ771" s="3">
        <v>2.1153300000000002</v>
      </c>
      <c r="AR771">
        <f>-(Table2522683163483804124444765084088120152184[[#This Row],[time]]-2)*2</f>
        <v>-0.23066000000000031</v>
      </c>
      <c r="AS771" s="6">
        <v>1.2991900000000001</v>
      </c>
      <c r="AT771" s="3">
        <v>2.1153300000000002</v>
      </c>
      <c r="AU771">
        <f>-(Table2532693173493814134454775094189121153185[[#This Row],[time]]-2)*2</f>
        <v>-0.23066000000000031</v>
      </c>
      <c r="AV771" s="6">
        <v>3.4581499999999998</v>
      </c>
    </row>
    <row r="772" spans="1:48">
      <c r="A772" s="3">
        <v>2.16533</v>
      </c>
      <c r="B772">
        <f>-(Table12543023343663984304624942674106138170[[#This Row],[time]]-2)*2</f>
        <v>-0.33065999999999995</v>
      </c>
      <c r="C772" s="6">
        <v>3.3483200000000002</v>
      </c>
      <c r="D772" s="3">
        <v>2.16533</v>
      </c>
      <c r="E772">
        <f>-(Table22553033353673994314634952775107139171[[#This Row],[time]]-2)*2</f>
        <v>-0.33065999999999995</v>
      </c>
      <c r="F772" s="6">
        <v>0.57467699999999999</v>
      </c>
      <c r="G772" s="3">
        <v>2.16533</v>
      </c>
      <c r="H772" s="2">
        <f t="shared" si="726"/>
        <v>-0.33065999999999995</v>
      </c>
      <c r="I772" s="6">
        <v>2.8531900000000001</v>
      </c>
      <c r="J772" s="3">
        <v>2.16533</v>
      </c>
      <c r="K772">
        <f>-(Table32563043363684004324644962876108140172[[#This Row],[time]]-2)*2</f>
        <v>-0.33065999999999995</v>
      </c>
      <c r="L772" s="6">
        <v>0.820303</v>
      </c>
      <c r="M772" s="3">
        <v>2.16533</v>
      </c>
      <c r="N772">
        <f>-(Table2462633113433754074394715033583115147179[[#This Row],[time]]-2)*2</f>
        <v>-0.33065999999999995</v>
      </c>
      <c r="O772" s="6">
        <v>0.104293</v>
      </c>
      <c r="P772" s="3">
        <v>2.16533</v>
      </c>
      <c r="Q772">
        <f>-(Table42573053373694014334654972977109141173[[#This Row],[time]]-2)*2</f>
        <v>-0.33065999999999995</v>
      </c>
      <c r="R772" s="6">
        <v>1.0973599999999999</v>
      </c>
      <c r="S772" s="3">
        <v>2.16533</v>
      </c>
      <c r="T772">
        <f>-(Table2472643123443764084404725043684116148180[[#This Row],[time]]-2)*2</f>
        <v>-0.33065999999999995</v>
      </c>
      <c r="U772" s="6">
        <v>0.74351400000000001</v>
      </c>
      <c r="V772" s="3">
        <v>2.16533</v>
      </c>
      <c r="W772">
        <f>-(Table52583063383704024344664983078110142174[[#This Row],[time]]-2)*2</f>
        <v>-0.33065999999999995</v>
      </c>
      <c r="X772" s="11">
        <v>1.7159</v>
      </c>
      <c r="Y772" s="3">
        <v>2.16533</v>
      </c>
      <c r="Z772">
        <f>-(Table2482653133453774094414735053785117149181[[#This Row],[time]]-2)*2</f>
        <v>-0.33065999999999995</v>
      </c>
      <c r="AA772" s="6">
        <v>0.15563299999999999</v>
      </c>
      <c r="AB772" s="3">
        <v>2.16533</v>
      </c>
      <c r="AC772">
        <f>-(Table62593073393714034354674993179111143175[[#This Row],[time]]-2)*2</f>
        <v>-0.33065999999999995</v>
      </c>
      <c r="AD772" s="6">
        <v>4.5492400000000002</v>
      </c>
      <c r="AE772" s="3">
        <v>2.16533</v>
      </c>
      <c r="AF772">
        <f>-(Table2492663143463784104424745063886118150182[[#This Row],[time]]-2)*2</f>
        <v>-0.33065999999999995</v>
      </c>
      <c r="AG772" s="6">
        <v>0.46797299999999997</v>
      </c>
      <c r="AH772" s="3">
        <v>2.16533</v>
      </c>
      <c r="AI772">
        <f>-(Table72603083403724044364685003280112144176[[#This Row],[time]]-2)*2</f>
        <v>-0.33065999999999995</v>
      </c>
      <c r="AJ772" s="6">
        <v>1.19922</v>
      </c>
      <c r="AK772" s="3">
        <v>2.16533</v>
      </c>
      <c r="AL772">
        <f>-(Table2502673153473794114434755073987119151183[[#This Row],[time]]-2)*2</f>
        <v>-0.33065999999999995</v>
      </c>
      <c r="AM772" s="6">
        <v>2.4287700000000001</v>
      </c>
      <c r="AN772" s="3">
        <v>2.16533</v>
      </c>
      <c r="AO772">
        <f>-(Table82613093413734054374695013381113145177[[#This Row],[time]]-2)*2</f>
        <v>-0.33065999999999995</v>
      </c>
      <c r="AP772" s="6">
        <v>2.4455399999999998</v>
      </c>
      <c r="AQ772" s="3">
        <v>2.16533</v>
      </c>
      <c r="AR772">
        <f>-(Table2522683163483804124444765084088120152184[[#This Row],[time]]-2)*2</f>
        <v>-0.33065999999999995</v>
      </c>
      <c r="AS772" s="6">
        <v>1.4344600000000001</v>
      </c>
      <c r="AT772" s="3">
        <v>2.16533</v>
      </c>
      <c r="AU772">
        <f>-(Table2532693173493814134454775094189121153185[[#This Row],[time]]-2)*2</f>
        <v>-0.33065999999999995</v>
      </c>
      <c r="AV772" s="6">
        <v>3.7660300000000002</v>
      </c>
    </row>
    <row r="773" spans="1:48">
      <c r="A773" s="3">
        <v>2.2246999999999999</v>
      </c>
      <c r="B773">
        <f>-(Table12543023343663984304624942674106138170[[#This Row],[time]]-2)*2</f>
        <v>-0.4493999999999998</v>
      </c>
      <c r="C773" s="6">
        <v>3.58283</v>
      </c>
      <c r="D773" s="3">
        <v>2.2246999999999999</v>
      </c>
      <c r="E773">
        <f>-(Table22553033353673994314634952775107139171[[#This Row],[time]]-2)*2</f>
        <v>-0.4493999999999998</v>
      </c>
      <c r="F773" s="6">
        <v>0.56100300000000003</v>
      </c>
      <c r="G773" s="3">
        <v>2.2246999999999999</v>
      </c>
      <c r="H773" s="2">
        <f t="shared" si="726"/>
        <v>-0.4493999999999998</v>
      </c>
      <c r="I773" s="6">
        <v>3.1755499999999999</v>
      </c>
      <c r="J773" s="3">
        <v>2.2246999999999999</v>
      </c>
      <c r="K773">
        <f>-(Table32563043363684004324644962876108140172[[#This Row],[time]]-2)*2</f>
        <v>-0.4493999999999998</v>
      </c>
      <c r="L773" s="6">
        <v>0.87524800000000003</v>
      </c>
      <c r="M773" s="3">
        <v>2.2246999999999999</v>
      </c>
      <c r="N773">
        <f>-(Table2462633113433754074394715033583115147179[[#This Row],[time]]-2)*2</f>
        <v>-0.4493999999999998</v>
      </c>
      <c r="O773" s="6">
        <v>0.148338</v>
      </c>
      <c r="P773" s="3">
        <v>2.2246999999999999</v>
      </c>
      <c r="Q773">
        <f>-(Table42573053373694014334654972977109141173[[#This Row],[time]]-2)*2</f>
        <v>-0.4493999999999998</v>
      </c>
      <c r="R773" s="6">
        <v>1.2566600000000001</v>
      </c>
      <c r="S773" s="3">
        <v>2.2246999999999999</v>
      </c>
      <c r="T773">
        <f>-(Table2472643123443764084404725043684116148180[[#This Row],[time]]-2)*2</f>
        <v>-0.4493999999999998</v>
      </c>
      <c r="U773" s="6">
        <v>0.91255500000000001</v>
      </c>
      <c r="V773" s="3">
        <v>2.2246999999999999</v>
      </c>
      <c r="W773">
        <f>-(Table52583063383704024344664983078110142174[[#This Row],[time]]-2)*2</f>
        <v>-0.4493999999999998</v>
      </c>
      <c r="X773" s="11">
        <v>1.86561</v>
      </c>
      <c r="Y773" s="3">
        <v>2.2246999999999999</v>
      </c>
      <c r="Z773">
        <f>-(Table2482653133453774094414735053785117149181[[#This Row],[time]]-2)*2</f>
        <v>-0.4493999999999998</v>
      </c>
      <c r="AA773" s="6">
        <v>0.21860499999999999</v>
      </c>
      <c r="AB773" s="3">
        <v>2.2246999999999999</v>
      </c>
      <c r="AC773">
        <f>-(Table62593073393714034354674993179111143175[[#This Row],[time]]-2)*2</f>
        <v>-0.4493999999999998</v>
      </c>
      <c r="AD773" s="6">
        <v>4.9462599999999997</v>
      </c>
      <c r="AE773" s="3">
        <v>2.2246999999999999</v>
      </c>
      <c r="AF773">
        <f>-(Table2492663143463784104424745063886118150182[[#This Row],[time]]-2)*2</f>
        <v>-0.4493999999999998</v>
      </c>
      <c r="AG773" s="6">
        <v>1.00491</v>
      </c>
      <c r="AH773" s="3">
        <v>2.2246999999999999</v>
      </c>
      <c r="AI773">
        <f>-(Table72603083403724044364685003280112144176[[#This Row],[time]]-2)*2</f>
        <v>-0.4493999999999998</v>
      </c>
      <c r="AJ773" s="6">
        <v>2.05131</v>
      </c>
      <c r="AK773" s="3">
        <v>2.2246999999999999</v>
      </c>
      <c r="AL773">
        <f>-(Table2502673153473794114434755073987119151183[[#This Row],[time]]-2)*2</f>
        <v>-0.4493999999999998</v>
      </c>
      <c r="AM773" s="6">
        <v>2.6095700000000002</v>
      </c>
      <c r="AN773" s="3">
        <v>2.2246999999999999</v>
      </c>
      <c r="AO773">
        <f>-(Table82613093413734054374695013381113145177[[#This Row],[time]]-2)*2</f>
        <v>-0.4493999999999998</v>
      </c>
      <c r="AP773" s="6">
        <v>2.8993199999999999</v>
      </c>
      <c r="AQ773" s="3">
        <v>2.2246999999999999</v>
      </c>
      <c r="AR773">
        <f>-(Table2522683163483804124444765084088120152184[[#This Row],[time]]-2)*2</f>
        <v>-0.4493999999999998</v>
      </c>
      <c r="AS773" s="6">
        <v>1.67842</v>
      </c>
      <c r="AT773" s="3">
        <v>2.2246999999999999</v>
      </c>
      <c r="AU773">
        <f>-(Table2532693173493814134454775094189121153185[[#This Row],[time]]-2)*2</f>
        <v>-0.4493999999999998</v>
      </c>
      <c r="AV773" s="6">
        <v>4.1828500000000002</v>
      </c>
    </row>
    <row r="774" spans="1:48">
      <c r="A774" s="3">
        <v>2.2510699999999999</v>
      </c>
      <c r="B774">
        <f>-(Table12543023343663984304624942674106138170[[#This Row],[time]]-2)*2</f>
        <v>-0.50213999999999981</v>
      </c>
      <c r="C774" s="6">
        <v>3.7095500000000001</v>
      </c>
      <c r="D774" s="3">
        <v>2.2510699999999999</v>
      </c>
      <c r="E774">
        <f>-(Table22553033353673994314634952775107139171[[#This Row],[time]]-2)*2</f>
        <v>-0.50213999999999981</v>
      </c>
      <c r="F774" s="6">
        <v>0.55337000000000003</v>
      </c>
      <c r="G774" s="3">
        <v>2.2510699999999999</v>
      </c>
      <c r="H774" s="2">
        <f t="shared" si="726"/>
        <v>-0.50213999999999981</v>
      </c>
      <c r="I774" s="6">
        <v>3.3359700000000001</v>
      </c>
      <c r="J774" s="3">
        <v>2.2510699999999999</v>
      </c>
      <c r="K774">
        <f>-(Table32563043363684004324644962876108140172[[#This Row],[time]]-2)*2</f>
        <v>-0.50213999999999981</v>
      </c>
      <c r="L774" s="6">
        <v>0.90487600000000001</v>
      </c>
      <c r="M774" s="3">
        <v>2.2510699999999999</v>
      </c>
      <c r="N774">
        <f>-(Table2462633113433754074394715033583115147179[[#This Row],[time]]-2)*2</f>
        <v>-0.50213999999999981</v>
      </c>
      <c r="O774" s="6">
        <v>0.171185</v>
      </c>
      <c r="P774" s="3">
        <v>2.2510699999999999</v>
      </c>
      <c r="Q774">
        <f>-(Table42573053373694014334654972977109141173[[#This Row],[time]]-2)*2</f>
        <v>-0.50213999999999981</v>
      </c>
      <c r="R774" s="6">
        <v>1.3316300000000001</v>
      </c>
      <c r="S774" s="3">
        <v>2.2510699999999999</v>
      </c>
      <c r="T774">
        <f>-(Table2472643123443764084404725043684116148180[[#This Row],[time]]-2)*2</f>
        <v>-0.50213999999999981</v>
      </c>
      <c r="U774" s="6">
        <v>0.98423300000000002</v>
      </c>
      <c r="V774" s="3">
        <v>2.2510699999999999</v>
      </c>
      <c r="W774">
        <f>-(Table52583063383704024344664983078110142174[[#This Row],[time]]-2)*2</f>
        <v>-0.50213999999999981</v>
      </c>
      <c r="X774" s="11">
        <v>1.9316</v>
      </c>
      <c r="Y774" s="3">
        <v>2.2510699999999999</v>
      </c>
      <c r="Z774">
        <f>-(Table2482653133453774094414735053785117149181[[#This Row],[time]]-2)*2</f>
        <v>-0.50213999999999981</v>
      </c>
      <c r="AA774" s="6">
        <v>0.248197</v>
      </c>
      <c r="AB774" s="3">
        <v>2.2510699999999999</v>
      </c>
      <c r="AC774">
        <f>-(Table62593073393714034354674993179111143175[[#This Row],[time]]-2)*2</f>
        <v>-0.50213999999999981</v>
      </c>
      <c r="AD774" s="6">
        <v>5.1145699999999996</v>
      </c>
      <c r="AE774" s="3">
        <v>2.2510699999999999</v>
      </c>
      <c r="AF774">
        <f>-(Table2492663143463784104424745063886118150182[[#This Row],[time]]-2)*2</f>
        <v>-0.50213999999999981</v>
      </c>
      <c r="AG774" s="6">
        <v>1.2376499999999999</v>
      </c>
      <c r="AH774" s="3">
        <v>2.2510699999999999</v>
      </c>
      <c r="AI774">
        <f>-(Table72603083403724044364685003280112144176[[#This Row],[time]]-2)*2</f>
        <v>-0.50213999999999981</v>
      </c>
      <c r="AJ774" s="6">
        <v>2.4086500000000002</v>
      </c>
      <c r="AK774" s="3">
        <v>2.2510699999999999</v>
      </c>
      <c r="AL774">
        <f>-(Table2502673153473794114434755073987119151183[[#This Row],[time]]-2)*2</f>
        <v>-0.50213999999999981</v>
      </c>
      <c r="AM774" s="6">
        <v>2.7145100000000002</v>
      </c>
      <c r="AN774" s="3">
        <v>2.2510699999999999</v>
      </c>
      <c r="AO774">
        <f>-(Table82613093413734054374695013381113145177[[#This Row],[time]]-2)*2</f>
        <v>-0.50213999999999981</v>
      </c>
      <c r="AP774" s="6">
        <v>3.1071499999999999</v>
      </c>
      <c r="AQ774" s="3">
        <v>2.2510699999999999</v>
      </c>
      <c r="AR774">
        <f>-(Table2522683163483804124444765084088120152184[[#This Row],[time]]-2)*2</f>
        <v>-0.50213999999999981</v>
      </c>
      <c r="AS774" s="6">
        <v>1.79504</v>
      </c>
      <c r="AT774" s="3">
        <v>2.2510699999999999</v>
      </c>
      <c r="AU774">
        <f>-(Table2532693173493814134454775094189121153185[[#This Row],[time]]-2)*2</f>
        <v>-0.50213999999999981</v>
      </c>
      <c r="AV774" s="6">
        <v>4.3684599999999998</v>
      </c>
    </row>
    <row r="775" spans="1:48">
      <c r="A775" s="3">
        <v>2.3170700000000002</v>
      </c>
      <c r="B775">
        <f>-(Table12543023343663984304624942674106138170[[#This Row],[time]]-2)*2</f>
        <v>-0.63414000000000037</v>
      </c>
      <c r="C775" s="6">
        <v>4.0523699999999998</v>
      </c>
      <c r="D775" s="3">
        <v>2.3170700000000002</v>
      </c>
      <c r="E775">
        <f>-(Table22553033353673994314634952775107139171[[#This Row],[time]]-2)*2</f>
        <v>-0.63414000000000037</v>
      </c>
      <c r="F775" s="6">
        <v>0.52618799999999999</v>
      </c>
      <c r="G775" s="3">
        <v>2.3170700000000002</v>
      </c>
      <c r="H775" s="2">
        <f t="shared" si="726"/>
        <v>-0.63414000000000037</v>
      </c>
      <c r="I775" s="6">
        <v>3.73353</v>
      </c>
      <c r="J775" s="3">
        <v>2.3170700000000002</v>
      </c>
      <c r="K775">
        <f>-(Table32563043363684004324644962876108140172[[#This Row],[time]]-2)*2</f>
        <v>-0.63414000000000037</v>
      </c>
      <c r="L775" s="6">
        <v>0.96903399999999995</v>
      </c>
      <c r="M775" s="3">
        <v>2.3170700000000002</v>
      </c>
      <c r="N775">
        <f>-(Table2462633113433754074394715033583115147179[[#This Row],[time]]-2)*2</f>
        <v>-0.63414000000000037</v>
      </c>
      <c r="O775" s="6">
        <v>0.237895</v>
      </c>
      <c r="P775" s="3">
        <v>2.3170700000000002</v>
      </c>
      <c r="Q775">
        <f>-(Table42573053373694014334654972977109141173[[#This Row],[time]]-2)*2</f>
        <v>-0.63414000000000037</v>
      </c>
      <c r="R775" s="6">
        <v>1.52427</v>
      </c>
      <c r="S775" s="3">
        <v>2.3170700000000002</v>
      </c>
      <c r="T775">
        <f>-(Table2472643123443764084404725043684116148180[[#This Row],[time]]-2)*2</f>
        <v>-0.63414000000000037</v>
      </c>
      <c r="U775" s="6">
        <v>1.1512199999999999</v>
      </c>
      <c r="V775" s="3">
        <v>2.3170700000000002</v>
      </c>
      <c r="W775">
        <f>-(Table52583063383704024344664983078110142174[[#This Row],[time]]-2)*2</f>
        <v>-0.63414000000000037</v>
      </c>
      <c r="X775" s="11">
        <v>2.0889199999999999</v>
      </c>
      <c r="Y775" s="3">
        <v>2.3170700000000002</v>
      </c>
      <c r="Z775">
        <f>-(Table2482653133453774094414735053785117149181[[#This Row],[time]]-2)*2</f>
        <v>-0.63414000000000037</v>
      </c>
      <c r="AA775" s="6">
        <v>0.36297200000000002</v>
      </c>
      <c r="AB775" s="3">
        <v>2.3170700000000002</v>
      </c>
      <c r="AC775">
        <f>-(Table62593073393714034354674993179111143175[[#This Row],[time]]-2)*2</f>
        <v>-0.63414000000000037</v>
      </c>
      <c r="AD775" s="6">
        <v>5.5869200000000001</v>
      </c>
      <c r="AE775" s="3">
        <v>2.3170700000000002</v>
      </c>
      <c r="AF775">
        <f>-(Table2492663143463784104424745063886118150182[[#This Row],[time]]-2)*2</f>
        <v>-0.63414000000000037</v>
      </c>
      <c r="AG775" s="6">
        <v>1.76448</v>
      </c>
      <c r="AH775" s="3">
        <v>2.3170700000000002</v>
      </c>
      <c r="AI775">
        <f>-(Table72603083403724044364685003280112144176[[#This Row],[time]]-2)*2</f>
        <v>-0.63414000000000037</v>
      </c>
      <c r="AJ775" s="6">
        <v>3.3259300000000001</v>
      </c>
      <c r="AK775" s="3">
        <v>2.3170700000000002</v>
      </c>
      <c r="AL775">
        <f>-(Table2502673153473794114434755073987119151183[[#This Row],[time]]-2)*2</f>
        <v>-0.63414000000000037</v>
      </c>
      <c r="AM775" s="6">
        <v>2.9954999999999998</v>
      </c>
      <c r="AN775" s="3">
        <v>2.3170700000000002</v>
      </c>
      <c r="AO775">
        <f>-(Table82613093413734054374695013381113145177[[#This Row],[time]]-2)*2</f>
        <v>-0.63414000000000037</v>
      </c>
      <c r="AP775" s="6">
        <v>3.6246</v>
      </c>
      <c r="AQ775" s="3">
        <v>2.3170700000000002</v>
      </c>
      <c r="AR775">
        <f>-(Table2522683163483804124444765084088120152184[[#This Row],[time]]-2)*2</f>
        <v>-0.63414000000000037</v>
      </c>
      <c r="AS775" s="6">
        <v>2.0965799999999999</v>
      </c>
      <c r="AT775" s="3">
        <v>2.3170700000000002</v>
      </c>
      <c r="AU775">
        <f>-(Table2532693173493814134454775094189121153185[[#This Row],[time]]-2)*2</f>
        <v>-0.63414000000000037</v>
      </c>
      <c r="AV775" s="6">
        <v>4.8101599999999998</v>
      </c>
    </row>
    <row r="776" spans="1:48">
      <c r="A776" s="3">
        <v>2.3525100000000001</v>
      </c>
      <c r="B776">
        <f>-(Table12543023343663984304624942674106138170[[#This Row],[time]]-2)*2</f>
        <v>-0.7050200000000002</v>
      </c>
      <c r="C776" s="6">
        <v>4.2448699999999997</v>
      </c>
      <c r="D776" s="3">
        <v>2.3525100000000001</v>
      </c>
      <c r="E776">
        <f>-(Table22553033353673994314634952775107139171[[#This Row],[time]]-2)*2</f>
        <v>-0.7050200000000002</v>
      </c>
      <c r="F776" s="6">
        <v>0.51950700000000005</v>
      </c>
      <c r="G776" s="3">
        <v>2.3525100000000001</v>
      </c>
      <c r="H776" s="2">
        <f t="shared" si="726"/>
        <v>-0.7050200000000002</v>
      </c>
      <c r="I776" s="6">
        <v>3.9464600000000001</v>
      </c>
      <c r="J776" s="3">
        <v>2.3525100000000001</v>
      </c>
      <c r="K776">
        <f>-(Table32563043363684004324644962876108140172[[#This Row],[time]]-2)*2</f>
        <v>-0.7050200000000002</v>
      </c>
      <c r="L776" s="6">
        <v>1.00109</v>
      </c>
      <c r="M776" s="3">
        <v>2.3525100000000001</v>
      </c>
      <c r="N776">
        <f>-(Table2462633113433754074394715033583115147179[[#This Row],[time]]-2)*2</f>
        <v>-0.7050200000000002</v>
      </c>
      <c r="O776" s="6">
        <v>0.28302899999999998</v>
      </c>
      <c r="P776" s="3">
        <v>2.3525100000000001</v>
      </c>
      <c r="Q776">
        <f>-(Table42573053373694014334654972977109141173[[#This Row],[time]]-2)*2</f>
        <v>-0.7050200000000002</v>
      </c>
      <c r="R776" s="6">
        <v>1.62304</v>
      </c>
      <c r="S776" s="3">
        <v>2.3525100000000001</v>
      </c>
      <c r="T776">
        <f>-(Table2472643123443764084404725043684116148180[[#This Row],[time]]-2)*2</f>
        <v>-0.7050200000000002</v>
      </c>
      <c r="U776" s="6">
        <v>1.23461</v>
      </c>
      <c r="V776" s="3">
        <v>2.3525100000000001</v>
      </c>
      <c r="W776">
        <f>-(Table52583063383704024344664983078110142174[[#This Row],[time]]-2)*2</f>
        <v>-0.7050200000000002</v>
      </c>
      <c r="X776" s="11">
        <v>2.15828</v>
      </c>
      <c r="Y776" s="3">
        <v>2.3525100000000001</v>
      </c>
      <c r="Z776">
        <f>-(Table2482653133453774094414735053785117149181[[#This Row],[time]]-2)*2</f>
        <v>-0.7050200000000002</v>
      </c>
      <c r="AA776" s="6">
        <v>0.544319</v>
      </c>
      <c r="AB776" s="3">
        <v>2.3525100000000001</v>
      </c>
      <c r="AC776">
        <f>-(Table62593073393714034354674993179111143175[[#This Row],[time]]-2)*2</f>
        <v>-0.7050200000000002</v>
      </c>
      <c r="AD776" s="6">
        <v>5.9275700000000002</v>
      </c>
      <c r="AE776" s="3">
        <v>2.3525100000000001</v>
      </c>
      <c r="AF776">
        <f>-(Table2492663143463784104424745063886118150182[[#This Row],[time]]-2)*2</f>
        <v>-0.7050200000000002</v>
      </c>
      <c r="AG776" s="6">
        <v>2.0189699999999999</v>
      </c>
      <c r="AH776" s="3">
        <v>2.3525100000000001</v>
      </c>
      <c r="AI776">
        <f>-(Table72603083403724044364685003280112144176[[#This Row],[time]]-2)*2</f>
        <v>-0.7050200000000002</v>
      </c>
      <c r="AJ776" s="6">
        <v>3.8923100000000002</v>
      </c>
      <c r="AK776" s="3">
        <v>2.3525100000000001</v>
      </c>
      <c r="AL776">
        <f>-(Table2502673153473794114434755073987119151183[[#This Row],[time]]-2)*2</f>
        <v>-0.7050200000000002</v>
      </c>
      <c r="AM776" s="6">
        <v>3.1639900000000001</v>
      </c>
      <c r="AN776" s="3">
        <v>2.3525100000000001</v>
      </c>
      <c r="AO776">
        <f>-(Table82613093413734054374695013381113145177[[#This Row],[time]]-2)*2</f>
        <v>-0.7050200000000002</v>
      </c>
      <c r="AP776" s="6">
        <v>3.9033600000000002</v>
      </c>
      <c r="AQ776" s="3">
        <v>2.3525100000000001</v>
      </c>
      <c r="AR776">
        <f>-(Table2522683163483804124444765084088120152184[[#This Row],[time]]-2)*2</f>
        <v>-0.7050200000000002</v>
      </c>
      <c r="AS776" s="6">
        <v>2.2655699999999999</v>
      </c>
      <c r="AT776" s="3">
        <v>2.3525100000000001</v>
      </c>
      <c r="AU776">
        <f>-(Table2532693173493814134454775094189121153185[[#This Row],[time]]-2)*2</f>
        <v>-0.7050200000000002</v>
      </c>
      <c r="AV776" s="6">
        <v>5.0399700000000003</v>
      </c>
    </row>
    <row r="777" spans="1:48">
      <c r="A777" s="3">
        <v>2.4007900000000002</v>
      </c>
      <c r="B777">
        <f>-(Table12543023343663984304624942674106138170[[#This Row],[time]]-2)*2</f>
        <v>-0.8015800000000004</v>
      </c>
      <c r="C777" s="6">
        <v>4.5230600000000001</v>
      </c>
      <c r="D777" s="3">
        <v>2.4007900000000002</v>
      </c>
      <c r="E777">
        <f>-(Table22553033353673994314634952775107139171[[#This Row],[time]]-2)*2</f>
        <v>-0.8015800000000004</v>
      </c>
      <c r="F777" s="6">
        <v>0.53903299999999998</v>
      </c>
      <c r="G777" s="3">
        <v>2.4007900000000002</v>
      </c>
      <c r="H777" s="2">
        <f t="shared" si="726"/>
        <v>-0.8015800000000004</v>
      </c>
      <c r="I777" s="6">
        <v>4.2462400000000002</v>
      </c>
      <c r="J777" s="3">
        <v>2.4007900000000002</v>
      </c>
      <c r="K777">
        <f>-(Table32563043363684004324644962876108140172[[#This Row],[time]]-2)*2</f>
        <v>-0.8015800000000004</v>
      </c>
      <c r="L777" s="6">
        <v>1.0470200000000001</v>
      </c>
      <c r="M777" s="3">
        <v>2.4007900000000002</v>
      </c>
      <c r="N777">
        <f>-(Table2462633113433754074394715033583115147179[[#This Row],[time]]-2)*2</f>
        <v>-0.8015800000000004</v>
      </c>
      <c r="O777" s="6">
        <v>0.36211599999999999</v>
      </c>
      <c r="P777" s="3">
        <v>2.4007900000000002</v>
      </c>
      <c r="Q777">
        <f>-(Table42573053373694014334654972977109141173[[#This Row],[time]]-2)*2</f>
        <v>-0.8015800000000004</v>
      </c>
      <c r="R777" s="6">
        <v>1.7585299999999999</v>
      </c>
      <c r="S777" s="3">
        <v>2.4007900000000002</v>
      </c>
      <c r="T777">
        <f>-(Table2472643123443764084404725043684116148180[[#This Row],[time]]-2)*2</f>
        <v>-0.8015800000000004</v>
      </c>
      <c r="U777" s="6">
        <v>1.3522799999999999</v>
      </c>
      <c r="V777" s="3">
        <v>2.4007900000000002</v>
      </c>
      <c r="W777">
        <f>-(Table52583063383704024344664983078110142174[[#This Row],[time]]-2)*2</f>
        <v>-0.8015800000000004</v>
      </c>
      <c r="X777" s="11">
        <v>2.2355499999999999</v>
      </c>
      <c r="Y777" s="3">
        <v>2.4007900000000002</v>
      </c>
      <c r="Z777">
        <f>-(Table2482653133453774094414735053785117149181[[#This Row],[time]]-2)*2</f>
        <v>-0.8015800000000004</v>
      </c>
      <c r="AA777" s="6">
        <v>0.85375400000000001</v>
      </c>
      <c r="AB777" s="3">
        <v>2.4007900000000002</v>
      </c>
      <c r="AC777">
        <f>-(Table62593073393714034354674993179111143175[[#This Row],[time]]-2)*2</f>
        <v>-0.8015800000000004</v>
      </c>
      <c r="AD777" s="6">
        <v>6.4202899999999996</v>
      </c>
      <c r="AE777" s="3">
        <v>2.4007900000000002</v>
      </c>
      <c r="AF777">
        <f>-(Table2492663143463784104424745063886118150182[[#This Row],[time]]-2)*2</f>
        <v>-0.8015800000000004</v>
      </c>
      <c r="AG777" s="6">
        <v>2.38361</v>
      </c>
      <c r="AH777" s="3">
        <v>2.4007900000000002</v>
      </c>
      <c r="AI777">
        <f>-(Table72603083403724044364685003280112144176[[#This Row],[time]]-2)*2</f>
        <v>-0.8015800000000004</v>
      </c>
      <c r="AJ777" s="6">
        <v>4.7115</v>
      </c>
      <c r="AK777" s="3">
        <v>2.4007900000000002</v>
      </c>
      <c r="AL777">
        <f>-(Table2502673153473794114434755073987119151183[[#This Row],[time]]-2)*2</f>
        <v>-0.8015800000000004</v>
      </c>
      <c r="AM777" s="6">
        <v>3.3903500000000002</v>
      </c>
      <c r="AN777" s="3">
        <v>2.4007900000000002</v>
      </c>
      <c r="AO777">
        <f>-(Table82613093413734054374695013381113145177[[#This Row],[time]]-2)*2</f>
        <v>-0.8015800000000004</v>
      </c>
      <c r="AP777" s="6">
        <v>4.2797599999999996</v>
      </c>
      <c r="AQ777" s="3">
        <v>2.4007900000000002</v>
      </c>
      <c r="AR777">
        <f>-(Table2522683163483804124444765084088120152184[[#This Row],[time]]-2)*2</f>
        <v>-0.8015800000000004</v>
      </c>
      <c r="AS777" s="6">
        <v>2.48495</v>
      </c>
      <c r="AT777" s="3">
        <v>2.4007900000000002</v>
      </c>
      <c r="AU777">
        <f>-(Table2532693173493814134454775094189121153185[[#This Row],[time]]-2)*2</f>
        <v>-0.8015800000000004</v>
      </c>
      <c r="AV777" s="6">
        <v>5.3508399999999998</v>
      </c>
    </row>
    <row r="778" spans="1:48">
      <c r="A778" s="3">
        <v>2.4548000000000001</v>
      </c>
      <c r="B778">
        <f>-(Table12543023343663984304624942674106138170[[#This Row],[time]]-2)*2</f>
        <v>-0.90960000000000019</v>
      </c>
      <c r="C778" s="6">
        <v>4.8414400000000004</v>
      </c>
      <c r="D778" s="3">
        <v>2.4548000000000001</v>
      </c>
      <c r="E778">
        <f>-(Table22553033353673994314634952775107139171[[#This Row],[time]]-2)*2</f>
        <v>-0.90960000000000019</v>
      </c>
      <c r="F778" s="6">
        <v>0.57567100000000004</v>
      </c>
      <c r="G778" s="3">
        <v>2.4548000000000001</v>
      </c>
      <c r="H778" s="2">
        <f t="shared" si="726"/>
        <v>-0.90960000000000019</v>
      </c>
      <c r="I778" s="6">
        <v>4.57843</v>
      </c>
      <c r="J778" s="3">
        <v>2.4548000000000001</v>
      </c>
      <c r="K778">
        <f>-(Table32563043363684004324644962876108140172[[#This Row],[time]]-2)*2</f>
        <v>-0.90960000000000019</v>
      </c>
      <c r="L778" s="6">
        <v>1.0993599999999999</v>
      </c>
      <c r="M778" s="3">
        <v>2.4548000000000001</v>
      </c>
      <c r="N778">
        <f>-(Table2462633113433754074394715033583115147179[[#This Row],[time]]-2)*2</f>
        <v>-0.90960000000000019</v>
      </c>
      <c r="O778" s="6">
        <v>0.47386</v>
      </c>
      <c r="P778" s="3">
        <v>2.4548000000000001</v>
      </c>
      <c r="Q778">
        <f>-(Table42573053373694014334654972977109141173[[#This Row],[time]]-2)*2</f>
        <v>-0.90960000000000019</v>
      </c>
      <c r="R778" s="6">
        <v>1.91066</v>
      </c>
      <c r="S778" s="3">
        <v>2.4548000000000001</v>
      </c>
      <c r="T778">
        <f>-(Table2472643123443764084404725043684116148180[[#This Row],[time]]-2)*2</f>
        <v>-0.90960000000000019</v>
      </c>
      <c r="U778" s="6">
        <v>1.46722</v>
      </c>
      <c r="V778" s="3">
        <v>2.4548000000000001</v>
      </c>
      <c r="W778">
        <f>-(Table52583063383704024344664983078110142174[[#This Row],[time]]-2)*2</f>
        <v>-0.90960000000000019</v>
      </c>
      <c r="X778" s="11">
        <v>2.29922</v>
      </c>
      <c r="Y778" s="3">
        <v>2.4548000000000001</v>
      </c>
      <c r="Z778">
        <f>-(Table2482653133453774094414735053785117149181[[#This Row],[time]]-2)*2</f>
        <v>-0.90960000000000019</v>
      </c>
      <c r="AA778" s="6">
        <v>1.1847700000000001</v>
      </c>
      <c r="AB778" s="3">
        <v>2.4548000000000001</v>
      </c>
      <c r="AC778">
        <f>-(Table62593073393714034354674993179111143175[[#This Row],[time]]-2)*2</f>
        <v>-0.90960000000000019</v>
      </c>
      <c r="AD778" s="6">
        <v>6.8815099999999996</v>
      </c>
      <c r="AE778" s="3">
        <v>2.4548000000000001</v>
      </c>
      <c r="AF778">
        <f>-(Table2492663143463784104424745063886118150182[[#This Row],[time]]-2)*2</f>
        <v>-0.90960000000000019</v>
      </c>
      <c r="AG778" s="6">
        <v>2.82931</v>
      </c>
      <c r="AH778" s="3">
        <v>2.4548000000000001</v>
      </c>
      <c r="AI778">
        <f>-(Table72603083403724044364685003280112144176[[#This Row],[time]]-2)*2</f>
        <v>-0.90960000000000019</v>
      </c>
      <c r="AJ778" s="6">
        <v>5.7526099999999998</v>
      </c>
      <c r="AK778" s="3">
        <v>2.4548000000000001</v>
      </c>
      <c r="AL778">
        <f>-(Table2502673153473794114434755073987119151183[[#This Row],[time]]-2)*2</f>
        <v>-0.90960000000000019</v>
      </c>
      <c r="AM778" s="6">
        <v>3.6204399999999999</v>
      </c>
      <c r="AN778" s="3">
        <v>2.4548000000000001</v>
      </c>
      <c r="AO778">
        <f>-(Table82613093413734054374695013381113145177[[#This Row],[time]]-2)*2</f>
        <v>-0.90960000000000019</v>
      </c>
      <c r="AP778" s="6">
        <v>4.6979899999999999</v>
      </c>
      <c r="AQ778" s="3">
        <v>2.4548000000000001</v>
      </c>
      <c r="AR778">
        <f>-(Table2522683163483804124444765084088120152184[[#This Row],[time]]-2)*2</f>
        <v>-0.90960000000000019</v>
      </c>
      <c r="AS778" s="6">
        <v>2.7242500000000001</v>
      </c>
      <c r="AT778" s="3">
        <v>2.4548000000000001</v>
      </c>
      <c r="AU778">
        <f>-(Table2532693173493814134454775094189121153185[[#This Row],[time]]-2)*2</f>
        <v>-0.90960000000000019</v>
      </c>
      <c r="AV778" s="6">
        <v>5.7045500000000002</v>
      </c>
    </row>
    <row r="779" spans="1:48">
      <c r="A779" s="3">
        <v>2.5077400000000001</v>
      </c>
      <c r="B779">
        <f>-(Table12543023343663984304624942674106138170[[#This Row],[time]]-2)*2</f>
        <v>-1.0154800000000002</v>
      </c>
      <c r="C779" s="6">
        <v>5.1585400000000003</v>
      </c>
      <c r="D779" s="3">
        <v>2.5077400000000001</v>
      </c>
      <c r="E779">
        <f>-(Table22553033353673994314634952775107139171[[#This Row],[time]]-2)*2</f>
        <v>-1.0154800000000002</v>
      </c>
      <c r="F779" s="6">
        <v>0.62326700000000002</v>
      </c>
      <c r="G779" s="3">
        <v>2.5077400000000001</v>
      </c>
      <c r="H779" s="2">
        <f t="shared" si="726"/>
        <v>-1.0154800000000002</v>
      </c>
      <c r="I779" s="6">
        <v>4.9040999999999997</v>
      </c>
      <c r="J779" s="3">
        <v>2.5077400000000001</v>
      </c>
      <c r="K779">
        <f>-(Table32563043363684004324644962876108140172[[#This Row],[time]]-2)*2</f>
        <v>-1.0154800000000002</v>
      </c>
      <c r="L779" s="6">
        <v>1.1508400000000001</v>
      </c>
      <c r="M779" s="3">
        <v>2.5077400000000001</v>
      </c>
      <c r="N779">
        <f>-(Table2462633113433754074394715033583115147179[[#This Row],[time]]-2)*2</f>
        <v>-1.0154800000000002</v>
      </c>
      <c r="O779" s="6">
        <v>0.60976900000000001</v>
      </c>
      <c r="P779" s="3">
        <v>2.5077400000000001</v>
      </c>
      <c r="Q779">
        <f>-(Table42573053373694014334654972977109141173[[#This Row],[time]]-2)*2</f>
        <v>-1.0154800000000002</v>
      </c>
      <c r="R779" s="6">
        <v>2.0455299999999998</v>
      </c>
      <c r="S779" s="3">
        <v>2.5077400000000001</v>
      </c>
      <c r="T779">
        <f>-(Table2472643123443764084404725043684116148180[[#This Row],[time]]-2)*2</f>
        <v>-1.0154800000000002</v>
      </c>
      <c r="U779" s="6">
        <v>1.5632699999999999</v>
      </c>
      <c r="V779" s="3">
        <v>2.5077400000000001</v>
      </c>
      <c r="W779">
        <f>-(Table52583063383704024344664983078110142174[[#This Row],[time]]-2)*2</f>
        <v>-1.0154800000000002</v>
      </c>
      <c r="X779" s="11">
        <v>2.3409599999999999</v>
      </c>
      <c r="Y779" s="3">
        <v>2.5077400000000001</v>
      </c>
      <c r="Z779">
        <f>-(Table2482653133453774094414735053785117149181[[#This Row],[time]]-2)*2</f>
        <v>-1.0154800000000002</v>
      </c>
      <c r="AA779" s="6">
        <v>1.4785999999999999</v>
      </c>
      <c r="AB779" s="3">
        <v>2.5077400000000001</v>
      </c>
      <c r="AC779">
        <f>-(Table62593073393714034354674993179111143175[[#This Row],[time]]-2)*2</f>
        <v>-1.0154800000000002</v>
      </c>
      <c r="AD779" s="6">
        <v>7.2675400000000003</v>
      </c>
      <c r="AE779" s="3">
        <v>2.5077400000000001</v>
      </c>
      <c r="AF779">
        <f>-(Table2492663143463784104424745063886118150182[[#This Row],[time]]-2)*2</f>
        <v>-1.0154800000000002</v>
      </c>
      <c r="AG779" s="6">
        <v>3.2041400000000002</v>
      </c>
      <c r="AH779" s="3">
        <v>2.5077400000000001</v>
      </c>
      <c r="AI779">
        <f>-(Table72603083403724044364685003280112144176[[#This Row],[time]]-2)*2</f>
        <v>-1.0154800000000002</v>
      </c>
      <c r="AJ779" s="6">
        <v>6.65116</v>
      </c>
      <c r="AK779" s="3">
        <v>2.5077400000000001</v>
      </c>
      <c r="AL779">
        <f>-(Table2502673153473794114434755073987119151183[[#This Row],[time]]-2)*2</f>
        <v>-1.0154800000000002</v>
      </c>
      <c r="AM779" s="6">
        <v>3.85406</v>
      </c>
      <c r="AN779" s="3">
        <v>2.5077400000000001</v>
      </c>
      <c r="AO779">
        <f>-(Table82613093413734054374695013381113145177[[#This Row],[time]]-2)*2</f>
        <v>-1.0154800000000002</v>
      </c>
      <c r="AP779" s="6">
        <v>5.11707</v>
      </c>
      <c r="AQ779" s="3">
        <v>2.5077400000000001</v>
      </c>
      <c r="AR779">
        <f>-(Table2522683163483804124444765084088120152184[[#This Row],[time]]-2)*2</f>
        <v>-1.0154800000000002</v>
      </c>
      <c r="AS779" s="6">
        <v>2.9785900000000001</v>
      </c>
      <c r="AT779" s="3">
        <v>2.5077400000000001</v>
      </c>
      <c r="AU779">
        <f>-(Table2532693173493814134454775094189121153185[[#This Row],[time]]-2)*2</f>
        <v>-1.0154800000000002</v>
      </c>
      <c r="AV779" s="6">
        <v>6.0552999999999999</v>
      </c>
    </row>
    <row r="780" spans="1:48">
      <c r="A780" s="3">
        <v>2.5556399999999999</v>
      </c>
      <c r="B780">
        <f>-(Table12543023343663984304624942674106138170[[#This Row],[time]]-2)*2</f>
        <v>-1.1112799999999998</v>
      </c>
      <c r="C780" s="6">
        <v>5.4520900000000001</v>
      </c>
      <c r="D780" s="3">
        <v>2.5556399999999999</v>
      </c>
      <c r="E780">
        <f>-(Table22553033353673994314634952775107139171[[#This Row],[time]]-2)*2</f>
        <v>-1.1112799999999998</v>
      </c>
      <c r="F780" s="6">
        <v>0.67458200000000001</v>
      </c>
      <c r="G780" s="3">
        <v>2.5556399999999999</v>
      </c>
      <c r="H780" s="2">
        <f t="shared" si="726"/>
        <v>-1.1112799999999998</v>
      </c>
      <c r="I780" s="6">
        <v>5.2042700000000002</v>
      </c>
      <c r="J780" s="3">
        <v>2.5556399999999999</v>
      </c>
      <c r="K780">
        <f>-(Table32563043363684004324644962876108140172[[#This Row],[time]]-2)*2</f>
        <v>-1.1112799999999998</v>
      </c>
      <c r="L780" s="6">
        <v>1.2013799999999999</v>
      </c>
      <c r="M780" s="3">
        <v>2.5556399999999999</v>
      </c>
      <c r="N780">
        <f>-(Table2462633113433754074394715033583115147179[[#This Row],[time]]-2)*2</f>
        <v>-1.1112799999999998</v>
      </c>
      <c r="O780" s="6">
        <v>0.76178999999999997</v>
      </c>
      <c r="P780" s="3">
        <v>2.5556399999999999</v>
      </c>
      <c r="Q780">
        <f>-(Table42573053373694014334654972977109141173[[#This Row],[time]]-2)*2</f>
        <v>-1.1112799999999998</v>
      </c>
      <c r="R780" s="6">
        <v>2.1480100000000002</v>
      </c>
      <c r="S780" s="3">
        <v>2.5556399999999999</v>
      </c>
      <c r="T780">
        <f>-(Table2472643123443764084404725043684116148180[[#This Row],[time]]-2)*2</f>
        <v>-1.1112799999999998</v>
      </c>
      <c r="U780" s="6">
        <v>1.6556599999999999</v>
      </c>
      <c r="V780" s="3">
        <v>2.5556399999999999</v>
      </c>
      <c r="W780">
        <f>-(Table52583063383704024344664983078110142174[[#This Row],[time]]-2)*2</f>
        <v>-1.1112799999999998</v>
      </c>
      <c r="X780" s="11">
        <v>2.3611900000000001</v>
      </c>
      <c r="Y780" s="3">
        <v>2.5556399999999999</v>
      </c>
      <c r="Z780">
        <f>-(Table2482653133453774094414735053785117149181[[#This Row],[time]]-2)*2</f>
        <v>-1.1112799999999998</v>
      </c>
      <c r="AA780" s="6">
        <v>1.7677799999999999</v>
      </c>
      <c r="AB780" s="3">
        <v>2.5556399999999999</v>
      </c>
      <c r="AC780">
        <f>-(Table62593073393714034354674993179111143175[[#This Row],[time]]-2)*2</f>
        <v>-1.1112799999999998</v>
      </c>
      <c r="AD780" s="6">
        <v>7.6460400000000002</v>
      </c>
      <c r="AE780" s="3">
        <v>2.5556399999999999</v>
      </c>
      <c r="AF780">
        <f>-(Table2492663143463784104424745063886118150182[[#This Row],[time]]-2)*2</f>
        <v>-1.1112799999999998</v>
      </c>
      <c r="AG780" s="6">
        <v>3.4674999999999998</v>
      </c>
      <c r="AH780" s="3">
        <v>2.5556399999999999</v>
      </c>
      <c r="AI780">
        <f>-(Table72603083403724044364685003280112144176[[#This Row],[time]]-2)*2</f>
        <v>-1.1112799999999998</v>
      </c>
      <c r="AJ780" s="6">
        <v>7.3088300000000004</v>
      </c>
      <c r="AK780" s="3">
        <v>2.5556399999999999</v>
      </c>
      <c r="AL780">
        <f>-(Table2502673153473794114434755073987119151183[[#This Row],[time]]-2)*2</f>
        <v>-1.1112799999999998</v>
      </c>
      <c r="AM780" s="6">
        <v>4.0680800000000001</v>
      </c>
      <c r="AN780" s="3">
        <v>2.5556399999999999</v>
      </c>
      <c r="AO780">
        <f>-(Table82613093413734054374695013381113145177[[#This Row],[time]]-2)*2</f>
        <v>-1.1112799999999998</v>
      </c>
      <c r="AP780" s="6">
        <v>5.5199800000000003</v>
      </c>
      <c r="AQ780" s="3">
        <v>2.5556399999999999</v>
      </c>
      <c r="AR780">
        <f>-(Table2522683163483804124444765084088120152184[[#This Row],[time]]-2)*2</f>
        <v>-1.1112799999999998</v>
      </c>
      <c r="AS780" s="6">
        <v>3.2048399999999999</v>
      </c>
      <c r="AT780" s="3">
        <v>2.5556399999999999</v>
      </c>
      <c r="AU780">
        <f>-(Table2532693173493814134454775094189121153185[[#This Row],[time]]-2)*2</f>
        <v>-1.1112799999999998</v>
      </c>
      <c r="AV780" s="6">
        <v>6.3853499999999999</v>
      </c>
    </row>
    <row r="781" spans="1:48">
      <c r="A781" s="3">
        <v>2.6022799999999999</v>
      </c>
      <c r="B781">
        <f>-(Table12543023343663984304624942674106138170[[#This Row],[time]]-2)*2</f>
        <v>-1.2045599999999999</v>
      </c>
      <c r="C781" s="6">
        <v>5.7377500000000001</v>
      </c>
      <c r="D781" s="3">
        <v>2.6022799999999999</v>
      </c>
      <c r="E781">
        <f>-(Table22553033353673994314634952775107139171[[#This Row],[time]]-2)*2</f>
        <v>-1.2045599999999999</v>
      </c>
      <c r="F781" s="6">
        <v>0.72916099999999995</v>
      </c>
      <c r="G781" s="3">
        <v>2.6022799999999999</v>
      </c>
      <c r="H781" s="2">
        <f t="shared" si="726"/>
        <v>-1.2045599999999999</v>
      </c>
      <c r="I781" s="6">
        <v>5.4973200000000002</v>
      </c>
      <c r="J781" s="3">
        <v>2.6022799999999999</v>
      </c>
      <c r="K781">
        <f>-(Table32563043363684004324644962876108140172[[#This Row],[time]]-2)*2</f>
        <v>-1.2045599999999999</v>
      </c>
      <c r="L781" s="6">
        <v>1.25448</v>
      </c>
      <c r="M781" s="3">
        <v>2.6022799999999999</v>
      </c>
      <c r="N781">
        <f>-(Table2462633113433754074394715033583115147179[[#This Row],[time]]-2)*2</f>
        <v>-1.2045599999999999</v>
      </c>
      <c r="O781" s="6">
        <v>0.92869199999999996</v>
      </c>
      <c r="P781" s="3">
        <v>2.6022799999999999</v>
      </c>
      <c r="Q781">
        <f>-(Table42573053373694014334654972977109141173[[#This Row],[time]]-2)*2</f>
        <v>-1.2045599999999999</v>
      </c>
      <c r="R781" s="6">
        <v>2.2458</v>
      </c>
      <c r="S781" s="3">
        <v>2.6022799999999999</v>
      </c>
      <c r="T781">
        <f>-(Table2472643123443764084404725043684116148180[[#This Row],[time]]-2)*2</f>
        <v>-1.2045599999999999</v>
      </c>
      <c r="U781" s="6">
        <v>1.7550300000000001</v>
      </c>
      <c r="V781" s="3">
        <v>2.6022799999999999</v>
      </c>
      <c r="W781">
        <f>-(Table52583063383704024344664983078110142174[[#This Row],[time]]-2)*2</f>
        <v>-1.2045599999999999</v>
      </c>
      <c r="X781" s="11">
        <v>2.37209</v>
      </c>
      <c r="Y781" s="3">
        <v>2.6022799999999999</v>
      </c>
      <c r="Z781">
        <f>-(Table2482653133453774094414735053785117149181[[#This Row],[time]]-2)*2</f>
        <v>-1.2045599999999999</v>
      </c>
      <c r="AA781" s="6">
        <v>2.03328</v>
      </c>
      <c r="AB781" s="3">
        <v>2.6022799999999999</v>
      </c>
      <c r="AC781">
        <f>-(Table62593073393714034354674993179111143175[[#This Row],[time]]-2)*2</f>
        <v>-1.2045599999999999</v>
      </c>
      <c r="AD781" s="6">
        <v>8.0063899999999997</v>
      </c>
      <c r="AE781" s="3">
        <v>2.6022799999999999</v>
      </c>
      <c r="AF781">
        <f>-(Table2492663143463784104424745063886118150182[[#This Row],[time]]-2)*2</f>
        <v>-1.2045599999999999</v>
      </c>
      <c r="AG781" s="6">
        <v>3.6880799999999998</v>
      </c>
      <c r="AH781" s="3">
        <v>2.6022799999999999</v>
      </c>
      <c r="AI781">
        <f>-(Table72603083403724044364685003280112144176[[#This Row],[time]]-2)*2</f>
        <v>-1.2045599999999999</v>
      </c>
      <c r="AJ781" s="6">
        <v>7.8893199999999997</v>
      </c>
      <c r="AK781" s="3">
        <v>2.6022799999999999</v>
      </c>
      <c r="AL781">
        <f>-(Table2502673153473794114434755073987119151183[[#This Row],[time]]-2)*2</f>
        <v>-1.2045599999999999</v>
      </c>
      <c r="AM781" s="6">
        <v>4.2986199999999997</v>
      </c>
      <c r="AN781" s="3">
        <v>2.6022799999999999</v>
      </c>
      <c r="AO781">
        <f>-(Table82613093413734054374695013381113145177[[#This Row],[time]]-2)*2</f>
        <v>-1.2045599999999999</v>
      </c>
      <c r="AP781" s="6">
        <v>5.9440400000000002</v>
      </c>
      <c r="AQ781" s="3">
        <v>2.6022799999999999</v>
      </c>
      <c r="AR781">
        <f>-(Table2522683163483804124444765084088120152184[[#This Row],[time]]-2)*2</f>
        <v>-1.2045599999999999</v>
      </c>
      <c r="AS781" s="6">
        <v>3.44462</v>
      </c>
      <c r="AT781" s="3">
        <v>2.6022799999999999</v>
      </c>
      <c r="AU781">
        <f>-(Table2532693173493814134454775094189121153185[[#This Row],[time]]-2)*2</f>
        <v>-1.2045599999999999</v>
      </c>
      <c r="AV781" s="6">
        <v>6.7159500000000003</v>
      </c>
    </row>
    <row r="782" spans="1:48">
      <c r="A782" s="3">
        <v>2.6593100000000001</v>
      </c>
      <c r="B782">
        <f>-(Table12543023343663984304624942674106138170[[#This Row],[time]]-2)*2</f>
        <v>-1.3186200000000001</v>
      </c>
      <c r="C782" s="6">
        <v>6.0829300000000002</v>
      </c>
      <c r="D782" s="3">
        <v>2.6593100000000001</v>
      </c>
      <c r="E782">
        <f>-(Table22553033353673994314634952775107139171[[#This Row],[time]]-2)*2</f>
        <v>-1.3186200000000001</v>
      </c>
      <c r="F782" s="6">
        <v>0.81270500000000001</v>
      </c>
      <c r="G782" s="3">
        <v>2.6593100000000001</v>
      </c>
      <c r="H782" s="2">
        <f t="shared" si="726"/>
        <v>-1.3186200000000001</v>
      </c>
      <c r="I782" s="6">
        <v>5.8551000000000002</v>
      </c>
      <c r="J782" s="3">
        <v>2.6593100000000001</v>
      </c>
      <c r="K782">
        <f>-(Table32563043363684004324644962876108140172[[#This Row],[time]]-2)*2</f>
        <v>-1.3186200000000001</v>
      </c>
      <c r="L782" s="6">
        <v>1.3395999999999999</v>
      </c>
      <c r="M782" s="3">
        <v>2.6593100000000001</v>
      </c>
      <c r="N782">
        <f>-(Table2462633113433754074394715033583115147179[[#This Row],[time]]-2)*2</f>
        <v>-1.3186200000000001</v>
      </c>
      <c r="O782" s="6">
        <v>1.1557299999999999</v>
      </c>
      <c r="P782" s="3">
        <v>2.6593100000000001</v>
      </c>
      <c r="Q782">
        <f>-(Table42573053373694014334654972977109141173[[#This Row],[time]]-2)*2</f>
        <v>-1.3186200000000001</v>
      </c>
      <c r="R782" s="6">
        <v>2.34768</v>
      </c>
      <c r="S782" s="3">
        <v>2.6593100000000001</v>
      </c>
      <c r="T782">
        <f>-(Table2472643123443764084404725043684116148180[[#This Row],[time]]-2)*2</f>
        <v>-1.3186200000000001</v>
      </c>
      <c r="U782" s="6">
        <v>1.90564</v>
      </c>
      <c r="V782" s="3">
        <v>2.6593100000000001</v>
      </c>
      <c r="W782">
        <f>-(Table52583063383704024344664983078110142174[[#This Row],[time]]-2)*2</f>
        <v>-1.3186200000000001</v>
      </c>
      <c r="X782" s="11">
        <v>2.3829799999999999</v>
      </c>
      <c r="Y782" s="3">
        <v>2.6593100000000001</v>
      </c>
      <c r="Z782">
        <f>-(Table2482653133453774094414735053785117149181[[#This Row],[time]]-2)*2</f>
        <v>-1.3186200000000001</v>
      </c>
      <c r="AA782" s="6">
        <v>2.3978199999999998</v>
      </c>
      <c r="AB782" s="3">
        <v>2.6593100000000001</v>
      </c>
      <c r="AC782">
        <f>-(Table62593073393714034354674993179111143175[[#This Row],[time]]-2)*2</f>
        <v>-1.3186200000000001</v>
      </c>
      <c r="AD782" s="6">
        <v>8.3909099999999999</v>
      </c>
      <c r="AE782" s="3">
        <v>2.6593100000000001</v>
      </c>
      <c r="AF782">
        <f>-(Table2492663143463784104424745063886118150182[[#This Row],[time]]-2)*2</f>
        <v>-1.3186200000000001</v>
      </c>
      <c r="AG782" s="6">
        <v>4.0321699999999998</v>
      </c>
      <c r="AH782" s="3">
        <v>2.6593100000000001</v>
      </c>
      <c r="AI782">
        <f>-(Table72603083403724044364685003280112144176[[#This Row],[time]]-2)*2</f>
        <v>-1.3186200000000001</v>
      </c>
      <c r="AJ782" s="6">
        <v>8.5379900000000006</v>
      </c>
      <c r="AK782" s="3">
        <v>2.6593100000000001</v>
      </c>
      <c r="AL782">
        <f>-(Table2502673153473794114434755073987119151183[[#This Row],[time]]-2)*2</f>
        <v>-1.3186200000000001</v>
      </c>
      <c r="AM782" s="6">
        <v>4.63401</v>
      </c>
      <c r="AN782" s="3">
        <v>2.6593100000000001</v>
      </c>
      <c r="AO782">
        <f>-(Table82613093413734054374695013381113145177[[#This Row],[time]]-2)*2</f>
        <v>-1.3186200000000001</v>
      </c>
      <c r="AP782" s="6">
        <v>6.4939099999999996</v>
      </c>
      <c r="AQ782" s="3">
        <v>2.6593100000000001</v>
      </c>
      <c r="AR782">
        <f>-(Table2522683163483804124444765084088120152184[[#This Row],[time]]-2)*2</f>
        <v>-1.3186200000000001</v>
      </c>
      <c r="AS782" s="6">
        <v>3.7677399999999999</v>
      </c>
      <c r="AT782" s="3">
        <v>2.6593100000000001</v>
      </c>
      <c r="AU782">
        <f>-(Table2532693173493814134454775094189121153185[[#This Row],[time]]-2)*2</f>
        <v>-1.3186200000000001</v>
      </c>
      <c r="AV782" s="6">
        <v>7.1237899999999996</v>
      </c>
    </row>
    <row r="783" spans="1:48">
      <c r="A783" s="3">
        <v>2.7065899999999998</v>
      </c>
      <c r="B783">
        <f>-(Table12543023343663984304624942674106138170[[#This Row],[time]]-2)*2</f>
        <v>-1.4131799999999997</v>
      </c>
      <c r="C783" s="6">
        <v>6.3808699999999998</v>
      </c>
      <c r="D783" s="3">
        <v>2.7065899999999998</v>
      </c>
      <c r="E783">
        <f>-(Table22553033353673994314634952775107139171[[#This Row],[time]]-2)*2</f>
        <v>-1.4131799999999997</v>
      </c>
      <c r="F783" s="6">
        <v>0.887876</v>
      </c>
      <c r="G783" s="3">
        <v>2.7065899999999998</v>
      </c>
      <c r="H783" s="2">
        <f t="shared" si="726"/>
        <v>-1.4131799999999997</v>
      </c>
      <c r="I783" s="6">
        <v>6.1718099999999998</v>
      </c>
      <c r="J783" s="3">
        <v>2.7065899999999998</v>
      </c>
      <c r="K783">
        <f>-(Table32563043363684004324644962876108140172[[#This Row],[time]]-2)*2</f>
        <v>-1.4131799999999997</v>
      </c>
      <c r="L783" s="6">
        <v>1.4165300000000001</v>
      </c>
      <c r="M783" s="3">
        <v>2.7065899999999998</v>
      </c>
      <c r="N783">
        <f>-(Table2462633113433754074394715033583115147179[[#This Row],[time]]-2)*2</f>
        <v>-1.4131799999999997</v>
      </c>
      <c r="O783" s="6">
        <v>1.3613999999999999</v>
      </c>
      <c r="P783" s="3">
        <v>2.7065899999999998</v>
      </c>
      <c r="Q783">
        <f>-(Table42573053373694014334654972977109141173[[#This Row],[time]]-2)*2</f>
        <v>-1.4131799999999997</v>
      </c>
      <c r="R783" s="6">
        <v>2.4513099999999999</v>
      </c>
      <c r="S783" s="3">
        <v>2.7065899999999998</v>
      </c>
      <c r="T783">
        <f>-(Table2472643123443764084404725043684116148180[[#This Row],[time]]-2)*2</f>
        <v>-1.4131799999999997</v>
      </c>
      <c r="U783" s="6">
        <v>2.0536599999999998</v>
      </c>
      <c r="V783" s="3">
        <v>2.7065899999999998</v>
      </c>
      <c r="W783">
        <f>-(Table52583063383704024344664983078110142174[[#This Row],[time]]-2)*2</f>
        <v>-1.4131799999999997</v>
      </c>
      <c r="X783" s="11">
        <v>2.3905799999999999</v>
      </c>
      <c r="Y783" s="3">
        <v>2.7065899999999998</v>
      </c>
      <c r="Z783">
        <f>-(Table2482653133453774094414735053785117149181[[#This Row],[time]]-2)*2</f>
        <v>-1.4131799999999997</v>
      </c>
      <c r="AA783" s="6">
        <v>2.7568100000000002</v>
      </c>
      <c r="AB783" s="3">
        <v>2.7065899999999998</v>
      </c>
      <c r="AC783">
        <f>-(Table62593073393714034354674993179111143175[[#This Row],[time]]-2)*2</f>
        <v>-1.4131799999999997</v>
      </c>
      <c r="AD783" s="6">
        <v>8.7241</v>
      </c>
      <c r="AE783" s="3">
        <v>2.7065899999999998</v>
      </c>
      <c r="AF783">
        <f>-(Table2492663143463784104424745063886118150182[[#This Row],[time]]-2)*2</f>
        <v>-1.4131799999999997</v>
      </c>
      <c r="AG783" s="6">
        <v>4.3862500000000004</v>
      </c>
      <c r="AH783" s="3">
        <v>2.7065899999999998</v>
      </c>
      <c r="AI783">
        <f>-(Table72603083403724044364685003280112144176[[#This Row],[time]]-2)*2</f>
        <v>-1.4131799999999997</v>
      </c>
      <c r="AJ783" s="6">
        <v>9.1606199999999998</v>
      </c>
      <c r="AK783" s="3">
        <v>2.7065899999999998</v>
      </c>
      <c r="AL783">
        <f>-(Table2502673153473794114434755073987119151183[[#This Row],[time]]-2)*2</f>
        <v>-1.4131799999999997</v>
      </c>
      <c r="AM783" s="6">
        <v>4.9430199999999997</v>
      </c>
      <c r="AN783" s="3">
        <v>2.7065899999999998</v>
      </c>
      <c r="AO783">
        <f>-(Table82613093413734054374695013381113145177[[#This Row],[time]]-2)*2</f>
        <v>-1.4131799999999997</v>
      </c>
      <c r="AP783" s="6">
        <v>6.9618500000000001</v>
      </c>
      <c r="AQ783" s="3">
        <v>2.7065899999999998</v>
      </c>
      <c r="AR783">
        <f>-(Table2522683163483804124444765084088120152184[[#This Row],[time]]-2)*2</f>
        <v>-1.4131799999999997</v>
      </c>
      <c r="AS783" s="6">
        <v>4.04847</v>
      </c>
      <c r="AT783" s="3">
        <v>2.7065899999999998</v>
      </c>
      <c r="AU783">
        <f>-(Table2532693173493814134454775094189121153185[[#This Row],[time]]-2)*2</f>
        <v>-1.4131799999999997</v>
      </c>
      <c r="AV783" s="6">
        <v>7.47546</v>
      </c>
    </row>
    <row r="784" spans="1:48">
      <c r="A784" s="3">
        <v>2.7538200000000002</v>
      </c>
      <c r="B784">
        <f>-(Table12543023343663984304624942674106138170[[#This Row],[time]]-2)*2</f>
        <v>-1.5076400000000003</v>
      </c>
      <c r="C784" s="6">
        <v>6.6872600000000002</v>
      </c>
      <c r="D784" s="3">
        <v>2.7538200000000002</v>
      </c>
      <c r="E784">
        <f>-(Table22553033353673994314634952775107139171[[#This Row],[time]]-2)*2</f>
        <v>-1.5076400000000003</v>
      </c>
      <c r="F784" s="6">
        <v>0.964422</v>
      </c>
      <c r="G784" s="3">
        <v>2.7538200000000002</v>
      </c>
      <c r="H784" s="2">
        <f t="shared" si="726"/>
        <v>-1.5076400000000003</v>
      </c>
      <c r="I784" s="6">
        <v>6.5060900000000004</v>
      </c>
      <c r="J784" s="3">
        <v>2.7538200000000002</v>
      </c>
      <c r="K784">
        <f>-(Table32563043363684004324644962876108140172[[#This Row],[time]]-2)*2</f>
        <v>-1.5076400000000003</v>
      </c>
      <c r="L784" s="6">
        <v>1.49559</v>
      </c>
      <c r="M784" s="3">
        <v>2.7538200000000002</v>
      </c>
      <c r="N784">
        <f>-(Table2462633113433754074394715033583115147179[[#This Row],[time]]-2)*2</f>
        <v>-1.5076400000000003</v>
      </c>
      <c r="O784" s="6">
        <v>1.58971</v>
      </c>
      <c r="P784" s="3">
        <v>2.7538200000000002</v>
      </c>
      <c r="Q784">
        <f>-(Table42573053373694014334654972977109141173[[#This Row],[time]]-2)*2</f>
        <v>-1.5076400000000003</v>
      </c>
      <c r="R784" s="6">
        <v>2.56073</v>
      </c>
      <c r="S784" s="3">
        <v>2.7538200000000002</v>
      </c>
      <c r="T784">
        <f>-(Table2472643123443764084404725043684116148180[[#This Row],[time]]-2)*2</f>
        <v>-1.5076400000000003</v>
      </c>
      <c r="U784" s="6">
        <v>2.2305600000000001</v>
      </c>
      <c r="V784" s="3">
        <v>2.7538200000000002</v>
      </c>
      <c r="W784">
        <f>-(Table52583063383704024344664983078110142174[[#This Row],[time]]-2)*2</f>
        <v>-1.5076400000000003</v>
      </c>
      <c r="X784" s="11">
        <v>2.4068299999999998</v>
      </c>
      <c r="Y784" s="3">
        <v>2.7538200000000002</v>
      </c>
      <c r="Z784">
        <f>-(Table2482653133453774094414735053785117149181[[#This Row],[time]]-2)*2</f>
        <v>-1.5076400000000003</v>
      </c>
      <c r="AA784" s="6">
        <v>3.2376299999999998</v>
      </c>
      <c r="AB784" s="3">
        <v>2.7538200000000002</v>
      </c>
      <c r="AC784">
        <f>-(Table62593073393714034354674993179111143175[[#This Row],[time]]-2)*2</f>
        <v>-1.5076400000000003</v>
      </c>
      <c r="AD784" s="6">
        <v>9.1089199999999995</v>
      </c>
      <c r="AE784" s="3">
        <v>2.7538200000000002</v>
      </c>
      <c r="AF784">
        <f>-(Table2492663143463784104424745063886118150182[[#This Row],[time]]-2)*2</f>
        <v>-1.5076400000000003</v>
      </c>
      <c r="AG784" s="6">
        <v>4.7730199999999998</v>
      </c>
      <c r="AH784" s="3">
        <v>2.7538200000000002</v>
      </c>
      <c r="AI784">
        <f>-(Table72603083403724044364685003280112144176[[#This Row],[time]]-2)*2</f>
        <v>-1.5076400000000003</v>
      </c>
      <c r="AJ784" s="6">
        <v>9.8860799999999998</v>
      </c>
      <c r="AK784" s="3">
        <v>2.7538200000000002</v>
      </c>
      <c r="AL784">
        <f>-(Table2502673153473794114434755073987119151183[[#This Row],[time]]-2)*2</f>
        <v>-1.5076400000000003</v>
      </c>
      <c r="AM784" s="6">
        <v>5.2071100000000001</v>
      </c>
      <c r="AN784" s="3">
        <v>2.7538200000000002</v>
      </c>
      <c r="AO784">
        <f>-(Table82613093413734054374695013381113145177[[#This Row],[time]]-2)*2</f>
        <v>-1.5076400000000003</v>
      </c>
      <c r="AP784" s="6">
        <v>7.4317399999999996</v>
      </c>
      <c r="AQ784" s="3">
        <v>2.7538200000000002</v>
      </c>
      <c r="AR784">
        <f>-(Table2522683163483804124444765084088120152184[[#This Row],[time]]-2)*2</f>
        <v>-1.5076400000000003</v>
      </c>
      <c r="AS784" s="6">
        <v>4.29955</v>
      </c>
      <c r="AT784" s="3">
        <v>2.7538200000000002</v>
      </c>
      <c r="AU784">
        <f>-(Table2532693173493814134454775094189121153185[[#This Row],[time]]-2)*2</f>
        <v>-1.5076400000000003</v>
      </c>
      <c r="AV784" s="6">
        <v>7.8454300000000003</v>
      </c>
    </row>
    <row r="785" spans="1:48">
      <c r="A785" s="3">
        <v>2.8039499999999999</v>
      </c>
      <c r="B785">
        <f>-(Table12543023343663984304624942674106138170[[#This Row],[time]]-2)*2</f>
        <v>-1.6078999999999999</v>
      </c>
      <c r="C785" s="6">
        <v>7.0180600000000002</v>
      </c>
      <c r="D785" s="3">
        <v>2.8039499999999999</v>
      </c>
      <c r="E785">
        <f>-(Table22553033353673994314634952775107139171[[#This Row],[time]]-2)*2</f>
        <v>-1.6078999999999999</v>
      </c>
      <c r="F785" s="6">
        <v>1.0674399999999999</v>
      </c>
      <c r="G785" s="3">
        <v>2.8039499999999999</v>
      </c>
      <c r="H785" s="2">
        <f t="shared" si="726"/>
        <v>-1.6078999999999999</v>
      </c>
      <c r="I785" s="6">
        <v>6.87845</v>
      </c>
      <c r="J785" s="3">
        <v>2.8039499999999999</v>
      </c>
      <c r="K785">
        <f>-(Table32563043363684004324644962876108140172[[#This Row],[time]]-2)*2</f>
        <v>-1.6078999999999999</v>
      </c>
      <c r="L785" s="6">
        <v>1.5957399999999999</v>
      </c>
      <c r="M785" s="3">
        <v>2.8039499999999999</v>
      </c>
      <c r="N785">
        <f>-(Table2462633113433754074394715033583115147179[[#This Row],[time]]-2)*2</f>
        <v>-1.6078999999999999</v>
      </c>
      <c r="O785" s="6">
        <v>1.8286800000000001</v>
      </c>
      <c r="P785" s="3">
        <v>2.8039499999999999</v>
      </c>
      <c r="Q785">
        <f>-(Table42573053373694014334654972977109141173[[#This Row],[time]]-2)*2</f>
        <v>-1.6078999999999999</v>
      </c>
      <c r="R785" s="6">
        <v>2.6974100000000001</v>
      </c>
      <c r="S785" s="3">
        <v>2.8039499999999999</v>
      </c>
      <c r="T785">
        <f>-(Table2472643123443764084404725043684116148180[[#This Row],[time]]-2)*2</f>
        <v>-1.6078999999999999</v>
      </c>
      <c r="U785" s="6">
        <v>2.4559500000000001</v>
      </c>
      <c r="V785" s="3">
        <v>2.8039499999999999</v>
      </c>
      <c r="W785">
        <f>-(Table52583063383704024344664983078110142174[[#This Row],[time]]-2)*2</f>
        <v>-1.6078999999999999</v>
      </c>
      <c r="X785" s="11">
        <v>2.4441000000000002</v>
      </c>
      <c r="Y785" s="3">
        <v>2.8039499999999999</v>
      </c>
      <c r="Z785">
        <f>-(Table2482653133453774094414735053785117149181[[#This Row],[time]]-2)*2</f>
        <v>-1.6078999999999999</v>
      </c>
      <c r="AA785" s="6">
        <v>3.7740300000000002</v>
      </c>
      <c r="AB785" s="3">
        <v>2.8039499999999999</v>
      </c>
      <c r="AC785">
        <f>-(Table62593073393714034354674993179111143175[[#This Row],[time]]-2)*2</f>
        <v>-1.6078999999999999</v>
      </c>
      <c r="AD785" s="6">
        <v>9.6422000000000008</v>
      </c>
      <c r="AE785" s="3">
        <v>2.8039499999999999</v>
      </c>
      <c r="AF785">
        <f>-(Table2492663143463784104424745063886118150182[[#This Row],[time]]-2)*2</f>
        <v>-1.6078999999999999</v>
      </c>
      <c r="AG785" s="6">
        <v>5.0906000000000002</v>
      </c>
      <c r="AH785" s="3">
        <v>2.8039499999999999</v>
      </c>
      <c r="AI785">
        <f>-(Table72603083403724044364685003280112144176[[#This Row],[time]]-2)*2</f>
        <v>-1.6078999999999999</v>
      </c>
      <c r="AJ785" s="6">
        <v>10.733599999999999</v>
      </c>
      <c r="AK785" s="3">
        <v>2.8039499999999999</v>
      </c>
      <c r="AL785">
        <f>-(Table2502673153473794114434755073987119151183[[#This Row],[time]]-2)*2</f>
        <v>-1.6078999999999999</v>
      </c>
      <c r="AM785" s="6">
        <v>5.4382700000000002</v>
      </c>
      <c r="AN785" s="3">
        <v>2.8039499999999999</v>
      </c>
      <c r="AO785">
        <f>-(Table82613093413734054374695013381113145177[[#This Row],[time]]-2)*2</f>
        <v>-1.6078999999999999</v>
      </c>
      <c r="AP785" s="6">
        <v>7.9403300000000003</v>
      </c>
      <c r="AQ785" s="3">
        <v>2.8039499999999999</v>
      </c>
      <c r="AR785">
        <f>-(Table2522683163483804124444765084088120152184[[#This Row],[time]]-2)*2</f>
        <v>-1.6078999999999999</v>
      </c>
      <c r="AS785" s="6">
        <v>4.5494700000000003</v>
      </c>
      <c r="AT785" s="3">
        <v>2.8039499999999999</v>
      </c>
      <c r="AU785">
        <f>-(Table2532693173493814134454775094189121153185[[#This Row],[time]]-2)*2</f>
        <v>-1.6078999999999999</v>
      </c>
      <c r="AV785" s="6">
        <v>8.2402899999999999</v>
      </c>
    </row>
    <row r="786" spans="1:48">
      <c r="A786" s="3">
        <v>2.8543099999999999</v>
      </c>
      <c r="B786">
        <f>-(Table12543023343663984304624942674106138170[[#This Row],[time]]-2)*2</f>
        <v>-1.7086199999999998</v>
      </c>
      <c r="C786" s="6">
        <v>7.3245800000000001</v>
      </c>
      <c r="D786" s="3">
        <v>2.8543099999999999</v>
      </c>
      <c r="E786">
        <f>-(Table22553033353673994314634952775107139171[[#This Row],[time]]-2)*2</f>
        <v>-1.7086199999999998</v>
      </c>
      <c r="F786" s="6">
        <v>1.1985300000000001</v>
      </c>
      <c r="G786" s="3">
        <v>2.8543099999999999</v>
      </c>
      <c r="H786" s="2">
        <f t="shared" si="726"/>
        <v>-1.7086199999999998</v>
      </c>
      <c r="I786" s="6">
        <v>7.2469799999999998</v>
      </c>
      <c r="J786" s="3">
        <v>2.8543099999999999</v>
      </c>
      <c r="K786">
        <f>-(Table32563043363684004324644962876108140172[[#This Row],[time]]-2)*2</f>
        <v>-1.7086199999999998</v>
      </c>
      <c r="L786" s="6">
        <v>1.71374</v>
      </c>
      <c r="M786" s="3">
        <v>2.8543099999999999</v>
      </c>
      <c r="N786">
        <f>-(Table2462633113433754074394715033583115147179[[#This Row],[time]]-2)*2</f>
        <v>-1.7086199999999998</v>
      </c>
      <c r="O786" s="6">
        <v>2.0776400000000002</v>
      </c>
      <c r="P786" s="3">
        <v>2.8543099999999999</v>
      </c>
      <c r="Q786">
        <f>-(Table42573053373694014334654972977109141173[[#This Row],[time]]-2)*2</f>
        <v>-1.7086199999999998</v>
      </c>
      <c r="R786" s="6">
        <v>2.82239</v>
      </c>
      <c r="S786" s="3">
        <v>2.8543099999999999</v>
      </c>
      <c r="T786">
        <f>-(Table2472643123443764084404725043684116148180[[#This Row],[time]]-2)*2</f>
        <v>-1.7086199999999998</v>
      </c>
      <c r="U786" s="6">
        <v>2.7215400000000001</v>
      </c>
      <c r="V786" s="3">
        <v>2.8543099999999999</v>
      </c>
      <c r="W786">
        <f>-(Table52583063383704024344664983078110142174[[#This Row],[time]]-2)*2</f>
        <v>-1.7086199999999998</v>
      </c>
      <c r="X786" s="11">
        <v>2.4970500000000002</v>
      </c>
      <c r="Y786" s="3">
        <v>2.8543099999999999</v>
      </c>
      <c r="Z786">
        <f>-(Table2482653133453774094414735053785117149181[[#This Row],[time]]-2)*2</f>
        <v>-1.7086199999999998</v>
      </c>
      <c r="AA786" s="6">
        <v>4.2793900000000002</v>
      </c>
      <c r="AB786" s="3">
        <v>2.8543099999999999</v>
      </c>
      <c r="AC786">
        <f>-(Table62593073393714034354674993179111143175[[#This Row],[time]]-2)*2</f>
        <v>-1.7086199999999998</v>
      </c>
      <c r="AD786" s="6">
        <v>10.2644</v>
      </c>
      <c r="AE786" s="3">
        <v>2.8543099999999999</v>
      </c>
      <c r="AF786">
        <f>-(Table2492663143463784104424745063886118150182[[#This Row],[time]]-2)*2</f>
        <v>-1.7086199999999998</v>
      </c>
      <c r="AG786" s="6">
        <v>5.2874299999999996</v>
      </c>
      <c r="AH786" s="3">
        <v>2.8543099999999999</v>
      </c>
      <c r="AI786">
        <f>-(Table72603083403724044364685003280112144176[[#This Row],[time]]-2)*2</f>
        <v>-1.7086199999999998</v>
      </c>
      <c r="AJ786" s="6">
        <v>11.425000000000001</v>
      </c>
      <c r="AK786" s="3">
        <v>2.8543099999999999</v>
      </c>
      <c r="AL786">
        <f>-(Table2502673153473794114434755073987119151183[[#This Row],[time]]-2)*2</f>
        <v>-1.7086199999999998</v>
      </c>
      <c r="AM786" s="6">
        <v>5.6995399999999998</v>
      </c>
      <c r="AN786" s="3">
        <v>2.8543099999999999</v>
      </c>
      <c r="AO786">
        <f>-(Table82613093413734054374695013381113145177[[#This Row],[time]]-2)*2</f>
        <v>-1.7086199999999998</v>
      </c>
      <c r="AP786" s="6">
        <v>8.4728499999999993</v>
      </c>
      <c r="AQ786" s="3">
        <v>2.8543099999999999</v>
      </c>
      <c r="AR786">
        <f>-(Table2522683163483804124444765084088120152184[[#This Row],[time]]-2)*2</f>
        <v>-1.7086199999999998</v>
      </c>
      <c r="AS786" s="6">
        <v>4.8457299999999996</v>
      </c>
      <c r="AT786" s="3">
        <v>2.8543099999999999</v>
      </c>
      <c r="AU786">
        <f>-(Table2532693173493814134454775094189121153185[[#This Row],[time]]-2)*2</f>
        <v>-1.7086199999999998</v>
      </c>
      <c r="AV786" s="6">
        <v>8.6412899999999997</v>
      </c>
    </row>
    <row r="787" spans="1:48">
      <c r="A787" s="3">
        <v>2.9029600000000002</v>
      </c>
      <c r="B787">
        <f>-(Table12543023343663984304624942674106138170[[#This Row],[time]]-2)*2</f>
        <v>-1.8059200000000004</v>
      </c>
      <c r="C787" s="6">
        <v>7.5453299999999999</v>
      </c>
      <c r="D787" s="3">
        <v>2.9029600000000002</v>
      </c>
      <c r="E787">
        <f>-(Table22553033353673994314634952775107139171[[#This Row],[time]]-2)*2</f>
        <v>-1.8059200000000004</v>
      </c>
      <c r="F787" s="6">
        <v>1.3676600000000001</v>
      </c>
      <c r="G787" s="3">
        <v>2.9029600000000002</v>
      </c>
      <c r="H787" s="2">
        <f t="shared" si="726"/>
        <v>-1.8059200000000004</v>
      </c>
      <c r="I787" s="6">
        <v>7.5395099999999999</v>
      </c>
      <c r="J787" s="3">
        <v>2.9029600000000002</v>
      </c>
      <c r="K787">
        <f>-(Table32563043363684004324644962876108140172[[#This Row],[time]]-2)*2</f>
        <v>-1.8059200000000004</v>
      </c>
      <c r="L787" s="6">
        <v>1.86341</v>
      </c>
      <c r="M787" s="3">
        <v>2.9029600000000002</v>
      </c>
      <c r="N787">
        <f>-(Table2462633113433754074394715033583115147179[[#This Row],[time]]-2)*2</f>
        <v>-1.8059200000000004</v>
      </c>
      <c r="O787" s="6">
        <v>2.3529499999999999</v>
      </c>
      <c r="P787" s="3">
        <v>2.9029600000000002</v>
      </c>
      <c r="Q787">
        <f>-(Table42573053373694014334654972977109141173[[#This Row],[time]]-2)*2</f>
        <v>-1.8059200000000004</v>
      </c>
      <c r="R787" s="6">
        <v>2.9486500000000002</v>
      </c>
      <c r="S787" s="3">
        <v>2.9029600000000002</v>
      </c>
      <c r="T787">
        <f>-(Table2472643123443764084404725043684116148180[[#This Row],[time]]-2)*2</f>
        <v>-1.8059200000000004</v>
      </c>
      <c r="U787" s="6">
        <v>3.0124900000000001</v>
      </c>
      <c r="V787" s="3">
        <v>2.9029600000000002</v>
      </c>
      <c r="W787">
        <f>-(Table52583063383704024344664983078110142174[[#This Row],[time]]-2)*2</f>
        <v>-1.8059200000000004</v>
      </c>
      <c r="X787" s="11">
        <v>2.5546199999999999</v>
      </c>
      <c r="Y787" s="3">
        <v>2.9029600000000002</v>
      </c>
      <c r="Z787">
        <f>-(Table2482653133453774094414735053785117149181[[#This Row],[time]]-2)*2</f>
        <v>-1.8059200000000004</v>
      </c>
      <c r="AA787" s="6">
        <v>4.7684899999999999</v>
      </c>
      <c r="AB787" s="3">
        <v>2.9029600000000002</v>
      </c>
      <c r="AC787">
        <f>-(Table62593073393714034354674993179111143175[[#This Row],[time]]-2)*2</f>
        <v>-1.8059200000000004</v>
      </c>
      <c r="AD787" s="6">
        <v>10.860900000000001</v>
      </c>
      <c r="AE787" s="3">
        <v>2.9029600000000002</v>
      </c>
      <c r="AF787">
        <f>-(Table2492663143463784104424745063886118150182[[#This Row],[time]]-2)*2</f>
        <v>-1.8059200000000004</v>
      </c>
      <c r="AG787" s="6">
        <v>5.4505100000000004</v>
      </c>
      <c r="AH787" s="3">
        <v>2.9029600000000002</v>
      </c>
      <c r="AI787">
        <f>-(Table72603083403724044364685003280112144176[[#This Row],[time]]-2)*2</f>
        <v>-1.8059200000000004</v>
      </c>
      <c r="AJ787" s="6">
        <v>11.910299999999999</v>
      </c>
      <c r="AK787" s="3">
        <v>2.9029600000000002</v>
      </c>
      <c r="AL787">
        <f>-(Table2502673153473794114434755073987119151183[[#This Row],[time]]-2)*2</f>
        <v>-1.8059200000000004</v>
      </c>
      <c r="AM787" s="6">
        <v>5.9297500000000003</v>
      </c>
      <c r="AN787" s="3">
        <v>2.9029600000000002</v>
      </c>
      <c r="AO787">
        <f>-(Table82613093413734054374695013381113145177[[#This Row],[time]]-2)*2</f>
        <v>-1.8059200000000004</v>
      </c>
      <c r="AP787" s="6">
        <v>8.9979700000000005</v>
      </c>
      <c r="AQ787" s="3">
        <v>2.9029600000000002</v>
      </c>
      <c r="AR787">
        <f>-(Table2522683163483804124444765084088120152184[[#This Row],[time]]-2)*2</f>
        <v>-1.8059200000000004</v>
      </c>
      <c r="AS787" s="6">
        <v>5.1279700000000004</v>
      </c>
      <c r="AT787" s="3">
        <v>2.9029600000000002</v>
      </c>
      <c r="AU787">
        <f>-(Table2532693173493814134454775094189121153185[[#This Row],[time]]-2)*2</f>
        <v>-1.8059200000000004</v>
      </c>
      <c r="AV787" s="6">
        <v>9.0320999999999998</v>
      </c>
    </row>
    <row r="788" spans="1:48">
      <c r="A788" s="3">
        <v>2.9523100000000002</v>
      </c>
      <c r="B788">
        <f>-(Table12543023343663984304624942674106138170[[#This Row],[time]]-2)*2</f>
        <v>-1.9046200000000004</v>
      </c>
      <c r="C788" s="6">
        <v>7.6598100000000002</v>
      </c>
      <c r="D788" s="3">
        <v>2.9523100000000002</v>
      </c>
      <c r="E788">
        <f>-(Table22553033353673994314634952775107139171[[#This Row],[time]]-2)*2</f>
        <v>-1.9046200000000004</v>
      </c>
      <c r="F788" s="6">
        <v>1.5641700000000001</v>
      </c>
      <c r="G788" s="3">
        <v>2.9523100000000002</v>
      </c>
      <c r="H788" s="2">
        <f t="shared" si="726"/>
        <v>-1.9046200000000004</v>
      </c>
      <c r="I788" s="6">
        <v>7.7202200000000003</v>
      </c>
      <c r="J788" s="3">
        <v>2.9523100000000002</v>
      </c>
      <c r="K788">
        <f>-(Table32563043363684004324644962876108140172[[#This Row],[time]]-2)*2</f>
        <v>-1.9046200000000004</v>
      </c>
      <c r="L788" s="6">
        <v>2.0168300000000001</v>
      </c>
      <c r="M788" s="3">
        <v>2.9523100000000002</v>
      </c>
      <c r="N788">
        <f>-(Table2462633113433754074394715033583115147179[[#This Row],[time]]-2)*2</f>
        <v>-1.9046200000000004</v>
      </c>
      <c r="O788" s="6">
        <v>2.65577</v>
      </c>
      <c r="P788" s="3">
        <v>2.9523100000000002</v>
      </c>
      <c r="Q788">
        <f>-(Table42573053373694014334654972977109141173[[#This Row],[time]]-2)*2</f>
        <v>-1.9046200000000004</v>
      </c>
      <c r="R788" s="6">
        <v>3.0655800000000002</v>
      </c>
      <c r="S788" s="3">
        <v>2.9523100000000002</v>
      </c>
      <c r="T788">
        <f>-(Table2472643123443764084404725043684116148180[[#This Row],[time]]-2)*2</f>
        <v>-1.9046200000000004</v>
      </c>
      <c r="U788" s="6">
        <v>3.2466599999999999</v>
      </c>
      <c r="V788" s="3">
        <v>2.9523100000000002</v>
      </c>
      <c r="W788">
        <f>-(Table52583063383704024344664983078110142174[[#This Row],[time]]-2)*2</f>
        <v>-1.9046200000000004</v>
      </c>
      <c r="X788" s="11">
        <v>2.6233900000000001</v>
      </c>
      <c r="Y788" s="3">
        <v>2.9523100000000002</v>
      </c>
      <c r="Z788">
        <f>-(Table2482653133453774094414735053785117149181[[#This Row],[time]]-2)*2</f>
        <v>-1.9046200000000004</v>
      </c>
      <c r="AA788" s="6">
        <v>5.3302800000000001</v>
      </c>
      <c r="AB788" s="3">
        <v>2.9523100000000002</v>
      </c>
      <c r="AC788">
        <f>-(Table62593073393714034354674993179111143175[[#This Row],[time]]-2)*2</f>
        <v>-1.9046200000000004</v>
      </c>
      <c r="AD788" s="6">
        <v>11.285500000000001</v>
      </c>
      <c r="AE788" s="3">
        <v>2.9523100000000002</v>
      </c>
      <c r="AF788">
        <f>-(Table2492663143463784104424745063886118150182[[#This Row],[time]]-2)*2</f>
        <v>-1.9046200000000004</v>
      </c>
      <c r="AG788" s="6">
        <v>5.7209500000000002</v>
      </c>
      <c r="AH788" s="3">
        <v>2.9523100000000002</v>
      </c>
      <c r="AI788">
        <f>-(Table72603083403724044364685003280112144176[[#This Row],[time]]-2)*2</f>
        <v>-1.9046200000000004</v>
      </c>
      <c r="AJ788" s="6">
        <v>12.2964</v>
      </c>
      <c r="AK788" s="3">
        <v>2.9523100000000002</v>
      </c>
      <c r="AL788">
        <f>-(Table2502673153473794114434755073987119151183[[#This Row],[time]]-2)*2</f>
        <v>-1.9046200000000004</v>
      </c>
      <c r="AM788" s="6">
        <v>6.2401400000000002</v>
      </c>
      <c r="AN788" s="3">
        <v>2.9523100000000002</v>
      </c>
      <c r="AO788">
        <f>-(Table82613093413734054374695013381113145177[[#This Row],[time]]-2)*2</f>
        <v>-1.9046200000000004</v>
      </c>
      <c r="AP788" s="6">
        <v>9.5321499999999997</v>
      </c>
      <c r="AQ788" s="3">
        <v>2.9523100000000002</v>
      </c>
      <c r="AR788">
        <f>-(Table2522683163483804124444765084088120152184[[#This Row],[time]]-2)*2</f>
        <v>-1.9046200000000004</v>
      </c>
      <c r="AS788" s="6">
        <v>5.4755700000000003</v>
      </c>
      <c r="AT788" s="3">
        <v>2.9523100000000002</v>
      </c>
      <c r="AU788">
        <f>-(Table2532693173493814134454775094189121153185[[#This Row],[time]]-2)*2</f>
        <v>-1.9046200000000004</v>
      </c>
      <c r="AV788" s="6">
        <v>9.4458300000000008</v>
      </c>
    </row>
    <row r="789" spans="1:48">
      <c r="A789" s="4">
        <v>3</v>
      </c>
      <c r="B789">
        <f>-(Table12543023343663984304624942674106138170[[#This Row],[time]]-2)*2</f>
        <v>-2</v>
      </c>
      <c r="C789" s="7">
        <v>7.7206400000000004</v>
      </c>
      <c r="D789" s="4">
        <v>3</v>
      </c>
      <c r="E789">
        <f>-(Table22553033353673994314634952775107139171[[#This Row],[time]]-2)*2</f>
        <v>-2</v>
      </c>
      <c r="F789" s="7">
        <v>1.75393</v>
      </c>
      <c r="G789" s="4">
        <v>3</v>
      </c>
      <c r="H789" s="2">
        <f t="shared" si="726"/>
        <v>-2</v>
      </c>
      <c r="I789" s="7">
        <v>7.8543000000000003</v>
      </c>
      <c r="J789" s="4">
        <v>3</v>
      </c>
      <c r="K789">
        <f>-(Table32563043363684004324644962876108140172[[#This Row],[time]]-2)*2</f>
        <v>-2</v>
      </c>
      <c r="L789" s="7">
        <v>2.1658599999999999</v>
      </c>
      <c r="M789" s="4">
        <v>3</v>
      </c>
      <c r="N789">
        <f>-(Table2462633113433754074394715033583115147179[[#This Row],[time]]-2)*2</f>
        <v>-2</v>
      </c>
      <c r="O789" s="7">
        <v>2.9120200000000001</v>
      </c>
      <c r="P789" s="4">
        <v>3</v>
      </c>
      <c r="Q789">
        <f>-(Table42573053373694014334654972977109141173[[#This Row],[time]]-2)*2</f>
        <v>-2</v>
      </c>
      <c r="R789" s="7">
        <v>3.15943</v>
      </c>
      <c r="S789" s="4">
        <v>3</v>
      </c>
      <c r="T789">
        <f>-(Table2472643123443764084404725043684116148180[[#This Row],[time]]-2)*2</f>
        <v>-2</v>
      </c>
      <c r="U789" s="7">
        <v>3.3464299999999998</v>
      </c>
      <c r="V789" s="4">
        <v>3</v>
      </c>
      <c r="W789">
        <f>-(Table52583063383704024344664983078110142174[[#This Row],[time]]-2)*2</f>
        <v>-2</v>
      </c>
      <c r="X789" s="12">
        <v>2.69048</v>
      </c>
      <c r="Y789" s="4">
        <v>3</v>
      </c>
      <c r="Z789">
        <f>-(Table2482653133453774094414735053785117149181[[#This Row],[time]]-2)*2</f>
        <v>-2</v>
      </c>
      <c r="AA789" s="7">
        <v>5.7765500000000003</v>
      </c>
      <c r="AB789" s="4">
        <v>3</v>
      </c>
      <c r="AC789">
        <f>-(Table62593073393714034354674993179111143175[[#This Row],[time]]-2)*2</f>
        <v>-2</v>
      </c>
      <c r="AD789" s="7">
        <v>11.521000000000001</v>
      </c>
      <c r="AE789" s="4">
        <v>3</v>
      </c>
      <c r="AF789">
        <f>-(Table2492663143463784104424745063886118150182[[#This Row],[time]]-2)*2</f>
        <v>-2</v>
      </c>
      <c r="AG789" s="7">
        <v>5.9886400000000002</v>
      </c>
      <c r="AH789" s="4">
        <v>3</v>
      </c>
      <c r="AI789">
        <f>-(Table72603083403724044364685003280112144176[[#This Row],[time]]-2)*2</f>
        <v>-2</v>
      </c>
      <c r="AJ789" s="7">
        <v>12.615399999999999</v>
      </c>
      <c r="AK789" s="4">
        <v>3</v>
      </c>
      <c r="AL789">
        <f>-(Table2502673153473794114434755073987119151183[[#This Row],[time]]-2)*2</f>
        <v>-2</v>
      </c>
      <c r="AM789" s="7">
        <v>6.4985499999999998</v>
      </c>
      <c r="AN789" s="4">
        <v>3</v>
      </c>
      <c r="AO789">
        <f>-(Table82613093413734054374695013381113145177[[#This Row],[time]]-2)*2</f>
        <v>-2</v>
      </c>
      <c r="AP789" s="7">
        <v>10.062099999999999</v>
      </c>
      <c r="AQ789" s="4">
        <v>3</v>
      </c>
      <c r="AR789">
        <f>-(Table2522683163483804124444765084088120152184[[#This Row],[time]]-2)*2</f>
        <v>-2</v>
      </c>
      <c r="AS789" s="7">
        <v>5.7968799999999998</v>
      </c>
      <c r="AT789" s="4">
        <v>3</v>
      </c>
      <c r="AU789">
        <f>-(Table2532693173493814134454775094189121153185[[#This Row],[time]]-2)*2</f>
        <v>-2</v>
      </c>
      <c r="AV789" s="7">
        <v>9.8682400000000001</v>
      </c>
    </row>
    <row r="790" spans="1:48">
      <c r="A790" t="s">
        <v>26</v>
      </c>
      <c r="C790">
        <f>AVERAGE(C769:C789)</f>
        <v>5.2548852380952376</v>
      </c>
      <c r="D790" t="s">
        <v>26</v>
      </c>
      <c r="F790">
        <f t="shared" ref="F790" si="727">AVERAGE(F769:F789)</f>
        <v>0.82191300000000012</v>
      </c>
      <c r="G790" t="s">
        <v>26</v>
      </c>
      <c r="I790">
        <f t="shared" ref="I790" si="728">AVERAGE(I769:I789)</f>
        <v>4.9802923809523802</v>
      </c>
      <c r="J790" t="s">
        <v>26</v>
      </c>
      <c r="L790">
        <f t="shared" ref="L790" si="729">AVERAGE(L769:L789)</f>
        <v>1.2486114761904761</v>
      </c>
      <c r="M790" t="s">
        <v>26</v>
      </c>
      <c r="O790">
        <f t="shared" ref="O790" si="730">AVERAGE(O769:O789)</f>
        <v>0.96097337142857142</v>
      </c>
      <c r="P790" t="s">
        <v>26</v>
      </c>
      <c r="R790">
        <f t="shared" ref="R790" si="731">AVERAGE(R769:R789)</f>
        <v>1.9799209047619049</v>
      </c>
      <c r="S790" t="s">
        <v>26</v>
      </c>
      <c r="U790">
        <f t="shared" ref="U790" si="732">AVERAGE(U769:U789)</f>
        <v>1.6758390476190475</v>
      </c>
      <c r="V790" t="s">
        <v>26</v>
      </c>
      <c r="X790">
        <f t="shared" ref="X790" si="733">AVERAGE(X769:X789)</f>
        <v>2.1745014285714284</v>
      </c>
      <c r="Y790" t="s">
        <v>26</v>
      </c>
      <c r="AA790">
        <f t="shared" ref="AA790" si="734">AVERAGE(AA769:AA789)</f>
        <v>1.9727732809523808</v>
      </c>
      <c r="AB790" t="s">
        <v>26</v>
      </c>
      <c r="AD790">
        <f t="shared" ref="AD790" si="735">AVERAGE(AD769:AD789)</f>
        <v>7.2644528571428584</v>
      </c>
      <c r="AE790" t="s">
        <v>26</v>
      </c>
      <c r="AG790">
        <f t="shared" ref="AG790" si="736">AVERAGE(AG769:AG789)</f>
        <v>3.0063951047619049</v>
      </c>
      <c r="AH790" t="s">
        <v>26</v>
      </c>
      <c r="AJ790">
        <f t="shared" ref="AJ790" si="737">AVERAGE(AJ769:AJ789)</f>
        <v>6.3871510476190467</v>
      </c>
      <c r="AK790" t="s">
        <v>26</v>
      </c>
      <c r="AM790">
        <f t="shared" ref="AM790" si="738">AVERAGE(AM769:AM789)</f>
        <v>4.0173328571428568</v>
      </c>
      <c r="AN790" t="s">
        <v>26</v>
      </c>
      <c r="AP790">
        <f t="shared" ref="AP790" si="739">AVERAGE(AP769:AP789)</f>
        <v>5.3803376190476184</v>
      </c>
      <c r="AQ790" t="s">
        <v>26</v>
      </c>
      <c r="AS790">
        <f t="shared" ref="AS790" si="740">AVERAGE(AS769:AS789)</f>
        <v>3.1282204761904757</v>
      </c>
      <c r="AT790" t="s">
        <v>26</v>
      </c>
      <c r="AV790">
        <f t="shared" ref="AV790" si="741">AVERAGE(AV769:AV789)</f>
        <v>6.1721261904761899</v>
      </c>
    </row>
    <row r="791" spans="1:48">
      <c r="A791" t="s">
        <v>27</v>
      </c>
      <c r="C791">
        <f>MAX(C769:C789)</f>
        <v>7.7206400000000004</v>
      </c>
      <c r="D791" t="s">
        <v>27</v>
      </c>
      <c r="F791">
        <f t="shared" ref="F791:AV791" si="742">MAX(F769:F789)</f>
        <v>1.75393</v>
      </c>
      <c r="G791" t="s">
        <v>27</v>
      </c>
      <c r="I791">
        <f t="shared" ref="I791:AV791" si="743">MAX(I769:I789)</f>
        <v>7.8543000000000003</v>
      </c>
      <c r="J791" t="s">
        <v>27</v>
      </c>
      <c r="L791">
        <f t="shared" ref="L791:AV791" si="744">MAX(L769:L789)</f>
        <v>2.1658599999999999</v>
      </c>
      <c r="M791" t="s">
        <v>27</v>
      </c>
      <c r="O791">
        <f t="shared" ref="O791:AV791" si="745">MAX(O769:O789)</f>
        <v>2.9120200000000001</v>
      </c>
      <c r="P791" t="s">
        <v>27</v>
      </c>
      <c r="R791">
        <f t="shared" ref="R791:AV791" si="746">MAX(R769:R789)</f>
        <v>3.15943</v>
      </c>
      <c r="S791" t="s">
        <v>27</v>
      </c>
      <c r="U791">
        <f t="shared" ref="U791:AV791" si="747">MAX(U769:U789)</f>
        <v>3.3464299999999998</v>
      </c>
      <c r="V791" t="s">
        <v>27</v>
      </c>
      <c r="X791">
        <f t="shared" ref="X791:AV791" si="748">MAX(X769:X789)</f>
        <v>2.69048</v>
      </c>
      <c r="Y791" t="s">
        <v>27</v>
      </c>
      <c r="AA791">
        <f t="shared" ref="AA791:AV791" si="749">MAX(AA769:AA789)</f>
        <v>5.7765500000000003</v>
      </c>
      <c r="AB791" t="s">
        <v>27</v>
      </c>
      <c r="AD791">
        <f t="shared" ref="AD791:AV791" si="750">MAX(AD769:AD789)</f>
        <v>11.521000000000001</v>
      </c>
      <c r="AE791" t="s">
        <v>27</v>
      </c>
      <c r="AG791">
        <f t="shared" ref="AG791:AV791" si="751">MAX(AG769:AG789)</f>
        <v>5.9886400000000002</v>
      </c>
      <c r="AH791" t="s">
        <v>27</v>
      </c>
      <c r="AJ791">
        <f t="shared" ref="AJ791:AV791" si="752">MAX(AJ769:AJ789)</f>
        <v>12.615399999999999</v>
      </c>
      <c r="AK791" t="s">
        <v>27</v>
      </c>
      <c r="AM791">
        <f t="shared" ref="AM791:AV791" si="753">MAX(AM769:AM789)</f>
        <v>6.4985499999999998</v>
      </c>
      <c r="AN791" t="s">
        <v>27</v>
      </c>
      <c r="AP791">
        <f t="shared" ref="AP791:AV791" si="754">MAX(AP769:AP789)</f>
        <v>10.062099999999999</v>
      </c>
      <c r="AQ791" t="s">
        <v>27</v>
      </c>
      <c r="AS791">
        <f t="shared" ref="AS791:AV791" si="755">MAX(AS769:AS789)</f>
        <v>5.7968799999999998</v>
      </c>
      <c r="AT791" t="s">
        <v>27</v>
      </c>
      <c r="AV791">
        <f t="shared" ref="AV791" si="756">MAX(AV769:AV789)</f>
        <v>9.8682400000000001</v>
      </c>
    </row>
    <row r="794" spans="1:48">
      <c r="A794" s="1" t="s">
        <v>91</v>
      </c>
    </row>
    <row r="795" spans="1:48">
      <c r="A795" t="s">
        <v>92</v>
      </c>
      <c r="D795" t="s">
        <v>2</v>
      </c>
    </row>
    <row r="796" spans="1:48">
      <c r="A796" t="s">
        <v>93</v>
      </c>
      <c r="D796" t="s">
        <v>4</v>
      </c>
      <c r="E796" t="s">
        <v>5</v>
      </c>
    </row>
    <row r="798" spans="1:48">
      <c r="A798" t="s">
        <v>6</v>
      </c>
      <c r="D798" t="s">
        <v>7</v>
      </c>
      <c r="G798" t="s">
        <v>8</v>
      </c>
      <c r="J798" t="s">
        <v>9</v>
      </c>
      <c r="M798" t="s">
        <v>10</v>
      </c>
      <c r="P798" t="s">
        <v>11</v>
      </c>
      <c r="S798" t="s">
        <v>12</v>
      </c>
      <c r="V798" t="s">
        <v>13</v>
      </c>
      <c r="Y798" t="s">
        <v>14</v>
      </c>
      <c r="AB798" t="s">
        <v>15</v>
      </c>
      <c r="AE798" t="s">
        <v>16</v>
      </c>
      <c r="AH798" t="s">
        <v>17</v>
      </c>
      <c r="AK798" t="s">
        <v>18</v>
      </c>
      <c r="AN798" t="s">
        <v>19</v>
      </c>
      <c r="AQ798" t="s">
        <v>20</v>
      </c>
      <c r="AT798" t="s">
        <v>21</v>
      </c>
    </row>
    <row r="799" spans="1:48">
      <c r="A799" t="s">
        <v>22</v>
      </c>
      <c r="B799" t="s">
        <v>23</v>
      </c>
      <c r="C799" t="s">
        <v>24</v>
      </c>
      <c r="D799" t="s">
        <v>22</v>
      </c>
      <c r="E799" t="s">
        <v>23</v>
      </c>
      <c r="F799" t="s">
        <v>25</v>
      </c>
      <c r="G799" t="s">
        <v>22</v>
      </c>
      <c r="H799" t="s">
        <v>23</v>
      </c>
      <c r="I799" t="s">
        <v>24</v>
      </c>
      <c r="J799" t="s">
        <v>22</v>
      </c>
      <c r="K799" t="s">
        <v>23</v>
      </c>
      <c r="L799" t="s">
        <v>24</v>
      </c>
      <c r="M799" t="s">
        <v>22</v>
      </c>
      <c r="N799" t="s">
        <v>23</v>
      </c>
      <c r="O799" t="s">
        <v>24</v>
      </c>
      <c r="P799" t="s">
        <v>22</v>
      </c>
      <c r="Q799" t="s">
        <v>23</v>
      </c>
      <c r="R799" t="s">
        <v>24</v>
      </c>
      <c r="S799" t="s">
        <v>22</v>
      </c>
      <c r="T799" t="s">
        <v>23</v>
      </c>
      <c r="U799" t="s">
        <v>24</v>
      </c>
      <c r="V799" t="s">
        <v>22</v>
      </c>
      <c r="W799" t="s">
        <v>23</v>
      </c>
      <c r="X799" t="s">
        <v>24</v>
      </c>
      <c r="Y799" t="s">
        <v>22</v>
      </c>
      <c r="Z799" t="s">
        <v>23</v>
      </c>
      <c r="AA799" t="s">
        <v>24</v>
      </c>
      <c r="AB799" t="s">
        <v>22</v>
      </c>
      <c r="AC799" t="s">
        <v>23</v>
      </c>
      <c r="AD799" t="s">
        <v>24</v>
      </c>
      <c r="AE799" t="s">
        <v>22</v>
      </c>
      <c r="AF799" t="s">
        <v>23</v>
      </c>
      <c r="AG799" t="s">
        <v>24</v>
      </c>
      <c r="AH799" t="s">
        <v>22</v>
      </c>
      <c r="AI799" t="s">
        <v>23</v>
      </c>
      <c r="AJ799" t="s">
        <v>24</v>
      </c>
      <c r="AK799" t="s">
        <v>22</v>
      </c>
      <c r="AL799" t="s">
        <v>23</v>
      </c>
      <c r="AM799" t="s">
        <v>24</v>
      </c>
      <c r="AN799" t="s">
        <v>22</v>
      </c>
      <c r="AO799" t="s">
        <v>23</v>
      </c>
      <c r="AP799" t="s">
        <v>24</v>
      </c>
      <c r="AQ799" t="s">
        <v>22</v>
      </c>
      <c r="AR799" t="s">
        <v>23</v>
      </c>
      <c r="AS799" t="s">
        <v>24</v>
      </c>
      <c r="AT799" t="s">
        <v>22</v>
      </c>
      <c r="AU799" t="s">
        <v>23</v>
      </c>
      <c r="AV799" t="s">
        <v>24</v>
      </c>
    </row>
    <row r="800" spans="1:48">
      <c r="A800" s="2">
        <v>2</v>
      </c>
      <c r="B800">
        <f>(Table1286318350382414446478104290122154186[[#This Row],[time]]-2)*2</f>
        <v>0</v>
      </c>
      <c r="C800" s="5">
        <v>0.41734399999999999</v>
      </c>
      <c r="D800" s="2">
        <v>2</v>
      </c>
      <c r="E800">
        <f>(Table2287319351383415447479114391123155187[[#This Row],[time]]-2)*2</f>
        <v>0</v>
      </c>
      <c r="F800" s="8">
        <v>4.8000000000000001E-5</v>
      </c>
      <c r="G800" s="2">
        <v>2</v>
      </c>
      <c r="H800">
        <f>(Table245294326358390422454486185098130162194[[#This Row],[time]]-2)*2</f>
        <v>0</v>
      </c>
      <c r="I800" s="5">
        <v>2.6031200000000001</v>
      </c>
      <c r="J800" s="2">
        <v>2</v>
      </c>
      <c r="K800">
        <f>(Table3288320352384416448480124492124156188[[#This Row],[time]]-2)*2</f>
        <v>0</v>
      </c>
      <c r="L800" s="8">
        <v>7.36E-5</v>
      </c>
      <c r="M800" s="2">
        <v>2</v>
      </c>
      <c r="N800">
        <f>(Table246295327359391423455487195199131163195[[#This Row],[time]]-2)*2</f>
        <v>0</v>
      </c>
      <c r="O800" s="8">
        <v>7.9699999999999999E-5</v>
      </c>
      <c r="P800" s="2">
        <v>2</v>
      </c>
      <c r="Q800">
        <f>(Table4289321353385417449481134593125157189[[#This Row],[time]]-2)*2</f>
        <v>0</v>
      </c>
      <c r="R800" s="5">
        <v>0.36541099999999999</v>
      </c>
      <c r="S800" s="2">
        <v>2</v>
      </c>
      <c r="T800">
        <f>(Table2472963283603924244564882052100132164196[[#This Row],[time]]-2)*2</f>
        <v>0</v>
      </c>
      <c r="U800" s="5">
        <v>1.3397100000000001E-4</v>
      </c>
      <c r="V800" s="2">
        <v>2</v>
      </c>
      <c r="W800">
        <f>(Table5290322354386418450482144694126158190[[#This Row],[time]]-2)*2</f>
        <v>0</v>
      </c>
      <c r="X800" s="5">
        <v>0.42771999999999999</v>
      </c>
      <c r="Y800" s="2">
        <v>2</v>
      </c>
      <c r="Z800">
        <f>(Table2482973293613934254574892153101133165197[[#This Row],[time]]-2)*2</f>
        <v>0</v>
      </c>
      <c r="AA800" s="5">
        <v>0.57388600000000001</v>
      </c>
      <c r="AB800" s="2">
        <v>2</v>
      </c>
      <c r="AC800">
        <f>(Table6291323355387419451483154795127159191[[#This Row],[time]]-2)*2</f>
        <v>0</v>
      </c>
      <c r="AD800" s="8">
        <v>7.2299999999999996E-5</v>
      </c>
      <c r="AE800" s="2">
        <v>2</v>
      </c>
      <c r="AF800">
        <f>(Table2492983303623944264584902254102134166198[[#This Row],[time]]-2)*2</f>
        <v>0</v>
      </c>
      <c r="AG800" s="5">
        <v>0.83999299999999999</v>
      </c>
      <c r="AH800" s="2">
        <v>2</v>
      </c>
      <c r="AI800">
        <f>(Table7292324356388420452484164896128160192[[#This Row],[time]]-2)*2</f>
        <v>0</v>
      </c>
      <c r="AJ800" s="8">
        <v>7.8300000000000006E-5</v>
      </c>
      <c r="AK800" s="2">
        <v>2</v>
      </c>
      <c r="AL800">
        <f>(Table2502993313633954274594912355103135167199[[#This Row],[time]]-2)*2</f>
        <v>0</v>
      </c>
      <c r="AM800" s="8">
        <v>7.6199999999999995E-5</v>
      </c>
      <c r="AN800" s="2">
        <v>2</v>
      </c>
      <c r="AO800">
        <f>(Table8293325357389421453485174997129161193[[#This Row],[time]]-2)*2</f>
        <v>0</v>
      </c>
      <c r="AP800" s="5">
        <v>0.54418999999999995</v>
      </c>
      <c r="AQ800" s="2">
        <v>2</v>
      </c>
      <c r="AR800">
        <f>(Table2523003323643964284604922456104136168200[[#This Row],[time]]-2)*2</f>
        <v>0</v>
      </c>
      <c r="AS800" s="5">
        <v>0.35475099999999998</v>
      </c>
      <c r="AT800" s="2">
        <v>2</v>
      </c>
      <c r="AU800">
        <f>(Table2533013333653974294614932557105137169201[[#This Row],[time]]-2)*2</f>
        <v>0</v>
      </c>
      <c r="AV800" s="5">
        <v>2.4397099999999998</v>
      </c>
    </row>
    <row r="801" spans="1:48">
      <c r="A801" s="3">
        <v>2.0502600000000002</v>
      </c>
      <c r="B801">
        <f>(Table1286318350382414446478104290122154186[[#This Row],[time]]-2)*2</f>
        <v>0.10052000000000039</v>
      </c>
      <c r="C801" s="6">
        <v>0.69191000000000003</v>
      </c>
      <c r="D801" s="3">
        <v>2.0502600000000002</v>
      </c>
      <c r="E801">
        <f>(Table2287319351383415447479114391123155187[[#This Row],[time]]-2)*2</f>
        <v>0.10052000000000039</v>
      </c>
      <c r="F801" s="9">
        <v>5.9299999999999998E-5</v>
      </c>
      <c r="G801" s="3">
        <v>2.0502600000000002</v>
      </c>
      <c r="H801">
        <f>(Table245294326358390422454486185098130162194[[#This Row],[time]]-2)*2</f>
        <v>0.10052000000000039</v>
      </c>
      <c r="I801" s="6">
        <v>2.9733299999999998</v>
      </c>
      <c r="J801" s="3">
        <v>2.0502600000000002</v>
      </c>
      <c r="K801">
        <f>(Table3288320352384416448480124492124156188[[#This Row],[time]]-2)*2</f>
        <v>0.10052000000000039</v>
      </c>
      <c r="L801" s="9">
        <v>8.4599999999999996E-5</v>
      </c>
      <c r="M801" s="3">
        <v>2.0502600000000002</v>
      </c>
      <c r="N801">
        <f>(Table246295327359391423455487195199131163195[[#This Row],[time]]-2)*2</f>
        <v>0.10052000000000039</v>
      </c>
      <c r="O801" s="9">
        <v>8.3399999999999994E-5</v>
      </c>
      <c r="P801" s="3">
        <v>2.0502600000000002</v>
      </c>
      <c r="Q801">
        <f>(Table4289321353385417449481134593125157189[[#This Row],[time]]-2)*2</f>
        <v>0.10052000000000039</v>
      </c>
      <c r="R801" s="6">
        <v>0.97323199999999999</v>
      </c>
      <c r="S801" s="3">
        <v>2.0502600000000002</v>
      </c>
      <c r="T801">
        <f>(Table2472963283603924244564882052100132164196[[#This Row],[time]]-2)*2</f>
        <v>0.10052000000000039</v>
      </c>
      <c r="U801" s="6">
        <v>4.4746500000000002E-2</v>
      </c>
      <c r="V801" s="3">
        <v>2.0502600000000002</v>
      </c>
      <c r="W801">
        <f>(Table5290322354386418450482144694126158190[[#This Row],[time]]-2)*2</f>
        <v>0.10052000000000039</v>
      </c>
      <c r="X801" s="6">
        <v>1.1333200000000001</v>
      </c>
      <c r="Y801" s="3">
        <v>2.0502600000000002</v>
      </c>
      <c r="Z801">
        <f>(Table2482973293613934254574892153101133165197[[#This Row],[time]]-2)*2</f>
        <v>0.10052000000000039</v>
      </c>
      <c r="AA801" s="6">
        <v>0.51194700000000004</v>
      </c>
      <c r="AB801" s="3">
        <v>2.0502600000000002</v>
      </c>
      <c r="AC801">
        <f>(Table6291323355387419451483154795127159191[[#This Row],[time]]-2)*2</f>
        <v>0.10052000000000039</v>
      </c>
      <c r="AD801" s="9">
        <v>7.4400000000000006E-5</v>
      </c>
      <c r="AE801" s="3">
        <v>2.0502600000000002</v>
      </c>
      <c r="AF801">
        <f>(Table2492983303623944264584902254102134166198[[#This Row],[time]]-2)*2</f>
        <v>0.10052000000000039</v>
      </c>
      <c r="AG801" s="6">
        <v>0.78237400000000001</v>
      </c>
      <c r="AH801" s="3">
        <v>2.0502600000000002</v>
      </c>
      <c r="AI801">
        <f>(Table7292324356388420452484164896128160192[[#This Row],[time]]-2)*2</f>
        <v>0.10052000000000039</v>
      </c>
      <c r="AJ801" s="9">
        <v>8.14E-5</v>
      </c>
      <c r="AK801" s="3">
        <v>2.0502600000000002</v>
      </c>
      <c r="AL801">
        <f>(Table2502993313633954274594912355103135167199[[#This Row],[time]]-2)*2</f>
        <v>0.10052000000000039</v>
      </c>
      <c r="AM801" s="9">
        <v>7.8100000000000001E-5</v>
      </c>
      <c r="AN801" s="3">
        <v>2.0502600000000002</v>
      </c>
      <c r="AO801">
        <f>(Table8293325357389421453485174997129161193[[#This Row],[time]]-2)*2</f>
        <v>0.10052000000000039</v>
      </c>
      <c r="AP801" s="6">
        <v>0.67878400000000005</v>
      </c>
      <c r="AQ801" s="3">
        <v>2.0502600000000002</v>
      </c>
      <c r="AR801">
        <f>(Table2523003323643964284604922456104136168200[[#This Row],[time]]-2)*2</f>
        <v>0.10052000000000039</v>
      </c>
      <c r="AS801" s="6">
        <v>0.43976999999999999</v>
      </c>
      <c r="AT801" s="3">
        <v>2.0502600000000002</v>
      </c>
      <c r="AU801">
        <f>(Table2533013333653974294614932557105137169201[[#This Row],[time]]-2)*2</f>
        <v>0.10052000000000039</v>
      </c>
      <c r="AV801" s="6">
        <v>2.5862099999999999</v>
      </c>
    </row>
    <row r="802" spans="1:48">
      <c r="A802" s="3">
        <v>2.12154</v>
      </c>
      <c r="B802">
        <f>(Table1286318350382414446478104290122154186[[#This Row],[time]]-2)*2</f>
        <v>0.24307999999999996</v>
      </c>
      <c r="C802" s="6">
        <v>0.62559900000000002</v>
      </c>
      <c r="D802" s="3">
        <v>2.12154</v>
      </c>
      <c r="E802">
        <f>(Table2287319351383415447479114391123155187[[#This Row],[time]]-2)*2</f>
        <v>0.24307999999999996</v>
      </c>
      <c r="F802" s="9">
        <v>5.8499999999999999E-5</v>
      </c>
      <c r="G802" s="3">
        <v>2.12154</v>
      </c>
      <c r="H802">
        <f>(Table245294326358390422454486185098130162194[[#This Row],[time]]-2)*2</f>
        <v>0.24307999999999996</v>
      </c>
      <c r="I802" s="6">
        <v>2.6263200000000002</v>
      </c>
      <c r="J802" s="3">
        <v>2.12154</v>
      </c>
      <c r="K802">
        <f>(Table3288320352384416448480124492124156188[[#This Row],[time]]-2)*2</f>
        <v>0.24307999999999996</v>
      </c>
      <c r="L802" s="9">
        <v>8.4300000000000003E-5</v>
      </c>
      <c r="M802" s="3">
        <v>2.12154</v>
      </c>
      <c r="N802">
        <f>(Table246295327359391423455487195199131163195[[#This Row],[time]]-2)*2</f>
        <v>0.24307999999999996</v>
      </c>
      <c r="O802" s="9">
        <v>8.0500000000000005E-5</v>
      </c>
      <c r="P802" s="3">
        <v>2.12154</v>
      </c>
      <c r="Q802">
        <f>(Table4289321353385417449481134593125157189[[#This Row],[time]]-2)*2</f>
        <v>0.24307999999999996</v>
      </c>
      <c r="R802" s="6">
        <v>0.59437899999999999</v>
      </c>
      <c r="S802" s="3">
        <v>2.12154</v>
      </c>
      <c r="T802">
        <f>(Table2472963283603924244564882052100132164196[[#This Row],[time]]-2)*2</f>
        <v>0.24307999999999996</v>
      </c>
      <c r="U802" s="9">
        <v>8.3800000000000004E-5</v>
      </c>
      <c r="V802" s="3">
        <v>2.12154</v>
      </c>
      <c r="W802">
        <f>(Table5290322354386418450482144694126158190[[#This Row],[time]]-2)*2</f>
        <v>0.24307999999999996</v>
      </c>
      <c r="X802" s="6">
        <v>0.71226999999999996</v>
      </c>
      <c r="Y802" s="3">
        <v>2.12154</v>
      </c>
      <c r="Z802">
        <f>(Table2482973293613934254574892153101133165197[[#This Row],[time]]-2)*2</f>
        <v>0.24307999999999996</v>
      </c>
      <c r="AA802" s="6">
        <v>0.100221</v>
      </c>
      <c r="AB802" s="3">
        <v>2.12154</v>
      </c>
      <c r="AC802">
        <f>(Table6291323355387419451483154795127159191[[#This Row],[time]]-2)*2</f>
        <v>0.24307999999999996</v>
      </c>
      <c r="AD802" s="9">
        <v>7.7600000000000002E-5</v>
      </c>
      <c r="AE802" s="3">
        <v>2.12154</v>
      </c>
      <c r="AF802">
        <f>(Table2492983303623944264584902254102134166198[[#This Row],[time]]-2)*2</f>
        <v>0.24307999999999996</v>
      </c>
      <c r="AG802" s="6">
        <v>0.158583</v>
      </c>
      <c r="AH802" s="3">
        <v>2.12154</v>
      </c>
      <c r="AI802">
        <f>(Table7292324356388420452484164896128160192[[#This Row],[time]]-2)*2</f>
        <v>0.24307999999999996</v>
      </c>
      <c r="AJ802" s="9">
        <v>8.1000000000000004E-5</v>
      </c>
      <c r="AK802" s="3">
        <v>2.12154</v>
      </c>
      <c r="AL802">
        <f>(Table2502993313633954274594912355103135167199[[#This Row],[time]]-2)*2</f>
        <v>0.24307999999999996</v>
      </c>
      <c r="AM802" s="9">
        <v>8.1600000000000005E-5</v>
      </c>
      <c r="AN802" s="3">
        <v>2.12154</v>
      </c>
      <c r="AO802">
        <f>(Table8293325357389421453485174997129161193[[#This Row],[time]]-2)*2</f>
        <v>0.24307999999999996</v>
      </c>
      <c r="AP802" s="6">
        <v>0.84079000000000004</v>
      </c>
      <c r="AQ802" s="3">
        <v>2.12154</v>
      </c>
      <c r="AR802">
        <f>(Table2523003323643964284604922456104136168200[[#This Row],[time]]-2)*2</f>
        <v>0.24307999999999996</v>
      </c>
      <c r="AS802" s="6">
        <v>0.48216799999999999</v>
      </c>
      <c r="AT802" s="3">
        <v>2.12154</v>
      </c>
      <c r="AU802">
        <f>(Table2533013333653974294614932557105137169201[[#This Row],[time]]-2)*2</f>
        <v>0.24307999999999996</v>
      </c>
      <c r="AV802" s="6">
        <v>2.5590799999999998</v>
      </c>
    </row>
    <row r="803" spans="1:48">
      <c r="A803" s="3">
        <v>2.1600600000000001</v>
      </c>
      <c r="B803">
        <f>(Table1286318350382414446478104290122154186[[#This Row],[time]]-2)*2</f>
        <v>0.32012000000000018</v>
      </c>
      <c r="C803" s="6">
        <v>0.63553199999999999</v>
      </c>
      <c r="D803" s="3">
        <v>2.1600600000000001</v>
      </c>
      <c r="E803">
        <f>(Table2287319351383415447479114391123155187[[#This Row],[time]]-2)*2</f>
        <v>0.32012000000000018</v>
      </c>
      <c r="F803" s="9">
        <v>5.8699999999999997E-5</v>
      </c>
      <c r="G803" s="3">
        <v>2.1600600000000001</v>
      </c>
      <c r="H803">
        <f>(Table245294326358390422454486185098130162194[[#This Row],[time]]-2)*2</f>
        <v>0.32012000000000018</v>
      </c>
      <c r="I803" s="6">
        <v>2.42964</v>
      </c>
      <c r="J803" s="3">
        <v>2.1600600000000001</v>
      </c>
      <c r="K803">
        <f>(Table3288320352384416448480124492124156188[[#This Row],[time]]-2)*2</f>
        <v>0.32012000000000018</v>
      </c>
      <c r="L803" s="9">
        <v>8.3900000000000006E-5</v>
      </c>
      <c r="M803" s="3">
        <v>2.1600600000000001</v>
      </c>
      <c r="N803">
        <f>(Table246295327359391423455487195199131163195[[#This Row],[time]]-2)*2</f>
        <v>0.32012000000000018</v>
      </c>
      <c r="O803" s="9">
        <v>7.8300000000000006E-5</v>
      </c>
      <c r="P803" s="3">
        <v>2.1600600000000001</v>
      </c>
      <c r="Q803">
        <f>(Table4289321353385417449481134593125157189[[#This Row],[time]]-2)*2</f>
        <v>0.32012000000000018</v>
      </c>
      <c r="R803" s="6">
        <v>0.20668400000000001</v>
      </c>
      <c r="S803" s="3">
        <v>2.1600600000000001</v>
      </c>
      <c r="T803">
        <f>(Table2472963283603924244564882052100132164196[[#This Row],[time]]-2)*2</f>
        <v>0.32012000000000018</v>
      </c>
      <c r="U803" s="9">
        <v>7.9599999999999997E-5</v>
      </c>
      <c r="V803" s="3">
        <v>2.1600600000000001</v>
      </c>
      <c r="W803">
        <f>(Table5290322354386418450482144694126158190[[#This Row],[time]]-2)*2</f>
        <v>0.32012000000000018</v>
      </c>
      <c r="X803" s="6">
        <v>0.26400800000000002</v>
      </c>
      <c r="Y803" s="3">
        <v>2.1600600000000001</v>
      </c>
      <c r="Z803">
        <f>(Table2482973293613934254574892153101133165197[[#This Row],[time]]-2)*2</f>
        <v>0.32012000000000018</v>
      </c>
      <c r="AA803" s="6">
        <v>5.1807499999999996E-3</v>
      </c>
      <c r="AB803" s="3">
        <v>2.1600600000000001</v>
      </c>
      <c r="AC803">
        <f>(Table6291323355387419451483154795127159191[[#This Row],[time]]-2)*2</f>
        <v>0.32012000000000018</v>
      </c>
      <c r="AD803" s="9">
        <v>7.8200000000000003E-5</v>
      </c>
      <c r="AE803" s="3">
        <v>2.1600600000000001</v>
      </c>
      <c r="AF803">
        <f>(Table2492983303623944264584902254102134166198[[#This Row],[time]]-2)*2</f>
        <v>0.32012000000000018</v>
      </c>
      <c r="AG803" s="6">
        <v>4.9805200000000001E-2</v>
      </c>
      <c r="AH803" s="3">
        <v>2.1600600000000001</v>
      </c>
      <c r="AI803">
        <f>(Table7292324356388420452484164896128160192[[#This Row],[time]]-2)*2</f>
        <v>0.32012000000000018</v>
      </c>
      <c r="AJ803" s="9">
        <v>8.0799999999999999E-5</v>
      </c>
      <c r="AK803" s="3">
        <v>2.1600600000000001</v>
      </c>
      <c r="AL803">
        <f>(Table2502993313633954274594912355103135167199[[#This Row],[time]]-2)*2</f>
        <v>0.32012000000000018</v>
      </c>
      <c r="AM803" s="6">
        <v>9.4350599999999999E-4</v>
      </c>
      <c r="AN803" s="3">
        <v>2.1600600000000001</v>
      </c>
      <c r="AO803">
        <f>(Table8293325357389421453485174997129161193[[#This Row],[time]]-2)*2</f>
        <v>0.32012000000000018</v>
      </c>
      <c r="AP803" s="6">
        <v>0.94974000000000003</v>
      </c>
      <c r="AQ803" s="3">
        <v>2.1600600000000001</v>
      </c>
      <c r="AR803">
        <f>(Table2523003323643964284604922456104136168200[[#This Row],[time]]-2)*2</f>
        <v>0.32012000000000018</v>
      </c>
      <c r="AS803" s="6">
        <v>0.49685299999999999</v>
      </c>
      <c r="AT803" s="3">
        <v>2.1600600000000001</v>
      </c>
      <c r="AU803">
        <f>(Table2533013333653974294614932557105137169201[[#This Row],[time]]-2)*2</f>
        <v>0.32012000000000018</v>
      </c>
      <c r="AV803" s="6">
        <v>2.55409</v>
      </c>
    </row>
    <row r="804" spans="1:48">
      <c r="A804" s="3">
        <v>2.2147899999999998</v>
      </c>
      <c r="B804">
        <f>(Table1286318350382414446478104290122154186[[#This Row],[time]]-2)*2</f>
        <v>0.42957999999999963</v>
      </c>
      <c r="C804" s="6">
        <v>0.68009699999999995</v>
      </c>
      <c r="D804" s="3">
        <v>2.2147899999999998</v>
      </c>
      <c r="E804">
        <f>(Table2287319351383415447479114391123155187[[#This Row],[time]]-2)*2</f>
        <v>0.42957999999999963</v>
      </c>
      <c r="F804" s="9">
        <v>5.9299999999999998E-5</v>
      </c>
      <c r="G804" s="3">
        <v>2.2147899999999998</v>
      </c>
      <c r="H804">
        <f>(Table245294326358390422454486185098130162194[[#This Row],[time]]-2)*2</f>
        <v>0.42957999999999963</v>
      </c>
      <c r="I804" s="6">
        <v>2.1224799999999999</v>
      </c>
      <c r="J804" s="3">
        <v>2.2147899999999998</v>
      </c>
      <c r="K804">
        <f>(Table3288320352384416448480124492124156188[[#This Row],[time]]-2)*2</f>
        <v>0.42957999999999963</v>
      </c>
      <c r="L804" s="9">
        <v>8.2299999999999995E-5</v>
      </c>
      <c r="M804" s="3">
        <v>2.2147899999999998</v>
      </c>
      <c r="N804">
        <f>(Table246295327359391423455487195199131163195[[#This Row],[time]]-2)*2</f>
        <v>0.42957999999999963</v>
      </c>
      <c r="O804" s="9">
        <v>7.4900000000000005E-5</v>
      </c>
      <c r="P804" s="3">
        <v>2.2147899999999998</v>
      </c>
      <c r="Q804">
        <f>(Table4289321353385417449481134593125157189[[#This Row],[time]]-2)*2</f>
        <v>0.42957999999999963</v>
      </c>
      <c r="R804" s="9">
        <v>9.3200000000000002E-5</v>
      </c>
      <c r="S804" s="3">
        <v>2.2147899999999998</v>
      </c>
      <c r="T804">
        <f>(Table2472963283603924244564882052100132164196[[#This Row],[time]]-2)*2</f>
        <v>0.42957999999999963</v>
      </c>
      <c r="U804" s="9">
        <v>7.4999999999999993E-5</v>
      </c>
      <c r="V804" s="3">
        <v>2.2147899999999998</v>
      </c>
      <c r="W804">
        <f>(Table5290322354386418450482144694126158190[[#This Row],[time]]-2)*2</f>
        <v>0.42957999999999963</v>
      </c>
      <c r="X804" s="9">
        <v>9.31E-5</v>
      </c>
      <c r="Y804" s="3">
        <v>2.2147899999999998</v>
      </c>
      <c r="Z804">
        <f>(Table2482973293613934254574892153101133165197[[#This Row],[time]]-2)*2</f>
        <v>0.42957999999999963</v>
      </c>
      <c r="AA804" s="6">
        <v>5.1262800000000004E-3</v>
      </c>
      <c r="AB804" s="3">
        <v>2.2147899999999998</v>
      </c>
      <c r="AC804">
        <f>(Table6291323355387419451483154795127159191[[#This Row],[time]]-2)*2</f>
        <v>0.42957999999999963</v>
      </c>
      <c r="AD804" s="9">
        <v>7.9200000000000001E-5</v>
      </c>
      <c r="AE804" s="3">
        <v>2.2147899999999998</v>
      </c>
      <c r="AF804">
        <f>(Table2492983303623944264584902254102134166198[[#This Row],[time]]-2)*2</f>
        <v>0.42957999999999963</v>
      </c>
      <c r="AG804" s="6">
        <v>2.8484200000000001E-2</v>
      </c>
      <c r="AH804" s="3">
        <v>2.2147899999999998</v>
      </c>
      <c r="AI804">
        <f>(Table7292324356388420452484164896128160192[[#This Row],[time]]-2)*2</f>
        <v>0.42957999999999963</v>
      </c>
      <c r="AJ804" s="9">
        <v>8.0599999999999994E-5</v>
      </c>
      <c r="AK804" s="3">
        <v>2.2147899999999998</v>
      </c>
      <c r="AL804">
        <f>(Table2502993313633954274594912355103135167199[[#This Row],[time]]-2)*2</f>
        <v>0.42957999999999963</v>
      </c>
      <c r="AM804" s="6">
        <v>6.5299599999999996E-3</v>
      </c>
      <c r="AN804" s="3">
        <v>2.2147899999999998</v>
      </c>
      <c r="AO804">
        <f>(Table8293325357389421453485174997129161193[[#This Row],[time]]-2)*2</f>
        <v>0.42957999999999963</v>
      </c>
      <c r="AP804" s="6">
        <v>1.1090800000000001</v>
      </c>
      <c r="AQ804" s="3">
        <v>2.2147899999999998</v>
      </c>
      <c r="AR804">
        <f>(Table2523003323643964284604922456104136168200[[#This Row],[time]]-2)*2</f>
        <v>0.42957999999999963</v>
      </c>
      <c r="AS804" s="6">
        <v>0.52224599999999999</v>
      </c>
      <c r="AT804" s="3">
        <v>2.2147899999999998</v>
      </c>
      <c r="AU804">
        <f>(Table2533013333653974294614932557105137169201[[#This Row],[time]]-2)*2</f>
        <v>0.42957999999999963</v>
      </c>
      <c r="AV804" s="6">
        <v>2.5467300000000002</v>
      </c>
    </row>
    <row r="805" spans="1:48">
      <c r="A805" s="3">
        <v>2.2524199999999999</v>
      </c>
      <c r="B805">
        <f>(Table1286318350382414446478104290122154186[[#This Row],[time]]-2)*2</f>
        <v>0.50483999999999973</v>
      </c>
      <c r="C805" s="6">
        <v>0.69655</v>
      </c>
      <c r="D805" s="3">
        <v>2.2524199999999999</v>
      </c>
      <c r="E805">
        <f>(Table2287319351383415447479114391123155187[[#This Row],[time]]-2)*2</f>
        <v>0.50483999999999973</v>
      </c>
      <c r="F805" s="9">
        <v>5.8999999999999998E-5</v>
      </c>
      <c r="G805" s="3">
        <v>2.2524199999999999</v>
      </c>
      <c r="H805">
        <f>(Table245294326358390422454486185098130162194[[#This Row],[time]]-2)*2</f>
        <v>0.50483999999999973</v>
      </c>
      <c r="I805" s="6">
        <v>1.97685</v>
      </c>
      <c r="J805" s="3">
        <v>2.2524199999999999</v>
      </c>
      <c r="K805">
        <f>(Table3288320352384416448480124492124156188[[#This Row],[time]]-2)*2</f>
        <v>0.50483999999999973</v>
      </c>
      <c r="L805" s="9">
        <v>8.0599999999999994E-5</v>
      </c>
      <c r="M805" s="3">
        <v>2.2524199999999999</v>
      </c>
      <c r="N805">
        <f>(Table246295327359391423455487195199131163195[[#This Row],[time]]-2)*2</f>
        <v>0.50483999999999973</v>
      </c>
      <c r="O805" s="9">
        <v>7.4300000000000004E-5</v>
      </c>
      <c r="P805" s="3">
        <v>2.2524199999999999</v>
      </c>
      <c r="Q805">
        <f>(Table4289321353385417449481134593125157189[[#This Row],[time]]-2)*2</f>
        <v>0.50483999999999973</v>
      </c>
      <c r="R805" s="9">
        <v>9.2499999999999999E-5</v>
      </c>
      <c r="S805" s="3">
        <v>2.2524199999999999</v>
      </c>
      <c r="T805">
        <f>(Table2472963283603924244564882052100132164196[[#This Row],[time]]-2)*2</f>
        <v>0.50483999999999973</v>
      </c>
      <c r="U805" s="9">
        <v>7.4099999999999999E-5</v>
      </c>
      <c r="V805" s="3">
        <v>2.2524199999999999</v>
      </c>
      <c r="W805">
        <f>(Table5290322354386418450482144694126158190[[#This Row],[time]]-2)*2</f>
        <v>0.50483999999999973</v>
      </c>
      <c r="X805" s="9">
        <v>9.2299999999999994E-5</v>
      </c>
      <c r="Y805" s="3">
        <v>2.2524199999999999</v>
      </c>
      <c r="Z805">
        <f>(Table2482973293613934254574892153101133165197[[#This Row],[time]]-2)*2</f>
        <v>0.50483999999999973</v>
      </c>
      <c r="AA805" s="6">
        <v>5.2759E-3</v>
      </c>
      <c r="AB805" s="3">
        <v>2.2524199999999999</v>
      </c>
      <c r="AC805">
        <f>(Table6291323355387419451483154795127159191[[#This Row],[time]]-2)*2</f>
        <v>0.50483999999999973</v>
      </c>
      <c r="AD805" s="9">
        <v>7.9699999999999999E-5</v>
      </c>
      <c r="AE805" s="3">
        <v>2.2524199999999999</v>
      </c>
      <c r="AF805">
        <f>(Table2492983303623944264584902254102134166198[[#This Row],[time]]-2)*2</f>
        <v>0.50483999999999973</v>
      </c>
      <c r="AG805" s="6">
        <v>1.9533499999999999E-2</v>
      </c>
      <c r="AH805" s="3">
        <v>2.2524199999999999</v>
      </c>
      <c r="AI805">
        <f>(Table7292324356388420452484164896128160192[[#This Row],[time]]-2)*2</f>
        <v>0.50483999999999973</v>
      </c>
      <c r="AJ805" s="9">
        <v>8.0099999999999995E-5</v>
      </c>
      <c r="AK805" s="3">
        <v>2.2524199999999999</v>
      </c>
      <c r="AL805">
        <f>(Table2502993313633954274594912355103135167199[[#This Row],[time]]-2)*2</f>
        <v>0.50483999999999973</v>
      </c>
      <c r="AM805" s="6">
        <v>2.3976299999999999E-2</v>
      </c>
      <c r="AN805" s="3">
        <v>2.2524199999999999</v>
      </c>
      <c r="AO805">
        <f>(Table8293325357389421453485174997129161193[[#This Row],[time]]-2)*2</f>
        <v>0.50483999999999973</v>
      </c>
      <c r="AP805" s="6">
        <v>1.2267699999999999</v>
      </c>
      <c r="AQ805" s="3">
        <v>2.2524199999999999</v>
      </c>
      <c r="AR805">
        <f>(Table2523003323643964284604922456104136168200[[#This Row],[time]]-2)*2</f>
        <v>0.50483999999999973</v>
      </c>
      <c r="AS805" s="6">
        <v>0.55268600000000001</v>
      </c>
      <c r="AT805" s="3">
        <v>2.2524199999999999</v>
      </c>
      <c r="AU805">
        <f>(Table2533013333653974294614932557105137169201[[#This Row],[time]]-2)*2</f>
        <v>0.50483999999999973</v>
      </c>
      <c r="AV805" s="6">
        <v>2.5383100000000001</v>
      </c>
    </row>
    <row r="806" spans="1:48">
      <c r="A806" s="3">
        <v>2.3255499999999998</v>
      </c>
      <c r="B806">
        <f>(Table1286318350382414446478104290122154186[[#This Row],[time]]-2)*2</f>
        <v>0.65109999999999957</v>
      </c>
      <c r="C806" s="6">
        <v>0.78153799999999995</v>
      </c>
      <c r="D806" s="3">
        <v>2.3255499999999998</v>
      </c>
      <c r="E806">
        <f>(Table2287319351383415447479114391123155187[[#This Row],[time]]-2)*2</f>
        <v>0.65109999999999957</v>
      </c>
      <c r="F806" s="9">
        <v>6.3700000000000003E-5</v>
      </c>
      <c r="G806" s="3">
        <v>2.3255499999999998</v>
      </c>
      <c r="H806">
        <f>(Table245294326358390422454486185098130162194[[#This Row],[time]]-2)*2</f>
        <v>0.65109999999999957</v>
      </c>
      <c r="I806" s="6">
        <v>2.0025300000000001</v>
      </c>
      <c r="J806" s="3">
        <v>2.3255499999999998</v>
      </c>
      <c r="K806">
        <f>(Table3288320352384416448480124492124156188[[#This Row],[time]]-2)*2</f>
        <v>0.65109999999999957</v>
      </c>
      <c r="L806" s="9">
        <v>8.2999999999999998E-5</v>
      </c>
      <c r="M806" s="3">
        <v>2.3255499999999998</v>
      </c>
      <c r="N806">
        <f>(Table246295327359391423455487195199131163195[[#This Row],[time]]-2)*2</f>
        <v>0.65109999999999957</v>
      </c>
      <c r="O806" s="9">
        <v>7.4200000000000001E-5</v>
      </c>
      <c r="P806" s="3">
        <v>2.3255499999999998</v>
      </c>
      <c r="Q806">
        <f>(Table4289321353385417449481134593125157189[[#This Row],[time]]-2)*2</f>
        <v>0.65109999999999957</v>
      </c>
      <c r="R806" s="9">
        <v>9.1799999999999995E-5</v>
      </c>
      <c r="S806" s="3">
        <v>2.3255499999999998</v>
      </c>
      <c r="T806">
        <f>(Table2472963283603924244564882052100132164196[[#This Row],[time]]-2)*2</f>
        <v>0.65109999999999957</v>
      </c>
      <c r="U806" s="9">
        <v>7.36E-5</v>
      </c>
      <c r="V806" s="3">
        <v>2.3255499999999998</v>
      </c>
      <c r="W806">
        <f>(Table5290322354386418450482144694126158190[[#This Row],[time]]-2)*2</f>
        <v>0.65109999999999957</v>
      </c>
      <c r="X806" s="9">
        <v>9.0299999999999999E-5</v>
      </c>
      <c r="Y806" s="3">
        <v>2.3255499999999998</v>
      </c>
      <c r="Z806">
        <f>(Table2482973293613934254574892153101133165197[[#This Row],[time]]-2)*2</f>
        <v>0.65109999999999957</v>
      </c>
      <c r="AA806" s="6">
        <v>3.40625E-3</v>
      </c>
      <c r="AB806" s="3">
        <v>2.3255499999999998</v>
      </c>
      <c r="AC806">
        <f>(Table6291323355387419451483154795127159191[[#This Row],[time]]-2)*2</f>
        <v>0.65109999999999957</v>
      </c>
      <c r="AD806" s="9">
        <v>8.0000000000000007E-5</v>
      </c>
      <c r="AE806" s="3">
        <v>2.3255499999999998</v>
      </c>
      <c r="AF806">
        <f>(Table2492983303623944264584902254102134166198[[#This Row],[time]]-2)*2</f>
        <v>0.65109999999999957</v>
      </c>
      <c r="AG806" s="6">
        <v>7.7709600000000004E-3</v>
      </c>
      <c r="AH806" s="3">
        <v>2.3255499999999998</v>
      </c>
      <c r="AI806">
        <f>(Table7292324356388420452484164896128160192[[#This Row],[time]]-2)*2</f>
        <v>0.65109999999999957</v>
      </c>
      <c r="AJ806" s="9">
        <v>7.9099999999999998E-5</v>
      </c>
      <c r="AK806" s="3">
        <v>2.3255499999999998</v>
      </c>
      <c r="AL806">
        <f>(Table2502993313633954274594912355103135167199[[#This Row],[time]]-2)*2</f>
        <v>0.65109999999999957</v>
      </c>
      <c r="AM806" s="6">
        <v>7.5464400000000001E-2</v>
      </c>
      <c r="AN806" s="3">
        <v>2.3255499999999998</v>
      </c>
      <c r="AO806">
        <f>(Table8293325357389421453485174997129161193[[#This Row],[time]]-2)*2</f>
        <v>0.65109999999999957</v>
      </c>
      <c r="AP806" s="6">
        <v>1.4621900000000001</v>
      </c>
      <c r="AQ806" s="3">
        <v>2.3255499999999998</v>
      </c>
      <c r="AR806">
        <f>(Table2523003323643964284604922456104136168200[[#This Row],[time]]-2)*2</f>
        <v>0.65109999999999957</v>
      </c>
      <c r="AS806" s="6">
        <v>0.63580199999999998</v>
      </c>
      <c r="AT806" s="3">
        <v>2.3255499999999998</v>
      </c>
      <c r="AU806">
        <f>(Table2533013333653974294614932557105137169201[[#This Row],[time]]-2)*2</f>
        <v>0.65109999999999957</v>
      </c>
      <c r="AV806" s="6">
        <v>2.5232600000000001</v>
      </c>
    </row>
    <row r="807" spans="1:48">
      <c r="A807" s="3">
        <v>2.3601899999999998</v>
      </c>
      <c r="B807">
        <f>(Table1286318350382414446478104290122154186[[#This Row],[time]]-2)*2</f>
        <v>0.72037999999999958</v>
      </c>
      <c r="C807" s="6">
        <v>0.80163200000000001</v>
      </c>
      <c r="D807" s="3">
        <v>2.3601899999999998</v>
      </c>
      <c r="E807">
        <f>(Table2287319351383415447479114391123155187[[#This Row],[time]]-2)*2</f>
        <v>0.72037999999999958</v>
      </c>
      <c r="F807" s="9">
        <v>6.6000000000000005E-5</v>
      </c>
      <c r="G807" s="3">
        <v>2.3601899999999998</v>
      </c>
      <c r="H807">
        <f>(Table245294326358390422454486185098130162194[[#This Row],[time]]-2)*2</f>
        <v>0.72037999999999958</v>
      </c>
      <c r="I807" s="6">
        <v>2.0099800000000001</v>
      </c>
      <c r="J807" s="3">
        <v>2.3601899999999998</v>
      </c>
      <c r="K807">
        <f>(Table3288320352384416448480124492124156188[[#This Row],[time]]-2)*2</f>
        <v>0.72037999999999958</v>
      </c>
      <c r="L807" s="9">
        <v>8.4400000000000005E-5</v>
      </c>
      <c r="M807" s="3">
        <v>2.3601899999999998</v>
      </c>
      <c r="N807">
        <f>(Table246295327359391423455487195199131163195[[#This Row],[time]]-2)*2</f>
        <v>0.72037999999999958</v>
      </c>
      <c r="O807" s="9">
        <v>7.4099999999999999E-5</v>
      </c>
      <c r="P807" s="3">
        <v>2.3601899999999998</v>
      </c>
      <c r="Q807">
        <f>(Table4289321353385417449481134593125157189[[#This Row],[time]]-2)*2</f>
        <v>0.72037999999999958</v>
      </c>
      <c r="R807" s="9">
        <v>9.1399999999999999E-5</v>
      </c>
      <c r="S807" s="3">
        <v>2.3601899999999998</v>
      </c>
      <c r="T807">
        <f>(Table2472963283603924244564882052100132164196[[#This Row],[time]]-2)*2</f>
        <v>0.72037999999999958</v>
      </c>
      <c r="U807" s="9">
        <v>7.3200000000000004E-5</v>
      </c>
      <c r="V807" s="3">
        <v>2.3601899999999998</v>
      </c>
      <c r="W807">
        <f>(Table5290322354386418450482144694126158190[[#This Row],[time]]-2)*2</f>
        <v>0.72037999999999958</v>
      </c>
      <c r="X807" s="9">
        <v>8.9699999999999998E-5</v>
      </c>
      <c r="Y807" s="3">
        <v>2.3601899999999998</v>
      </c>
      <c r="Z807">
        <f>(Table2482973293613934254574892153101133165197[[#This Row],[time]]-2)*2</f>
        <v>0.72037999999999958</v>
      </c>
      <c r="AA807" s="6">
        <v>1.5056900000000001E-3</v>
      </c>
      <c r="AB807" s="3">
        <v>2.3601899999999998</v>
      </c>
      <c r="AC807">
        <f>(Table6291323355387419451483154795127159191[[#This Row],[time]]-2)*2</f>
        <v>0.72037999999999958</v>
      </c>
      <c r="AD807" s="9">
        <v>8.0000000000000007E-5</v>
      </c>
      <c r="AE807" s="3">
        <v>2.3601899999999998</v>
      </c>
      <c r="AF807">
        <f>(Table2492983303623944264584902254102134166198[[#This Row],[time]]-2)*2</f>
        <v>0.72037999999999958</v>
      </c>
      <c r="AG807" s="6">
        <v>2.9605299999999998E-3</v>
      </c>
      <c r="AH807" s="3">
        <v>2.3601899999999998</v>
      </c>
      <c r="AI807">
        <f>(Table7292324356388420452484164896128160192[[#This Row],[time]]-2)*2</f>
        <v>0.72037999999999958</v>
      </c>
      <c r="AJ807" s="9">
        <v>7.8399999999999995E-5</v>
      </c>
      <c r="AK807" s="3">
        <v>2.3601899999999998</v>
      </c>
      <c r="AL807">
        <f>(Table2502993313633954274594912355103135167199[[#This Row],[time]]-2)*2</f>
        <v>0.72037999999999958</v>
      </c>
      <c r="AM807" s="6">
        <v>0.121244</v>
      </c>
      <c r="AN807" s="3">
        <v>2.3601899999999998</v>
      </c>
      <c r="AO807">
        <f>(Table8293325357389421453485174997129161193[[#This Row],[time]]-2)*2</f>
        <v>0.72037999999999958</v>
      </c>
      <c r="AP807" s="6">
        <v>1.5773200000000001</v>
      </c>
      <c r="AQ807" s="3">
        <v>2.3601899999999998</v>
      </c>
      <c r="AR807">
        <f>(Table2523003323643964284604922456104136168200[[#This Row],[time]]-2)*2</f>
        <v>0.72037999999999958</v>
      </c>
      <c r="AS807" s="6">
        <v>0.70770100000000002</v>
      </c>
      <c r="AT807" s="3">
        <v>2.3601899999999998</v>
      </c>
      <c r="AU807">
        <f>(Table2533013333653974294614932557105137169201[[#This Row],[time]]-2)*2</f>
        <v>0.72037999999999958</v>
      </c>
      <c r="AV807" s="6">
        <v>2.5133899999999998</v>
      </c>
    </row>
    <row r="808" spans="1:48">
      <c r="A808" s="3">
        <v>2.4448300000000001</v>
      </c>
      <c r="B808">
        <f>(Table1286318350382414446478104290122154186[[#This Row],[time]]-2)*2</f>
        <v>0.88966000000000012</v>
      </c>
      <c r="C808" s="6">
        <v>0.82854099999999997</v>
      </c>
      <c r="D808" s="3">
        <v>2.4448300000000001</v>
      </c>
      <c r="E808">
        <f>(Table2287319351383415447479114391123155187[[#This Row],[time]]-2)*2</f>
        <v>0.88966000000000012</v>
      </c>
      <c r="F808" s="9">
        <v>7.1000000000000005E-5</v>
      </c>
      <c r="G808" s="3">
        <v>2.4448300000000001</v>
      </c>
      <c r="H808">
        <f>(Table245294326358390422454486185098130162194[[#This Row],[time]]-2)*2</f>
        <v>0.88966000000000012</v>
      </c>
      <c r="I808" s="6">
        <v>2.0299200000000002</v>
      </c>
      <c r="J808" s="3">
        <v>2.4448300000000001</v>
      </c>
      <c r="K808">
        <f>(Table3288320352384416448480124492124156188[[#This Row],[time]]-2)*2</f>
        <v>0.88966000000000012</v>
      </c>
      <c r="L808" s="9">
        <v>8.7200000000000005E-5</v>
      </c>
      <c r="M808" s="3">
        <v>2.4448300000000001</v>
      </c>
      <c r="N808">
        <f>(Table246295327359391423455487195199131163195[[#This Row],[time]]-2)*2</f>
        <v>0.88966000000000012</v>
      </c>
      <c r="O808" s="9">
        <v>7.1600000000000006E-5</v>
      </c>
      <c r="P808" s="3">
        <v>2.4448300000000001</v>
      </c>
      <c r="Q808">
        <f>(Table4289321353385417449481134593125157189[[#This Row],[time]]-2)*2</f>
        <v>0.88966000000000012</v>
      </c>
      <c r="R808" s="9">
        <v>8.9900000000000003E-5</v>
      </c>
      <c r="S808" s="3">
        <v>2.4448300000000001</v>
      </c>
      <c r="T808">
        <f>(Table2472963283603924244564882052100132164196[[#This Row],[time]]-2)*2</f>
        <v>0.88966000000000012</v>
      </c>
      <c r="U808" s="9">
        <v>7.1899999999999999E-5</v>
      </c>
      <c r="V808" s="3">
        <v>2.4448300000000001</v>
      </c>
      <c r="W808">
        <f>(Table5290322354386418450482144694126158190[[#This Row],[time]]-2)*2</f>
        <v>0.88966000000000012</v>
      </c>
      <c r="X808" s="9">
        <v>8.7100000000000003E-5</v>
      </c>
      <c r="Y808" s="3">
        <v>2.4448300000000001</v>
      </c>
      <c r="Z808">
        <f>(Table2482973293613934254574892153101133165197[[#This Row],[time]]-2)*2</f>
        <v>0.88966000000000012</v>
      </c>
      <c r="AA808" s="6">
        <v>1.0798600000000001E-4</v>
      </c>
      <c r="AB808" s="3">
        <v>2.4448300000000001</v>
      </c>
      <c r="AC808">
        <f>(Table6291323355387419451483154795127159191[[#This Row],[time]]-2)*2</f>
        <v>0.88966000000000012</v>
      </c>
      <c r="AD808" s="9">
        <v>7.9499999999999994E-5</v>
      </c>
      <c r="AE808" s="3">
        <v>2.4448300000000001</v>
      </c>
      <c r="AF808">
        <f>(Table2492983303623944264584902254102134166198[[#This Row],[time]]-2)*2</f>
        <v>0.88966000000000012</v>
      </c>
      <c r="AG808" s="6">
        <v>1.22578E-4</v>
      </c>
      <c r="AH808" s="3">
        <v>2.4448300000000001</v>
      </c>
      <c r="AI808">
        <f>(Table7292324356388420452484164896128160192[[#This Row],[time]]-2)*2</f>
        <v>0.88966000000000012</v>
      </c>
      <c r="AJ808" s="9">
        <v>7.7200000000000006E-5</v>
      </c>
      <c r="AK808" s="3">
        <v>2.4448300000000001</v>
      </c>
      <c r="AL808">
        <f>(Table2502993313633954274594912355103135167199[[#This Row],[time]]-2)*2</f>
        <v>0.88966000000000012</v>
      </c>
      <c r="AM808" s="6">
        <v>0.36227599999999999</v>
      </c>
      <c r="AN808" s="3">
        <v>2.4448300000000001</v>
      </c>
      <c r="AO808">
        <f>(Table8293325357389421453485174997129161193[[#This Row],[time]]-2)*2</f>
        <v>0.88966000000000012</v>
      </c>
      <c r="AP808" s="6">
        <v>1.8267100000000001</v>
      </c>
      <c r="AQ808" s="3">
        <v>2.4448300000000001</v>
      </c>
      <c r="AR808">
        <f>(Table2523003323643964284604922456104136168200[[#This Row],[time]]-2)*2</f>
        <v>0.88966000000000012</v>
      </c>
      <c r="AS808" s="6">
        <v>0.97746200000000005</v>
      </c>
      <c r="AT808" s="3">
        <v>2.4448300000000001</v>
      </c>
      <c r="AU808">
        <f>(Table2533013333653974294614932557105137169201[[#This Row],[time]]-2)*2</f>
        <v>0.88966000000000012</v>
      </c>
      <c r="AV808" s="6">
        <v>2.4338500000000001</v>
      </c>
    </row>
    <row r="809" spans="1:48">
      <c r="A809" s="3">
        <v>2.4573299999999998</v>
      </c>
      <c r="B809">
        <f>(Table1286318350382414446478104290122154186[[#This Row],[time]]-2)*2</f>
        <v>0.91465999999999958</v>
      </c>
      <c r="C809" s="6">
        <v>0.84620799999999996</v>
      </c>
      <c r="D809" s="3">
        <v>2.4573299999999998</v>
      </c>
      <c r="E809">
        <f>(Table2287319351383415447479114391123155187[[#This Row],[time]]-2)*2</f>
        <v>0.91465999999999958</v>
      </c>
      <c r="F809" s="9">
        <v>7.1699999999999995E-5</v>
      </c>
      <c r="G809" s="3">
        <v>2.4573299999999998</v>
      </c>
      <c r="H809">
        <f>(Table245294326358390422454486185098130162194[[#This Row],[time]]-2)*2</f>
        <v>0.91465999999999958</v>
      </c>
      <c r="I809" s="6">
        <v>2.0302899999999999</v>
      </c>
      <c r="J809" s="3">
        <v>2.4573299999999998</v>
      </c>
      <c r="K809">
        <f>(Table3288320352384416448480124492124156188[[#This Row],[time]]-2)*2</f>
        <v>0.91465999999999958</v>
      </c>
      <c r="L809" s="9">
        <v>8.7600000000000002E-5</v>
      </c>
      <c r="M809" s="3">
        <v>2.4573299999999998</v>
      </c>
      <c r="N809">
        <f>(Table246295327359391423455487195199131163195[[#This Row],[time]]-2)*2</f>
        <v>0.91465999999999958</v>
      </c>
      <c r="O809" s="9">
        <v>7.1400000000000001E-5</v>
      </c>
      <c r="P809" s="3">
        <v>2.4573299999999998</v>
      </c>
      <c r="Q809">
        <f>(Table4289321353385417449481134593125157189[[#This Row],[time]]-2)*2</f>
        <v>0.91465999999999958</v>
      </c>
      <c r="R809" s="9">
        <v>8.9599999999999996E-5</v>
      </c>
      <c r="S809" s="3">
        <v>2.4573299999999998</v>
      </c>
      <c r="T809">
        <f>(Table2472963283603924244564882052100132164196[[#This Row],[time]]-2)*2</f>
        <v>0.91465999999999958</v>
      </c>
      <c r="U809" s="9">
        <v>7.1699999999999995E-5</v>
      </c>
      <c r="V809" s="3">
        <v>2.4573299999999998</v>
      </c>
      <c r="W809">
        <f>(Table5290322354386418450482144694126158190[[#This Row],[time]]-2)*2</f>
        <v>0.91465999999999958</v>
      </c>
      <c r="X809" s="9">
        <v>8.6700000000000007E-5</v>
      </c>
      <c r="Y809" s="3">
        <v>2.4573299999999998</v>
      </c>
      <c r="Z809">
        <f>(Table2482973293613934254574892153101133165197[[#This Row],[time]]-2)*2</f>
        <v>0.91465999999999958</v>
      </c>
      <c r="AA809" s="9">
        <v>9.9300000000000001E-5</v>
      </c>
      <c r="AB809" s="3">
        <v>2.4573299999999998</v>
      </c>
      <c r="AC809">
        <f>(Table6291323355387419451483154795127159191[[#This Row],[time]]-2)*2</f>
        <v>0.91465999999999958</v>
      </c>
      <c r="AD809" s="9">
        <v>7.9400000000000006E-5</v>
      </c>
      <c r="AE809" s="3">
        <v>2.4573299999999998</v>
      </c>
      <c r="AF809">
        <f>(Table2492983303623944264584902254102134166198[[#This Row],[time]]-2)*2</f>
        <v>0.91465999999999958</v>
      </c>
      <c r="AG809" s="6">
        <v>1.08935E-4</v>
      </c>
      <c r="AH809" s="3">
        <v>2.4573299999999998</v>
      </c>
      <c r="AI809">
        <f>(Table7292324356388420452484164896128160192[[#This Row],[time]]-2)*2</f>
        <v>0.91465999999999958</v>
      </c>
      <c r="AJ809" s="9">
        <v>7.7100000000000004E-5</v>
      </c>
      <c r="AK809" s="3">
        <v>2.4573299999999998</v>
      </c>
      <c r="AL809">
        <f>(Table2502993313633954274594912355103135167199[[#This Row],[time]]-2)*2</f>
        <v>0.91465999999999958</v>
      </c>
      <c r="AM809" s="6">
        <v>0.404559</v>
      </c>
      <c r="AN809" s="3">
        <v>2.4573299999999998</v>
      </c>
      <c r="AO809">
        <f>(Table8293325357389421453485174997129161193[[#This Row],[time]]-2)*2</f>
        <v>0.91465999999999958</v>
      </c>
      <c r="AP809" s="6">
        <v>1.8559699999999999</v>
      </c>
      <c r="AQ809" s="3">
        <v>2.4573299999999998</v>
      </c>
      <c r="AR809">
        <f>(Table2523003323643964284604922456104136168200[[#This Row],[time]]-2)*2</f>
        <v>0.91465999999999958</v>
      </c>
      <c r="AS809" s="6">
        <v>1.0202599999999999</v>
      </c>
      <c r="AT809" s="3">
        <v>2.4573299999999998</v>
      </c>
      <c r="AU809">
        <f>(Table2533013333653974294614932557105137169201[[#This Row],[time]]-2)*2</f>
        <v>0.91465999999999958</v>
      </c>
      <c r="AV809" s="6">
        <v>2.4146999999999998</v>
      </c>
    </row>
    <row r="810" spans="1:48">
      <c r="A810" s="3">
        <v>2.5191400000000002</v>
      </c>
      <c r="B810">
        <f>(Table1286318350382414446478104290122154186[[#This Row],[time]]-2)*2</f>
        <v>1.0382800000000003</v>
      </c>
      <c r="C810" s="6">
        <v>0.99235600000000002</v>
      </c>
      <c r="D810" s="3">
        <v>2.5191400000000002</v>
      </c>
      <c r="E810">
        <f>(Table2287319351383415447479114391123155187[[#This Row],[time]]-2)*2</f>
        <v>1.0382800000000003</v>
      </c>
      <c r="F810" s="9">
        <v>7.4800000000000002E-5</v>
      </c>
      <c r="G810" s="3">
        <v>2.5191400000000002</v>
      </c>
      <c r="H810">
        <f>(Table245294326358390422454486185098130162194[[#This Row],[time]]-2)*2</f>
        <v>1.0382800000000003</v>
      </c>
      <c r="I810" s="6">
        <v>1.9958199999999999</v>
      </c>
      <c r="J810" s="3">
        <v>2.5191400000000002</v>
      </c>
      <c r="K810">
        <f>(Table3288320352384416448480124492124156188[[#This Row],[time]]-2)*2</f>
        <v>1.0382800000000003</v>
      </c>
      <c r="L810" s="9">
        <v>8.92E-5</v>
      </c>
      <c r="M810" s="3">
        <v>2.5191400000000002</v>
      </c>
      <c r="N810">
        <f>(Table246295327359391423455487195199131163195[[#This Row],[time]]-2)*2</f>
        <v>1.0382800000000003</v>
      </c>
      <c r="O810" s="9">
        <v>6.9599999999999998E-5</v>
      </c>
      <c r="P810" s="3">
        <v>2.5191400000000002</v>
      </c>
      <c r="Q810">
        <f>(Table4289321353385417449481134593125157189[[#This Row],[time]]-2)*2</f>
        <v>1.0382800000000003</v>
      </c>
      <c r="R810" s="9">
        <v>8.7999999999999998E-5</v>
      </c>
      <c r="S810" s="3">
        <v>2.5191400000000002</v>
      </c>
      <c r="T810">
        <f>(Table2472963283603924244564882052100132164196[[#This Row],[time]]-2)*2</f>
        <v>1.0382800000000003</v>
      </c>
      <c r="U810" s="9">
        <v>7.0500000000000006E-5</v>
      </c>
      <c r="V810" s="3">
        <v>2.5191400000000002</v>
      </c>
      <c r="W810">
        <f>(Table5290322354386418450482144694126158190[[#This Row],[time]]-2)*2</f>
        <v>1.0382800000000003</v>
      </c>
      <c r="X810" s="9">
        <v>8.2799999999999993E-5</v>
      </c>
      <c r="Y810" s="3">
        <v>2.5191400000000002</v>
      </c>
      <c r="Z810">
        <f>(Table2482973293613934254574892153101133165197[[#This Row],[time]]-2)*2</f>
        <v>1.0382800000000003</v>
      </c>
      <c r="AA810" s="9">
        <v>8.4599999999999996E-5</v>
      </c>
      <c r="AB810" s="3">
        <v>2.5191400000000002</v>
      </c>
      <c r="AC810">
        <f>(Table6291323355387419451483154795127159191[[#This Row],[time]]-2)*2</f>
        <v>1.0382800000000003</v>
      </c>
      <c r="AD810" s="9">
        <v>7.86E-5</v>
      </c>
      <c r="AE810" s="3">
        <v>2.5191400000000002</v>
      </c>
      <c r="AF810">
        <f>(Table2492983303623944264584902254102134166198[[#This Row],[time]]-2)*2</f>
        <v>1.0382800000000003</v>
      </c>
      <c r="AG810" s="9">
        <v>8.7800000000000006E-5</v>
      </c>
      <c r="AH810" s="3">
        <v>2.5191400000000002</v>
      </c>
      <c r="AI810">
        <f>(Table7292324356388420452484164896128160192[[#This Row],[time]]-2)*2</f>
        <v>1.0382800000000003</v>
      </c>
      <c r="AJ810" s="9">
        <v>7.6000000000000004E-5</v>
      </c>
      <c r="AK810" s="3">
        <v>2.5191400000000002</v>
      </c>
      <c r="AL810">
        <f>(Table2502993313633954274594912355103135167199[[#This Row],[time]]-2)*2</f>
        <v>1.0382800000000003</v>
      </c>
      <c r="AM810" s="6">
        <v>0.62331800000000004</v>
      </c>
      <c r="AN810" s="3">
        <v>2.5191400000000002</v>
      </c>
      <c r="AO810">
        <f>(Table8293325357389421453485174997129161193[[#This Row],[time]]-2)*2</f>
        <v>1.0382800000000003</v>
      </c>
      <c r="AP810" s="6">
        <v>1.98472</v>
      </c>
      <c r="AQ810" s="3">
        <v>2.5191400000000002</v>
      </c>
      <c r="AR810">
        <f>(Table2523003323643964284604922456104136168200[[#This Row],[time]]-2)*2</f>
        <v>1.0382800000000003</v>
      </c>
      <c r="AS810" s="6">
        <v>1.23674</v>
      </c>
      <c r="AT810" s="3">
        <v>2.5191400000000002</v>
      </c>
      <c r="AU810">
        <f>(Table2533013333653974294614932557105137169201[[#This Row],[time]]-2)*2</f>
        <v>1.0382800000000003</v>
      </c>
      <c r="AV810" s="6">
        <v>2.31264</v>
      </c>
    </row>
    <row r="811" spans="1:48">
      <c r="A811" s="3">
        <v>2.56141</v>
      </c>
      <c r="B811">
        <f>(Table1286318350382414446478104290122154186[[#This Row],[time]]-2)*2</f>
        <v>1.1228199999999999</v>
      </c>
      <c r="C811" s="6">
        <v>1.0829599999999999</v>
      </c>
      <c r="D811" s="3">
        <v>2.56141</v>
      </c>
      <c r="E811">
        <f>(Table2287319351383415447479114391123155187[[#This Row],[time]]-2)*2</f>
        <v>1.1228199999999999</v>
      </c>
      <c r="F811" s="9">
        <v>7.6600000000000005E-5</v>
      </c>
      <c r="G811" s="3">
        <v>2.56141</v>
      </c>
      <c r="H811">
        <f>(Table245294326358390422454486185098130162194[[#This Row],[time]]-2)*2</f>
        <v>1.1228199999999999</v>
      </c>
      <c r="I811" s="6">
        <v>1.95892</v>
      </c>
      <c r="J811" s="3">
        <v>2.56141</v>
      </c>
      <c r="K811">
        <f>(Table3288320352384416448480124492124156188[[#This Row],[time]]-2)*2</f>
        <v>1.1228199999999999</v>
      </c>
      <c r="L811" s="9">
        <v>9.0099999999999995E-5</v>
      </c>
      <c r="M811" s="3">
        <v>2.56141</v>
      </c>
      <c r="N811">
        <f>(Table246295327359391423455487195199131163195[[#This Row],[time]]-2)*2</f>
        <v>1.1228199999999999</v>
      </c>
      <c r="O811" s="9">
        <v>6.86E-5</v>
      </c>
      <c r="P811" s="3">
        <v>2.56141</v>
      </c>
      <c r="Q811">
        <f>(Table4289321353385417449481134593125157189[[#This Row],[time]]-2)*2</f>
        <v>1.1228199999999999</v>
      </c>
      <c r="R811" s="9">
        <v>8.7200000000000005E-5</v>
      </c>
      <c r="S811" s="3">
        <v>2.56141</v>
      </c>
      <c r="T811">
        <f>(Table2472963283603924244564882052100132164196[[#This Row],[time]]-2)*2</f>
        <v>1.1228199999999999</v>
      </c>
      <c r="U811" s="9">
        <v>6.9599999999999998E-5</v>
      </c>
      <c r="V811" s="3">
        <v>2.56141</v>
      </c>
      <c r="W811">
        <f>(Table5290322354386418450482144694126158190[[#This Row],[time]]-2)*2</f>
        <v>1.1228199999999999</v>
      </c>
      <c r="X811" s="9">
        <v>8.1799999999999996E-5</v>
      </c>
      <c r="Y811" s="3">
        <v>2.56141</v>
      </c>
      <c r="Z811">
        <f>(Table2482973293613934254574892153101133165197[[#This Row],[time]]-2)*2</f>
        <v>1.1228199999999999</v>
      </c>
      <c r="AA811" s="9">
        <v>8.3900000000000006E-5</v>
      </c>
      <c r="AB811" s="3">
        <v>2.56141</v>
      </c>
      <c r="AC811">
        <f>(Table6291323355387419451483154795127159191[[#This Row],[time]]-2)*2</f>
        <v>1.1228199999999999</v>
      </c>
      <c r="AD811" s="9">
        <v>7.7899999999999996E-5</v>
      </c>
      <c r="AE811" s="3">
        <v>2.56141</v>
      </c>
      <c r="AF811">
        <f>(Table2492983303623944264584902254102134166198[[#This Row],[time]]-2)*2</f>
        <v>1.1228199999999999</v>
      </c>
      <c r="AG811" s="9">
        <v>8.7000000000000001E-5</v>
      </c>
      <c r="AH811" s="3">
        <v>2.56141</v>
      </c>
      <c r="AI811">
        <f>(Table7292324356388420452484164896128160192[[#This Row],[time]]-2)*2</f>
        <v>1.1228199999999999</v>
      </c>
      <c r="AJ811" s="9">
        <v>7.5300000000000001E-5</v>
      </c>
      <c r="AK811" s="3">
        <v>2.56141</v>
      </c>
      <c r="AL811">
        <f>(Table2502993313633954274594912355103135167199[[#This Row],[time]]-2)*2</f>
        <v>1.1228199999999999</v>
      </c>
      <c r="AM811" s="6">
        <v>0.772536</v>
      </c>
      <c r="AN811" s="3">
        <v>2.56141</v>
      </c>
      <c r="AO811">
        <f>(Table8293325357389421453485174997129161193[[#This Row],[time]]-2)*2</f>
        <v>1.1228199999999999</v>
      </c>
      <c r="AP811" s="6">
        <v>2.05728</v>
      </c>
      <c r="AQ811" s="3">
        <v>2.56141</v>
      </c>
      <c r="AR811">
        <f>(Table2523003323643964284604922456104136168200[[#This Row],[time]]-2)*2</f>
        <v>1.1228199999999999</v>
      </c>
      <c r="AS811" s="6">
        <v>1.3736900000000001</v>
      </c>
      <c r="AT811" s="3">
        <v>2.56141</v>
      </c>
      <c r="AU811">
        <f>(Table2533013333653974294614932557105137169201[[#This Row],[time]]-2)*2</f>
        <v>1.1228199999999999</v>
      </c>
      <c r="AV811" s="6">
        <v>2.2375500000000001</v>
      </c>
    </row>
    <row r="812" spans="1:48">
      <c r="A812" s="3">
        <v>2.6034099999999998</v>
      </c>
      <c r="B812">
        <f>(Table1286318350382414446478104290122154186[[#This Row],[time]]-2)*2</f>
        <v>1.2068199999999996</v>
      </c>
      <c r="C812" s="6">
        <v>1.1565099999999999</v>
      </c>
      <c r="D812" s="3">
        <v>2.6034099999999998</v>
      </c>
      <c r="E812">
        <f>(Table2287319351383415447479114391123155187[[#This Row],[time]]-2)*2</f>
        <v>1.2068199999999996</v>
      </c>
      <c r="F812" s="9">
        <v>7.8300000000000006E-5</v>
      </c>
      <c r="G812" s="3">
        <v>2.6034099999999998</v>
      </c>
      <c r="H812">
        <f>(Table245294326358390422454486185098130162194[[#This Row],[time]]-2)*2</f>
        <v>1.2068199999999996</v>
      </c>
      <c r="I812" s="6">
        <v>1.9091800000000001</v>
      </c>
      <c r="J812" s="3">
        <v>2.6034099999999998</v>
      </c>
      <c r="K812">
        <f>(Table3288320352384416448480124492124156188[[#This Row],[time]]-2)*2</f>
        <v>1.2068199999999996</v>
      </c>
      <c r="L812" s="9">
        <v>9.09E-5</v>
      </c>
      <c r="M812" s="3">
        <v>2.6034099999999998</v>
      </c>
      <c r="N812">
        <f>(Table246295327359391423455487195199131163195[[#This Row],[time]]-2)*2</f>
        <v>1.2068199999999996</v>
      </c>
      <c r="O812" s="9">
        <v>6.69E-5</v>
      </c>
      <c r="P812" s="3">
        <v>2.6034099999999998</v>
      </c>
      <c r="Q812">
        <f>(Table4289321353385417449481134593125157189[[#This Row],[time]]-2)*2</f>
        <v>1.2068199999999996</v>
      </c>
      <c r="R812" s="9">
        <v>8.6399999999999999E-5</v>
      </c>
      <c r="S812" s="3">
        <v>2.6034099999999998</v>
      </c>
      <c r="T812">
        <f>(Table2472963283603924244564882052100132164196[[#This Row],[time]]-2)*2</f>
        <v>1.2068199999999996</v>
      </c>
      <c r="U812" s="9">
        <v>6.86E-5</v>
      </c>
      <c r="V812" s="3">
        <v>2.6034099999999998</v>
      </c>
      <c r="W812">
        <f>(Table5290322354386418450482144694126158190[[#This Row],[time]]-2)*2</f>
        <v>1.2068199999999996</v>
      </c>
      <c r="X812" s="9">
        <v>8.0400000000000003E-5</v>
      </c>
      <c r="Y812" s="3">
        <v>2.6034099999999998</v>
      </c>
      <c r="Z812">
        <f>(Table2482973293613934254574892153101133165197[[#This Row],[time]]-2)*2</f>
        <v>1.2068199999999996</v>
      </c>
      <c r="AA812" s="9">
        <v>8.2000000000000001E-5</v>
      </c>
      <c r="AB812" s="3">
        <v>2.6034099999999998</v>
      </c>
      <c r="AC812">
        <f>(Table6291323355387419451483154795127159191[[#This Row],[time]]-2)*2</f>
        <v>1.2068199999999996</v>
      </c>
      <c r="AD812" s="9">
        <v>7.7100000000000004E-5</v>
      </c>
      <c r="AE812" s="3">
        <v>2.6034099999999998</v>
      </c>
      <c r="AF812">
        <f>(Table2492983303623944264584902254102134166198[[#This Row],[time]]-2)*2</f>
        <v>1.2068199999999996</v>
      </c>
      <c r="AG812" s="9">
        <v>8.5799999999999998E-5</v>
      </c>
      <c r="AH812" s="3">
        <v>2.6034099999999998</v>
      </c>
      <c r="AI812">
        <f>(Table7292324356388420452484164896128160192[[#This Row],[time]]-2)*2</f>
        <v>1.2068199999999996</v>
      </c>
      <c r="AJ812" s="9">
        <v>7.4599999999999997E-5</v>
      </c>
      <c r="AK812" s="3">
        <v>2.6034099999999998</v>
      </c>
      <c r="AL812">
        <f>(Table2502993313633954274594912355103135167199[[#This Row],[time]]-2)*2</f>
        <v>1.2068199999999996</v>
      </c>
      <c r="AM812" s="6">
        <v>0.91094399999999998</v>
      </c>
      <c r="AN812" s="3">
        <v>2.6034099999999998</v>
      </c>
      <c r="AO812">
        <f>(Table8293325357389421453485174997129161193[[#This Row],[time]]-2)*2</f>
        <v>1.2068199999999996</v>
      </c>
      <c r="AP812" s="6">
        <v>2.12094</v>
      </c>
      <c r="AQ812" s="3">
        <v>2.6034099999999998</v>
      </c>
      <c r="AR812">
        <f>(Table2523003323643964284604922456104136168200[[#This Row],[time]]-2)*2</f>
        <v>1.2068199999999996</v>
      </c>
      <c r="AS812" s="6">
        <v>1.488</v>
      </c>
      <c r="AT812" s="3">
        <v>2.6034099999999998</v>
      </c>
      <c r="AU812">
        <f>(Table2533013333653974294614932557105137169201[[#This Row],[time]]-2)*2</f>
        <v>1.2068199999999996</v>
      </c>
      <c r="AV812" s="6">
        <v>2.1659199999999998</v>
      </c>
    </row>
    <row r="813" spans="1:48">
      <c r="A813" s="3">
        <v>2.6565699999999999</v>
      </c>
      <c r="B813">
        <f>(Table1286318350382414446478104290122154186[[#This Row],[time]]-2)*2</f>
        <v>1.3131399999999998</v>
      </c>
      <c r="C813" s="6">
        <v>1.2122999999999999</v>
      </c>
      <c r="D813" s="3">
        <v>2.6565699999999999</v>
      </c>
      <c r="E813">
        <f>(Table2287319351383415447479114391123155187[[#This Row],[time]]-2)*2</f>
        <v>1.3131399999999998</v>
      </c>
      <c r="F813" s="9">
        <v>8.03E-5</v>
      </c>
      <c r="G813" s="3">
        <v>2.6565699999999999</v>
      </c>
      <c r="H813">
        <f>(Table245294326358390422454486185098130162194[[#This Row],[time]]-2)*2</f>
        <v>1.3131399999999998</v>
      </c>
      <c r="I813" s="6">
        <v>1.8221700000000001</v>
      </c>
      <c r="J813" s="3">
        <v>2.6565699999999999</v>
      </c>
      <c r="K813">
        <f>(Table3288320352384416448480124492124156188[[#This Row],[time]]-2)*2</f>
        <v>1.3131399999999998</v>
      </c>
      <c r="L813" s="9">
        <v>9.1799999999999995E-5</v>
      </c>
      <c r="M813" s="3">
        <v>2.6565699999999999</v>
      </c>
      <c r="N813">
        <f>(Table246295327359391423455487195199131163195[[#This Row],[time]]-2)*2</f>
        <v>1.3131399999999998</v>
      </c>
      <c r="O813" s="9">
        <v>6.5099999999999997E-5</v>
      </c>
      <c r="P813" s="3">
        <v>2.6565699999999999</v>
      </c>
      <c r="Q813">
        <f>(Table4289321353385417449481134593125157189[[#This Row],[time]]-2)*2</f>
        <v>1.3131399999999998</v>
      </c>
      <c r="R813" s="9">
        <v>8.53E-5</v>
      </c>
      <c r="S813" s="3">
        <v>2.6565699999999999</v>
      </c>
      <c r="T813">
        <f>(Table2472963283603924244564882052100132164196[[#This Row],[time]]-2)*2</f>
        <v>1.3131399999999998</v>
      </c>
      <c r="U813" s="9">
        <v>6.69E-5</v>
      </c>
      <c r="V813" s="3">
        <v>2.6565699999999999</v>
      </c>
      <c r="W813">
        <f>(Table5290322354386418450482144694126158190[[#This Row],[time]]-2)*2</f>
        <v>1.3131399999999998</v>
      </c>
      <c r="X813" s="9">
        <v>7.8899999999999993E-5</v>
      </c>
      <c r="Y813" s="3">
        <v>2.6565699999999999</v>
      </c>
      <c r="Z813">
        <f>(Table2482973293613934254574892153101133165197[[#This Row],[time]]-2)*2</f>
        <v>1.3131399999999998</v>
      </c>
      <c r="AA813" s="9">
        <v>8.1600000000000005E-5</v>
      </c>
      <c r="AB813" s="3">
        <v>2.6565699999999999</v>
      </c>
      <c r="AC813">
        <f>(Table6291323355387419451483154795127159191[[#This Row],[time]]-2)*2</f>
        <v>1.3131399999999998</v>
      </c>
      <c r="AD813" s="9">
        <v>7.6100000000000007E-5</v>
      </c>
      <c r="AE813" s="3">
        <v>2.6565699999999999</v>
      </c>
      <c r="AF813">
        <f>(Table2492983303623944264584902254102134166198[[#This Row],[time]]-2)*2</f>
        <v>1.3131399999999998</v>
      </c>
      <c r="AG813" s="9">
        <v>8.5000000000000006E-5</v>
      </c>
      <c r="AH813" s="3">
        <v>2.6565699999999999</v>
      </c>
      <c r="AI813">
        <f>(Table7292324356388420452484164896128160192[[#This Row],[time]]-2)*2</f>
        <v>1.3131399999999998</v>
      </c>
      <c r="AJ813" s="9">
        <v>7.3700000000000002E-5</v>
      </c>
      <c r="AK813" s="3">
        <v>2.6565699999999999</v>
      </c>
      <c r="AL813">
        <f>(Table2502993313633954274594912355103135167199[[#This Row],[time]]-2)*2</f>
        <v>1.3131399999999998</v>
      </c>
      <c r="AM813" s="6">
        <v>1.0522899999999999</v>
      </c>
      <c r="AN813" s="3">
        <v>2.6565699999999999</v>
      </c>
      <c r="AO813">
        <f>(Table8293325357389421453485174997129161193[[#This Row],[time]]-2)*2</f>
        <v>1.3131399999999998</v>
      </c>
      <c r="AP813" s="6">
        <v>2.16777</v>
      </c>
      <c r="AQ813" s="3">
        <v>2.6565699999999999</v>
      </c>
      <c r="AR813">
        <f>(Table2523003323643964284604922456104136168200[[#This Row],[time]]-2)*2</f>
        <v>1.3131399999999998</v>
      </c>
      <c r="AS813" s="6">
        <v>1.5881099999999999</v>
      </c>
      <c r="AT813" s="3">
        <v>2.6565699999999999</v>
      </c>
      <c r="AU813">
        <f>(Table2533013333653974294614932557105137169201[[#This Row],[time]]-2)*2</f>
        <v>1.3131399999999998</v>
      </c>
      <c r="AV813" s="6">
        <v>2.0686499999999999</v>
      </c>
    </row>
    <row r="814" spans="1:48">
      <c r="A814" s="3">
        <v>2.7019299999999999</v>
      </c>
      <c r="B814">
        <f>(Table1286318350382414446478104290122154186[[#This Row],[time]]-2)*2</f>
        <v>1.4038599999999999</v>
      </c>
      <c r="C814" s="6">
        <v>1.24204</v>
      </c>
      <c r="D814" s="3">
        <v>2.7019299999999999</v>
      </c>
      <c r="E814">
        <f>(Table2287319351383415447479114391123155187[[#This Row],[time]]-2)*2</f>
        <v>1.4038599999999999</v>
      </c>
      <c r="F814" s="9">
        <v>8.1899999999999999E-5</v>
      </c>
      <c r="G814" s="3">
        <v>2.7019299999999999</v>
      </c>
      <c r="H814">
        <f>(Table245294326358390422454486185098130162194[[#This Row],[time]]-2)*2</f>
        <v>1.4038599999999999</v>
      </c>
      <c r="I814" s="6">
        <v>1.7383299999999999</v>
      </c>
      <c r="J814" s="3">
        <v>2.7019299999999999</v>
      </c>
      <c r="K814">
        <f>(Table3288320352384416448480124492124156188[[#This Row],[time]]-2)*2</f>
        <v>1.4038599999999999</v>
      </c>
      <c r="L814" s="9">
        <v>9.2399999999999996E-5</v>
      </c>
      <c r="M814" s="3">
        <v>2.7019299999999999</v>
      </c>
      <c r="N814">
        <f>(Table246295327359391423455487195199131163195[[#This Row],[time]]-2)*2</f>
        <v>1.4038599999999999</v>
      </c>
      <c r="O814" s="9">
        <v>6.3700000000000003E-5</v>
      </c>
      <c r="P814" s="3">
        <v>2.7019299999999999</v>
      </c>
      <c r="Q814">
        <f>(Table4289321353385417449481134593125157189[[#This Row],[time]]-2)*2</f>
        <v>1.4038599999999999</v>
      </c>
      <c r="R814" s="9">
        <v>8.4099999999999998E-5</v>
      </c>
      <c r="S814" s="3">
        <v>2.7019299999999999</v>
      </c>
      <c r="T814">
        <f>(Table2472963283603924244564882052100132164196[[#This Row],[time]]-2)*2</f>
        <v>1.4038599999999999</v>
      </c>
      <c r="U814" s="9">
        <v>6.5500000000000006E-5</v>
      </c>
      <c r="V814" s="3">
        <v>2.7019299999999999</v>
      </c>
      <c r="W814">
        <f>(Table5290322354386418450482144694126158190[[#This Row],[time]]-2)*2</f>
        <v>1.4038599999999999</v>
      </c>
      <c r="X814" s="9">
        <v>7.6100000000000007E-5</v>
      </c>
      <c r="Y814" s="3">
        <v>2.7019299999999999</v>
      </c>
      <c r="Z814">
        <f>(Table2482973293613934254574892153101133165197[[#This Row],[time]]-2)*2</f>
        <v>1.4038599999999999</v>
      </c>
      <c r="AA814" s="9">
        <v>8.1199999999999995E-5</v>
      </c>
      <c r="AB814" s="3">
        <v>2.7019299999999999</v>
      </c>
      <c r="AC814">
        <f>(Table6291323355387419451483154795127159191[[#This Row],[time]]-2)*2</f>
        <v>1.4038599999999999</v>
      </c>
      <c r="AD814" s="9">
        <v>7.5300000000000001E-5</v>
      </c>
      <c r="AE814" s="3">
        <v>2.7019299999999999</v>
      </c>
      <c r="AF814">
        <f>(Table2492983303623944264584902254102134166198[[#This Row],[time]]-2)*2</f>
        <v>1.4038599999999999</v>
      </c>
      <c r="AG814" s="9">
        <v>8.3900000000000006E-5</v>
      </c>
      <c r="AH814" s="3">
        <v>2.7019299999999999</v>
      </c>
      <c r="AI814">
        <f>(Table7292324356388420452484164896128160192[[#This Row],[time]]-2)*2</f>
        <v>1.4038599999999999</v>
      </c>
      <c r="AJ814" s="9">
        <v>7.2999999999999999E-5</v>
      </c>
      <c r="AK814" s="3">
        <v>2.7019299999999999</v>
      </c>
      <c r="AL814">
        <f>(Table2502993313633954274594912355103135167199[[#This Row],[time]]-2)*2</f>
        <v>1.4038599999999999</v>
      </c>
      <c r="AM814" s="6">
        <v>1.22803</v>
      </c>
      <c r="AN814" s="3">
        <v>2.7019299999999999</v>
      </c>
      <c r="AO814">
        <f>(Table8293325357389421453485174997129161193[[#This Row],[time]]-2)*2</f>
        <v>1.4038599999999999</v>
      </c>
      <c r="AP814" s="6">
        <v>2.18086</v>
      </c>
      <c r="AQ814" s="3">
        <v>2.7019299999999999</v>
      </c>
      <c r="AR814">
        <f>(Table2523003323643964284604922456104136168200[[#This Row],[time]]-2)*2</f>
        <v>1.4038599999999999</v>
      </c>
      <c r="AS814" s="6">
        <v>1.6822600000000001</v>
      </c>
      <c r="AT814" s="3">
        <v>2.7019299999999999</v>
      </c>
      <c r="AU814">
        <f>(Table2533013333653974294614932557105137169201[[#This Row],[time]]-2)*2</f>
        <v>1.4038599999999999</v>
      </c>
      <c r="AV814" s="6">
        <v>1.97506</v>
      </c>
    </row>
    <row r="815" spans="1:48">
      <c r="A815" s="3">
        <v>2.75284</v>
      </c>
      <c r="B815">
        <f>(Table1286318350382414446478104290122154186[[#This Row],[time]]-2)*2</f>
        <v>1.5056799999999999</v>
      </c>
      <c r="C815" s="6">
        <v>1.25282</v>
      </c>
      <c r="D815" s="3">
        <v>2.75284</v>
      </c>
      <c r="E815">
        <f>(Table2287319351383415447479114391123155187[[#This Row],[time]]-2)*2</f>
        <v>1.5056799999999999</v>
      </c>
      <c r="F815" s="9">
        <v>8.3599999999999999E-5</v>
      </c>
      <c r="G815" s="3">
        <v>2.75284</v>
      </c>
      <c r="H815">
        <f>(Table245294326358390422454486185098130162194[[#This Row],[time]]-2)*2</f>
        <v>1.5056799999999999</v>
      </c>
      <c r="I815" s="6">
        <v>1.6415999999999999</v>
      </c>
      <c r="J815" s="3">
        <v>2.75284</v>
      </c>
      <c r="K815">
        <f>(Table3288320352384416448480124492124156188[[#This Row],[time]]-2)*2</f>
        <v>1.5056799999999999</v>
      </c>
      <c r="L815" s="9">
        <v>9.2899999999999995E-5</v>
      </c>
      <c r="M815" s="3">
        <v>2.75284</v>
      </c>
      <c r="N815">
        <f>(Table246295327359391423455487195199131163195[[#This Row],[time]]-2)*2</f>
        <v>1.5056799999999999</v>
      </c>
      <c r="O815" s="9">
        <v>6.2199999999999994E-5</v>
      </c>
      <c r="P815" s="3">
        <v>2.75284</v>
      </c>
      <c r="Q815">
        <f>(Table4289321353385417449481134593125157189[[#This Row],[time]]-2)*2</f>
        <v>1.5056799999999999</v>
      </c>
      <c r="R815" s="9">
        <v>8.2899999999999996E-5</v>
      </c>
      <c r="S815" s="3">
        <v>2.75284</v>
      </c>
      <c r="T815">
        <f>(Table2472963283603924244564882052100132164196[[#This Row],[time]]-2)*2</f>
        <v>1.5056799999999999</v>
      </c>
      <c r="U815" s="9">
        <v>6.41E-5</v>
      </c>
      <c r="V815" s="3">
        <v>2.75284</v>
      </c>
      <c r="W815">
        <f>(Table5290322354386418450482144694126158190[[#This Row],[time]]-2)*2</f>
        <v>1.5056799999999999</v>
      </c>
      <c r="X815" s="9">
        <v>7.2899999999999997E-5</v>
      </c>
      <c r="Y815" s="3">
        <v>2.75284</v>
      </c>
      <c r="Z815">
        <f>(Table2482973293613934254574892153101133165197[[#This Row],[time]]-2)*2</f>
        <v>1.5056799999999999</v>
      </c>
      <c r="AA815" s="9">
        <v>8.0799999999999999E-5</v>
      </c>
      <c r="AB815" s="3">
        <v>2.75284</v>
      </c>
      <c r="AC815">
        <f>(Table6291323355387419451483154795127159191[[#This Row],[time]]-2)*2</f>
        <v>1.5056799999999999</v>
      </c>
      <c r="AD815" s="9">
        <v>7.4200000000000001E-5</v>
      </c>
      <c r="AE815" s="3">
        <v>2.75284</v>
      </c>
      <c r="AF815">
        <f>(Table2492983303623944264584902254102134166198[[#This Row],[time]]-2)*2</f>
        <v>1.5056799999999999</v>
      </c>
      <c r="AG815" s="9">
        <v>8.2799999999999993E-5</v>
      </c>
      <c r="AH815" s="3">
        <v>2.75284</v>
      </c>
      <c r="AI815">
        <f>(Table7292324356388420452484164896128160192[[#This Row],[time]]-2)*2</f>
        <v>1.5056799999999999</v>
      </c>
      <c r="AJ815" s="9">
        <v>7.2200000000000007E-5</v>
      </c>
      <c r="AK815" s="3">
        <v>2.75284</v>
      </c>
      <c r="AL815">
        <f>(Table2502993313633954274594912355103135167199[[#This Row],[time]]-2)*2</f>
        <v>1.5056799999999999</v>
      </c>
      <c r="AM815" s="6">
        <v>1.42747</v>
      </c>
      <c r="AN815" s="3">
        <v>2.75284</v>
      </c>
      <c r="AO815">
        <f>(Table8293325357389421453485174997129161193[[#This Row],[time]]-2)*2</f>
        <v>1.5056799999999999</v>
      </c>
      <c r="AP815" s="6">
        <v>2.14317</v>
      </c>
      <c r="AQ815" s="3">
        <v>2.75284</v>
      </c>
      <c r="AR815">
        <f>(Table2523003323643964284604922456104136168200[[#This Row],[time]]-2)*2</f>
        <v>1.5056799999999999</v>
      </c>
      <c r="AS815" s="6">
        <v>1.7644</v>
      </c>
      <c r="AT815" s="3">
        <v>2.75284</v>
      </c>
      <c r="AU815">
        <f>(Table2533013333653974294614932557105137169201[[#This Row],[time]]-2)*2</f>
        <v>1.5056799999999999</v>
      </c>
      <c r="AV815" s="6">
        <v>1.84168</v>
      </c>
    </row>
    <row r="816" spans="1:48">
      <c r="A816" s="3">
        <v>2.8000799999999999</v>
      </c>
      <c r="B816">
        <f>(Table1286318350382414446478104290122154186[[#This Row],[time]]-2)*2</f>
        <v>1.6001599999999998</v>
      </c>
      <c r="C816" s="6">
        <v>1.2435700000000001</v>
      </c>
      <c r="D816" s="3">
        <v>2.8000799999999999</v>
      </c>
      <c r="E816">
        <f>(Table2287319351383415447479114391123155187[[#This Row],[time]]-2)*2</f>
        <v>1.6001599999999998</v>
      </c>
      <c r="F816" s="9">
        <v>8.5000000000000006E-5</v>
      </c>
      <c r="G816" s="3">
        <v>2.8000799999999999</v>
      </c>
      <c r="H816">
        <f>(Table245294326358390422454486185098130162194[[#This Row],[time]]-2)*2</f>
        <v>1.6001599999999998</v>
      </c>
      <c r="I816" s="6">
        <v>1.54732</v>
      </c>
      <c r="J816" s="3">
        <v>2.8000799999999999</v>
      </c>
      <c r="K816">
        <f>(Table3288320352384416448480124492124156188[[#This Row],[time]]-2)*2</f>
        <v>1.6001599999999998</v>
      </c>
      <c r="L816" s="9">
        <v>9.3300000000000005E-5</v>
      </c>
      <c r="M816" s="3">
        <v>2.8000799999999999</v>
      </c>
      <c r="N816">
        <f>(Table246295327359391423455487195199131163195[[#This Row],[time]]-2)*2</f>
        <v>1.6001599999999998</v>
      </c>
      <c r="O816" s="9">
        <v>6.2700000000000006E-5</v>
      </c>
      <c r="P816" s="3">
        <v>2.8000799999999999</v>
      </c>
      <c r="Q816">
        <f>(Table4289321353385417449481134593125157189[[#This Row],[time]]-2)*2</f>
        <v>1.6001599999999998</v>
      </c>
      <c r="R816" s="9">
        <v>8.1899999999999999E-5</v>
      </c>
      <c r="S816" s="3">
        <v>2.8000799999999999</v>
      </c>
      <c r="T816">
        <f>(Table2472963283603924244564882052100132164196[[#This Row],[time]]-2)*2</f>
        <v>1.6001599999999998</v>
      </c>
      <c r="U816" s="9">
        <v>6.3E-5</v>
      </c>
      <c r="V816" s="3">
        <v>2.8000799999999999</v>
      </c>
      <c r="W816">
        <f>(Table5290322354386418450482144694126158190[[#This Row],[time]]-2)*2</f>
        <v>1.6001599999999998</v>
      </c>
      <c r="X816" s="9">
        <v>7.1699999999999995E-5</v>
      </c>
      <c r="Y816" s="3">
        <v>2.8000799999999999</v>
      </c>
      <c r="Z816">
        <f>(Table2482973293613934254574892153101133165197[[#This Row],[time]]-2)*2</f>
        <v>1.6001599999999998</v>
      </c>
      <c r="AA816" s="9">
        <v>7.8899999999999993E-5</v>
      </c>
      <c r="AB816" s="3">
        <v>2.8000799999999999</v>
      </c>
      <c r="AC816">
        <f>(Table6291323355387419451483154795127159191[[#This Row],[time]]-2)*2</f>
        <v>1.6001599999999998</v>
      </c>
      <c r="AD816" s="9">
        <v>7.3100000000000001E-5</v>
      </c>
      <c r="AE816" s="3">
        <v>2.8000799999999999</v>
      </c>
      <c r="AF816">
        <f>(Table2492983303623944264584902254102134166198[[#This Row],[time]]-2)*2</f>
        <v>1.6001599999999998</v>
      </c>
      <c r="AG816" s="9">
        <v>7.9599999999999997E-5</v>
      </c>
      <c r="AH816" s="3">
        <v>2.8000799999999999</v>
      </c>
      <c r="AI816">
        <f>(Table7292324356388420452484164896128160192[[#This Row],[time]]-2)*2</f>
        <v>1.6001599999999998</v>
      </c>
      <c r="AJ816" s="9">
        <v>7.1299999999999998E-5</v>
      </c>
      <c r="AK816" s="3">
        <v>2.8000799999999999</v>
      </c>
      <c r="AL816">
        <f>(Table2502993313633954274594912355103135167199[[#This Row],[time]]-2)*2</f>
        <v>1.6001599999999998</v>
      </c>
      <c r="AM816" s="6">
        <v>1.59874</v>
      </c>
      <c r="AN816" s="3">
        <v>2.8000799999999999</v>
      </c>
      <c r="AO816">
        <f>(Table8293325357389421453485174997129161193[[#This Row],[time]]-2)*2</f>
        <v>1.6001599999999998</v>
      </c>
      <c r="AP816" s="6">
        <v>2.0757500000000002</v>
      </c>
      <c r="AQ816" s="3">
        <v>2.8000799999999999</v>
      </c>
      <c r="AR816">
        <f>(Table2523003323643964284604922456104136168200[[#This Row],[time]]-2)*2</f>
        <v>1.6001599999999998</v>
      </c>
      <c r="AS816" s="6">
        <v>1.8156399999999999</v>
      </c>
      <c r="AT816" s="3">
        <v>2.8000799999999999</v>
      </c>
      <c r="AU816">
        <f>(Table2533013333653974294614932557105137169201[[#This Row],[time]]-2)*2</f>
        <v>1.6001599999999998</v>
      </c>
      <c r="AV816" s="6">
        <v>1.7035</v>
      </c>
    </row>
    <row r="817" spans="1:48">
      <c r="A817" s="3">
        <v>2.8572899999999999</v>
      </c>
      <c r="B817">
        <f>(Table1286318350382414446478104290122154186[[#This Row],[time]]-2)*2</f>
        <v>1.7145799999999998</v>
      </c>
      <c r="C817" s="6">
        <v>1.20953</v>
      </c>
      <c r="D817" s="3">
        <v>2.8572899999999999</v>
      </c>
      <c r="E817">
        <f>(Table2287319351383415447479114391123155187[[#This Row],[time]]-2)*2</f>
        <v>1.7145799999999998</v>
      </c>
      <c r="F817" s="6">
        <v>1.3781000000000001E-4</v>
      </c>
      <c r="G817" s="3">
        <v>2.8572899999999999</v>
      </c>
      <c r="H817">
        <f>(Table245294326358390422454486185098130162194[[#This Row],[time]]-2)*2</f>
        <v>1.7145799999999998</v>
      </c>
      <c r="I817" s="6">
        <v>1.4277899999999999</v>
      </c>
      <c r="J817" s="3">
        <v>2.8572899999999999</v>
      </c>
      <c r="K817">
        <f>(Table3288320352384416448480124492124156188[[#This Row],[time]]-2)*2</f>
        <v>1.7145799999999998</v>
      </c>
      <c r="L817" s="6">
        <v>1.7254099999999999E-4</v>
      </c>
      <c r="M817" s="3">
        <v>2.8572899999999999</v>
      </c>
      <c r="N817">
        <f>(Table246295327359391423455487195199131163195[[#This Row],[time]]-2)*2</f>
        <v>1.7145799999999998</v>
      </c>
      <c r="O817" s="9">
        <v>6.0699999999999998E-5</v>
      </c>
      <c r="P817" s="3">
        <v>2.8572899999999999</v>
      </c>
      <c r="Q817">
        <f>(Table4289321353385417449481134593125157189[[#This Row],[time]]-2)*2</f>
        <v>1.7145799999999998</v>
      </c>
      <c r="R817" s="9">
        <v>8.0599999999999994E-5</v>
      </c>
      <c r="S817" s="3">
        <v>2.8572899999999999</v>
      </c>
      <c r="T817">
        <f>(Table2472963283603924244564882052100132164196[[#This Row],[time]]-2)*2</f>
        <v>1.7145799999999998</v>
      </c>
      <c r="U817" s="9">
        <v>6.1199999999999997E-5</v>
      </c>
      <c r="V817" s="3">
        <v>2.8572899999999999</v>
      </c>
      <c r="W817">
        <f>(Table5290322354386418450482144694126158190[[#This Row],[time]]-2)*2</f>
        <v>1.7145799999999998</v>
      </c>
      <c r="X817" s="9">
        <v>6.9900000000000005E-5</v>
      </c>
      <c r="Y817" s="3">
        <v>2.8572899999999999</v>
      </c>
      <c r="Z817">
        <f>(Table2482973293613934254574892153101133165197[[#This Row],[time]]-2)*2</f>
        <v>1.7145799999999998</v>
      </c>
      <c r="AA817" s="9">
        <v>7.8300000000000006E-5</v>
      </c>
      <c r="AB817" s="3">
        <v>2.8572899999999999</v>
      </c>
      <c r="AC817">
        <f>(Table6291323355387419451483154795127159191[[#This Row],[time]]-2)*2</f>
        <v>1.7145799999999998</v>
      </c>
      <c r="AD817" s="9">
        <v>7.1899999999999999E-5</v>
      </c>
      <c r="AE817" s="3">
        <v>2.8572899999999999</v>
      </c>
      <c r="AF817">
        <f>(Table2492983303623944264584902254102134166198[[#This Row],[time]]-2)*2</f>
        <v>1.7145799999999998</v>
      </c>
      <c r="AG817" s="9">
        <v>7.8100000000000001E-5</v>
      </c>
      <c r="AH817" s="3">
        <v>2.8572899999999999</v>
      </c>
      <c r="AI817">
        <f>(Table7292324356388420452484164896128160192[[#This Row],[time]]-2)*2</f>
        <v>1.7145799999999998</v>
      </c>
      <c r="AJ817" s="9">
        <v>7.0300000000000001E-5</v>
      </c>
      <c r="AK817" s="3">
        <v>2.8572899999999999</v>
      </c>
      <c r="AL817">
        <f>(Table2502993313633954274594912355103135167199[[#This Row],[time]]-2)*2</f>
        <v>1.7145799999999998</v>
      </c>
      <c r="AM817" s="6">
        <v>1.78521</v>
      </c>
      <c r="AN817" s="3">
        <v>2.8572899999999999</v>
      </c>
      <c r="AO817">
        <f>(Table8293325357389421453485174997129161193[[#This Row],[time]]-2)*2</f>
        <v>1.7145799999999998</v>
      </c>
      <c r="AP817" s="6">
        <v>1.9578800000000001</v>
      </c>
      <c r="AQ817" s="3">
        <v>2.8572899999999999</v>
      </c>
      <c r="AR817">
        <f>(Table2523003323643964284604922456104136168200[[#This Row],[time]]-2)*2</f>
        <v>1.7145799999999998</v>
      </c>
      <c r="AS817" s="6">
        <v>1.8517600000000001</v>
      </c>
      <c r="AT817" s="3">
        <v>2.8572899999999999</v>
      </c>
      <c r="AU817">
        <f>(Table2533013333653974294614932557105137169201[[#This Row],[time]]-2)*2</f>
        <v>1.7145799999999998</v>
      </c>
      <c r="AV817" s="6">
        <v>1.5282199999999999</v>
      </c>
    </row>
    <row r="818" spans="1:48">
      <c r="A818" s="3">
        <v>2.91018</v>
      </c>
      <c r="B818">
        <f>(Table1286318350382414446478104290122154186[[#This Row],[time]]-2)*2</f>
        <v>1.82036</v>
      </c>
      <c r="C818" s="6">
        <v>1.1592800000000001</v>
      </c>
      <c r="D818" s="3">
        <v>2.91018</v>
      </c>
      <c r="E818">
        <f>(Table2287319351383415447479114391123155187[[#This Row],[time]]-2)*2</f>
        <v>1.82036</v>
      </c>
      <c r="F818" s="6">
        <v>1.9064099999999999E-4</v>
      </c>
      <c r="G818" s="3">
        <v>2.91018</v>
      </c>
      <c r="H818">
        <f>(Table245294326358390422454486185098130162194[[#This Row],[time]]-2)*2</f>
        <v>1.82036</v>
      </c>
      <c r="I818" s="6">
        <v>1.3157099999999999</v>
      </c>
      <c r="J818" s="3">
        <v>2.91018</v>
      </c>
      <c r="K818">
        <f>(Table3288320352384416448480124492124156188[[#This Row],[time]]-2)*2</f>
        <v>1.82036</v>
      </c>
      <c r="L818" s="6">
        <v>2.3676E-4</v>
      </c>
      <c r="M818" s="3">
        <v>2.91018</v>
      </c>
      <c r="N818">
        <f>(Table246295327359391423455487195199131163195[[#This Row],[time]]-2)*2</f>
        <v>1.82036</v>
      </c>
      <c r="O818" s="9">
        <v>5.8499999999999999E-5</v>
      </c>
      <c r="P818" s="3">
        <v>2.91018</v>
      </c>
      <c r="Q818">
        <f>(Table4289321353385417449481134593125157189[[#This Row],[time]]-2)*2</f>
        <v>1.82036</v>
      </c>
      <c r="R818" s="9">
        <v>7.9200000000000001E-5</v>
      </c>
      <c r="S818" s="3">
        <v>2.91018</v>
      </c>
      <c r="T818">
        <f>(Table2472963283603924244564882052100132164196[[#This Row],[time]]-2)*2</f>
        <v>1.82036</v>
      </c>
      <c r="U818" s="9">
        <v>5.9299999999999998E-5</v>
      </c>
      <c r="V818" s="3">
        <v>2.91018</v>
      </c>
      <c r="W818">
        <f>(Table5290322354386418450482144694126158190[[#This Row],[time]]-2)*2</f>
        <v>1.82036</v>
      </c>
      <c r="X818" s="9">
        <v>6.7000000000000002E-5</v>
      </c>
      <c r="Y818" s="3">
        <v>2.91018</v>
      </c>
      <c r="Z818">
        <f>(Table2482973293613934254574892153101133165197[[#This Row],[time]]-2)*2</f>
        <v>1.82036</v>
      </c>
      <c r="AA818" s="9">
        <v>7.7600000000000002E-5</v>
      </c>
      <c r="AB818" s="3">
        <v>2.91018</v>
      </c>
      <c r="AC818">
        <f>(Table6291323355387419451483154795127159191[[#This Row],[time]]-2)*2</f>
        <v>1.82036</v>
      </c>
      <c r="AD818" s="9">
        <v>7.0699999999999997E-5</v>
      </c>
      <c r="AE818" s="3">
        <v>2.91018</v>
      </c>
      <c r="AF818">
        <f>(Table2492983303623944264584902254102134166198[[#This Row],[time]]-2)*2</f>
        <v>1.82036</v>
      </c>
      <c r="AG818" s="9">
        <v>7.7100000000000004E-5</v>
      </c>
      <c r="AH818" s="3">
        <v>2.91018</v>
      </c>
      <c r="AI818">
        <f>(Table7292324356388420452484164896128160192[[#This Row],[time]]-2)*2</f>
        <v>1.82036</v>
      </c>
      <c r="AJ818" s="9">
        <v>6.9300000000000004E-5</v>
      </c>
      <c r="AK818" s="3">
        <v>2.91018</v>
      </c>
      <c r="AL818">
        <f>(Table2502993313633954274594912355103135167199[[#This Row],[time]]-2)*2</f>
        <v>1.82036</v>
      </c>
      <c r="AM818" s="6">
        <v>1.93614</v>
      </c>
      <c r="AN818" s="3">
        <v>2.91018</v>
      </c>
      <c r="AO818">
        <f>(Table8293325357389421453485174997129161193[[#This Row],[time]]-2)*2</f>
        <v>1.82036</v>
      </c>
      <c r="AP818" s="6">
        <v>1.8185</v>
      </c>
      <c r="AQ818" s="3">
        <v>2.91018</v>
      </c>
      <c r="AR818">
        <f>(Table2523003323643964284604922456104136168200[[#This Row],[time]]-2)*2</f>
        <v>1.82036</v>
      </c>
      <c r="AS818" s="6">
        <v>1.8620399999999999</v>
      </c>
      <c r="AT818" s="3">
        <v>2.91018</v>
      </c>
      <c r="AU818">
        <f>(Table2533013333653974294614932557105137169201[[#This Row],[time]]-2)*2</f>
        <v>1.82036</v>
      </c>
      <c r="AV818" s="6">
        <v>1.3640000000000001</v>
      </c>
    </row>
    <row r="819" spans="1:48">
      <c r="A819" s="3">
        <v>2.9771200000000002</v>
      </c>
      <c r="B819">
        <f>(Table1286318350382414446478104290122154186[[#This Row],[time]]-2)*2</f>
        <v>1.9542400000000004</v>
      </c>
      <c r="C819" s="6">
        <v>1.0811200000000001</v>
      </c>
      <c r="D819" s="3">
        <v>2.9771200000000002</v>
      </c>
      <c r="E819">
        <f>(Table2287319351383415447479114391123155187[[#This Row],[time]]-2)*2</f>
        <v>1.9542400000000004</v>
      </c>
      <c r="F819" s="6">
        <v>2.5505299999999999E-4</v>
      </c>
      <c r="G819" s="3">
        <v>2.9771200000000002</v>
      </c>
      <c r="H819">
        <f>(Table245294326358390422454486185098130162194[[#This Row],[time]]-2)*2</f>
        <v>1.9542400000000004</v>
      </c>
      <c r="I819" s="6">
        <v>1.1720900000000001</v>
      </c>
      <c r="J819" s="3">
        <v>2.9771200000000002</v>
      </c>
      <c r="K819">
        <f>(Table3288320352384416448480124492124156188[[#This Row],[time]]-2)*2</f>
        <v>1.9542400000000004</v>
      </c>
      <c r="L819" s="6">
        <v>3.0207399999999999E-4</v>
      </c>
      <c r="M819" s="3">
        <v>2.9771200000000002</v>
      </c>
      <c r="N819">
        <f>(Table246295327359391423455487195199131163195[[#This Row],[time]]-2)*2</f>
        <v>1.9542400000000004</v>
      </c>
      <c r="O819" s="9">
        <v>5.6400000000000002E-5</v>
      </c>
      <c r="P819" s="3">
        <v>2.9771200000000002</v>
      </c>
      <c r="Q819">
        <f>(Table4289321353385417449481134593125157189[[#This Row],[time]]-2)*2</f>
        <v>1.9542400000000004</v>
      </c>
      <c r="R819" s="9">
        <v>7.7200000000000006E-5</v>
      </c>
      <c r="S819" s="3">
        <v>2.9771200000000002</v>
      </c>
      <c r="T819">
        <f>(Table2472963283603924244564882052100132164196[[#This Row],[time]]-2)*2</f>
        <v>1.9542400000000004</v>
      </c>
      <c r="U819" s="9">
        <v>5.7099999999999999E-5</v>
      </c>
      <c r="V819" s="3">
        <v>2.9771200000000002</v>
      </c>
      <c r="W819">
        <f>(Table5290322354386418450482144694126158190[[#This Row],[time]]-2)*2</f>
        <v>1.9542400000000004</v>
      </c>
      <c r="X819" s="9">
        <v>6.2600000000000004E-5</v>
      </c>
      <c r="Y819" s="3">
        <v>2.9771200000000002</v>
      </c>
      <c r="Z819">
        <f>(Table2482973293613934254574892153101133165197[[#This Row],[time]]-2)*2</f>
        <v>1.9542400000000004</v>
      </c>
      <c r="AA819" s="9">
        <v>7.6799999999999997E-5</v>
      </c>
      <c r="AB819" s="3">
        <v>2.9771200000000002</v>
      </c>
      <c r="AC819">
        <f>(Table6291323355387419451483154795127159191[[#This Row],[time]]-2)*2</f>
        <v>1.9542400000000004</v>
      </c>
      <c r="AD819" s="9">
        <v>6.9200000000000002E-5</v>
      </c>
      <c r="AE819" s="3">
        <v>2.9771200000000002</v>
      </c>
      <c r="AF819">
        <f>(Table2492983303623944264584902254102134166198[[#This Row],[time]]-2)*2</f>
        <v>1.9542400000000004</v>
      </c>
      <c r="AG819" s="9">
        <v>7.5799999999999999E-5</v>
      </c>
      <c r="AH819" s="3">
        <v>2.9771200000000002</v>
      </c>
      <c r="AI819">
        <f>(Table7292324356388420452484164896128160192[[#This Row],[time]]-2)*2</f>
        <v>1.9542400000000004</v>
      </c>
      <c r="AJ819" s="9">
        <v>6.7899999999999997E-5</v>
      </c>
      <c r="AK819" s="3">
        <v>2.9771200000000002</v>
      </c>
      <c r="AL819">
        <f>(Table2502993313633954274594912355103135167199[[#This Row],[time]]-2)*2</f>
        <v>1.9542400000000004</v>
      </c>
      <c r="AM819" s="6">
        <v>2.0744799999999999</v>
      </c>
      <c r="AN819" s="3">
        <v>2.9771200000000002</v>
      </c>
      <c r="AO819">
        <f>(Table8293325357389421453485174997129161193[[#This Row],[time]]-2)*2</f>
        <v>1.9542400000000004</v>
      </c>
      <c r="AP819" s="6">
        <v>1.62453</v>
      </c>
      <c r="AQ819" s="3">
        <v>2.9771200000000002</v>
      </c>
      <c r="AR819">
        <f>(Table2523003323643964284604922456104136168200[[#This Row],[time]]-2)*2</f>
        <v>1.9542400000000004</v>
      </c>
      <c r="AS819" s="6">
        <v>1.82602</v>
      </c>
      <c r="AT819" s="3">
        <v>2.9771200000000002</v>
      </c>
      <c r="AU819">
        <f>(Table2533013333653974294614932557105137169201[[#This Row],[time]]-2)*2</f>
        <v>1.9542400000000004</v>
      </c>
      <c r="AV819" s="6">
        <v>1.1660999999999999</v>
      </c>
    </row>
    <row r="820" spans="1:48">
      <c r="A820" s="4">
        <v>3</v>
      </c>
      <c r="B820">
        <f>(Table1286318350382414446478104290122154186[[#This Row],[time]]-2)*2</f>
        <v>2</v>
      </c>
      <c r="C820" s="7">
        <v>1.05263</v>
      </c>
      <c r="D820" s="4">
        <v>3</v>
      </c>
      <c r="E820">
        <f>(Table2287319351383415447479114391123155187[[#This Row],[time]]-2)*2</f>
        <v>2</v>
      </c>
      <c r="F820" s="7">
        <v>2.7653299999999998E-4</v>
      </c>
      <c r="G820" s="4">
        <v>3</v>
      </c>
      <c r="H820">
        <f>(Table245294326358390422454486185098130162194[[#This Row],[time]]-2)*2</f>
        <v>2</v>
      </c>
      <c r="I820" s="7">
        <v>1.1231500000000001</v>
      </c>
      <c r="J820" s="4">
        <v>3</v>
      </c>
      <c r="K820">
        <f>(Table3288320352384416448480124492124156188[[#This Row],[time]]-2)*2</f>
        <v>2</v>
      </c>
      <c r="L820" s="7">
        <v>3.24994E-4</v>
      </c>
      <c r="M820" s="4">
        <v>3</v>
      </c>
      <c r="N820">
        <f>(Table246295327359391423455487195199131163195[[#This Row],[time]]-2)*2</f>
        <v>2</v>
      </c>
      <c r="O820" s="10">
        <v>5.5600000000000003E-5</v>
      </c>
      <c r="P820" s="4">
        <v>3</v>
      </c>
      <c r="Q820">
        <f>(Table4289321353385417449481134593125157189[[#This Row],[time]]-2)*2</f>
        <v>2</v>
      </c>
      <c r="R820" s="10">
        <v>7.6600000000000005E-5</v>
      </c>
      <c r="S820" s="4">
        <v>3</v>
      </c>
      <c r="T820">
        <f>(Table2472963283603924244564882052100132164196[[#This Row],[time]]-2)*2</f>
        <v>2</v>
      </c>
      <c r="U820" s="10">
        <v>5.63E-5</v>
      </c>
      <c r="V820" s="4">
        <v>3</v>
      </c>
      <c r="W820">
        <f>(Table5290322354386418450482144694126158190[[#This Row],[time]]-2)*2</f>
        <v>2</v>
      </c>
      <c r="X820" s="10">
        <v>6.2000000000000003E-5</v>
      </c>
      <c r="Y820" s="4">
        <v>3</v>
      </c>
      <c r="Z820">
        <f>(Table2482973293613934254574892153101133165197[[#This Row],[time]]-2)*2</f>
        <v>2</v>
      </c>
      <c r="AA820" s="10">
        <v>7.6000000000000004E-5</v>
      </c>
      <c r="AB820" s="4">
        <v>3</v>
      </c>
      <c r="AC820">
        <f>(Table6291323355387419451483154795127159191[[#This Row],[time]]-2)*2</f>
        <v>2</v>
      </c>
      <c r="AD820" s="10">
        <v>6.86E-5</v>
      </c>
      <c r="AE820" s="4">
        <v>3</v>
      </c>
      <c r="AF820">
        <f>(Table2492983303623944264584902254102134166198[[#This Row],[time]]-2)*2</f>
        <v>2</v>
      </c>
      <c r="AG820" s="10">
        <v>7.4999999999999993E-5</v>
      </c>
      <c r="AH820" s="4">
        <v>3</v>
      </c>
      <c r="AI820">
        <f>(Table7292324356388420452484164896128160192[[#This Row],[time]]-2)*2</f>
        <v>2</v>
      </c>
      <c r="AJ820" s="10">
        <v>6.7500000000000001E-5</v>
      </c>
      <c r="AK820" s="4">
        <v>3</v>
      </c>
      <c r="AL820">
        <f>(Table2502993313633954274594912355103135167199[[#This Row],[time]]-2)*2</f>
        <v>2</v>
      </c>
      <c r="AM820" s="7">
        <v>2.1102400000000001</v>
      </c>
      <c r="AN820" s="4">
        <v>3</v>
      </c>
      <c r="AO820">
        <f>(Table8293325357389421453485174997129161193[[#This Row],[time]]-2)*2</f>
        <v>2</v>
      </c>
      <c r="AP820" s="7">
        <v>1.55619</v>
      </c>
      <c r="AQ820" s="4">
        <v>3</v>
      </c>
      <c r="AR820">
        <f>(Table2523003323643964284604922456104136168200[[#This Row],[time]]-2)*2</f>
        <v>2</v>
      </c>
      <c r="AS820" s="7">
        <v>1.80437</v>
      </c>
      <c r="AT820" s="4">
        <v>3</v>
      </c>
      <c r="AU820">
        <f>(Table2533013333653974294614932557105137169201[[#This Row],[time]]-2)*2</f>
        <v>2</v>
      </c>
      <c r="AV820" s="7">
        <v>1.0999000000000001</v>
      </c>
    </row>
    <row r="821" spans="1:48">
      <c r="A821" t="s">
        <v>26</v>
      </c>
      <c r="C821">
        <f>AVERAGE(C800:C820)</f>
        <v>0.93762223809523793</v>
      </c>
      <c r="D821" t="s">
        <v>26</v>
      </c>
      <c r="F821">
        <f t="shared" ref="F821" si="757">AVERAGE(F800:F820)</f>
        <v>9.6939857142857127E-5</v>
      </c>
      <c r="G821" t="s">
        <v>26</v>
      </c>
      <c r="I821">
        <f t="shared" ref="I821" si="758">AVERAGE(I800:I820)</f>
        <v>1.9265019047619045</v>
      </c>
      <c r="J821" t="s">
        <v>26</v>
      </c>
      <c r="L821">
        <f t="shared" ref="L821" si="759">AVERAGE(L800:L820)</f>
        <v>1.1945090476190475E-4</v>
      </c>
      <c r="M821" t="s">
        <v>26</v>
      </c>
      <c r="O821">
        <f t="shared" ref="O821" si="760">AVERAGE(O800:O820)</f>
        <v>6.9161904761904771E-5</v>
      </c>
      <c r="P821" t="s">
        <v>26</v>
      </c>
      <c r="R821">
        <f t="shared" ref="R821" si="761">AVERAGE(R800:R820)</f>
        <v>0.10196018095238092</v>
      </c>
      <c r="S821" t="s">
        <v>26</v>
      </c>
      <c r="U821">
        <f t="shared" ref="U821" si="762">AVERAGE(U800:U820)</f>
        <v>2.1993081428571433E-3</v>
      </c>
      <c r="V821" t="s">
        <v>26</v>
      </c>
      <c r="X821">
        <f t="shared" ref="X821" si="763">AVERAGE(X800:X820)</f>
        <v>0.1208887285714286</v>
      </c>
      <c r="Y821" t="s">
        <v>26</v>
      </c>
      <c r="AA821">
        <f t="shared" ref="AA821" si="764">AVERAGE(AA800:AA820)</f>
        <v>5.7506564571428567E-2</v>
      </c>
      <c r="AB821" t="s">
        <v>26</v>
      </c>
      <c r="AD821">
        <f t="shared" ref="AD821" si="765">AVERAGE(AD800:AD820)</f>
        <v>7.5857142857142852E-5</v>
      </c>
      <c r="AE821" t="s">
        <v>26</v>
      </c>
      <c r="AG821">
        <f t="shared" ref="AG821" si="766">AVERAGE(AG800:AG820)</f>
        <v>9.0030181095238096E-2</v>
      </c>
      <c r="AH821" t="s">
        <v>26</v>
      </c>
      <c r="AJ821">
        <f t="shared" ref="AJ821" si="767">AVERAGE(AJ800:AJ820)</f>
        <v>7.5480952380952383E-5</v>
      </c>
      <c r="AK821" t="s">
        <v>26</v>
      </c>
      <c r="AM821">
        <f t="shared" ref="AM821" si="768">AVERAGE(AM800:AM820)</f>
        <v>0.78641081266666668</v>
      </c>
      <c r="AN821" t="s">
        <v>26</v>
      </c>
      <c r="AP821">
        <f t="shared" ref="AP821" si="769">AVERAGE(AP800:AP820)</f>
        <v>1.6075778095238096</v>
      </c>
      <c r="AQ821" t="s">
        <v>26</v>
      </c>
      <c r="AS821">
        <f t="shared" ref="AS821" si="770">AVERAGE(AS800:AS820)</f>
        <v>1.1658442380952379</v>
      </c>
      <c r="AT821" t="s">
        <v>26</v>
      </c>
      <c r="AV821">
        <f t="shared" ref="AV821" si="771">AVERAGE(AV800:AV820)</f>
        <v>2.1225023809523802</v>
      </c>
    </row>
    <row r="822" spans="1:48">
      <c r="A822" t="s">
        <v>27</v>
      </c>
      <c r="C822">
        <f>MAX(C800:C820)</f>
        <v>1.25282</v>
      </c>
      <c r="D822" t="s">
        <v>27</v>
      </c>
      <c r="F822">
        <f t="shared" ref="F822:AV822" si="772">MAX(F800:F820)</f>
        <v>2.7653299999999998E-4</v>
      </c>
      <c r="G822" t="s">
        <v>27</v>
      </c>
      <c r="I822">
        <f t="shared" ref="I822:AV822" si="773">MAX(I800:I820)</f>
        <v>2.9733299999999998</v>
      </c>
      <c r="J822" t="s">
        <v>27</v>
      </c>
      <c r="L822">
        <f t="shared" ref="L822:AV822" si="774">MAX(L800:L820)</f>
        <v>3.24994E-4</v>
      </c>
      <c r="M822" t="s">
        <v>27</v>
      </c>
      <c r="O822">
        <f t="shared" ref="O822:AV822" si="775">MAX(O800:O820)</f>
        <v>8.3399999999999994E-5</v>
      </c>
      <c r="P822" t="s">
        <v>27</v>
      </c>
      <c r="R822">
        <f t="shared" ref="R822:AV822" si="776">MAX(R800:R820)</f>
        <v>0.97323199999999999</v>
      </c>
      <c r="S822" t="s">
        <v>27</v>
      </c>
      <c r="U822">
        <f t="shared" ref="U822:AV822" si="777">MAX(U800:U820)</f>
        <v>4.4746500000000002E-2</v>
      </c>
      <c r="V822" t="s">
        <v>27</v>
      </c>
      <c r="X822">
        <f t="shared" ref="X822:AV822" si="778">MAX(X800:X820)</f>
        <v>1.1333200000000001</v>
      </c>
      <c r="Y822" t="s">
        <v>27</v>
      </c>
      <c r="AA822">
        <f t="shared" ref="AA822:AV822" si="779">MAX(AA800:AA820)</f>
        <v>0.57388600000000001</v>
      </c>
      <c r="AB822" t="s">
        <v>27</v>
      </c>
      <c r="AD822">
        <f t="shared" ref="AD822:AV822" si="780">MAX(AD800:AD820)</f>
        <v>8.0000000000000007E-5</v>
      </c>
      <c r="AE822" t="s">
        <v>27</v>
      </c>
      <c r="AG822">
        <f t="shared" ref="AG822:AV822" si="781">MAX(AG800:AG820)</f>
        <v>0.83999299999999999</v>
      </c>
      <c r="AH822" t="s">
        <v>27</v>
      </c>
      <c r="AJ822">
        <f t="shared" ref="AJ822:AV822" si="782">MAX(AJ800:AJ820)</f>
        <v>8.14E-5</v>
      </c>
      <c r="AK822" t="s">
        <v>27</v>
      </c>
      <c r="AM822">
        <f t="shared" ref="AM822:AV822" si="783">MAX(AM800:AM820)</f>
        <v>2.1102400000000001</v>
      </c>
      <c r="AN822" t="s">
        <v>27</v>
      </c>
      <c r="AP822">
        <f t="shared" ref="AP822:AV822" si="784">MAX(AP800:AP820)</f>
        <v>2.18086</v>
      </c>
      <c r="AQ822" t="s">
        <v>27</v>
      </c>
      <c r="AS822">
        <f t="shared" ref="AS822:AV822" si="785">MAX(AS800:AS820)</f>
        <v>1.8620399999999999</v>
      </c>
      <c r="AT822" t="s">
        <v>27</v>
      </c>
      <c r="AV822">
        <f t="shared" ref="AV822" si="786">MAX(AV800:AV820)</f>
        <v>2.5862099999999999</v>
      </c>
    </row>
    <row r="824" spans="1:48">
      <c r="A824" t="s">
        <v>94</v>
      </c>
      <c r="D824" t="s">
        <v>2</v>
      </c>
    </row>
    <row r="825" spans="1:48">
      <c r="A825" t="s">
        <v>90</v>
      </c>
      <c r="D825" t="s">
        <v>4</v>
      </c>
      <c r="E825" t="s">
        <v>5</v>
      </c>
    </row>
    <row r="826" spans="1:48">
      <c r="D826" t="s">
        <v>30</v>
      </c>
    </row>
    <row r="828" spans="1:48">
      <c r="A828" t="s">
        <v>6</v>
      </c>
      <c r="D828" t="s">
        <v>7</v>
      </c>
      <c r="G828" t="s">
        <v>8</v>
      </c>
      <c r="J828" t="s">
        <v>9</v>
      </c>
      <c r="M828" t="s">
        <v>10</v>
      </c>
      <c r="P828" t="s">
        <v>11</v>
      </c>
      <c r="S828" t="s">
        <v>12</v>
      </c>
      <c r="V828" t="s">
        <v>13</v>
      </c>
      <c r="Y828" t="s">
        <v>14</v>
      </c>
      <c r="AB828" t="s">
        <v>15</v>
      </c>
      <c r="AE828" t="s">
        <v>16</v>
      </c>
      <c r="AH828" t="s">
        <v>17</v>
      </c>
      <c r="AK828" t="s">
        <v>18</v>
      </c>
      <c r="AN828" t="s">
        <v>19</v>
      </c>
      <c r="AQ828" t="s">
        <v>20</v>
      </c>
      <c r="AT828" t="s">
        <v>21</v>
      </c>
    </row>
    <row r="829" spans="1:48">
      <c r="A829" t="s">
        <v>22</v>
      </c>
      <c r="B829" t="s">
        <v>23</v>
      </c>
      <c r="C829" t="s">
        <v>24</v>
      </c>
      <c r="D829" t="s">
        <v>22</v>
      </c>
      <c r="E829" t="s">
        <v>23</v>
      </c>
      <c r="F829" t="s">
        <v>25</v>
      </c>
      <c r="G829" t="s">
        <v>22</v>
      </c>
      <c r="H829" t="s">
        <v>23</v>
      </c>
      <c r="I829" t="s">
        <v>24</v>
      </c>
      <c r="J829" t="s">
        <v>22</v>
      </c>
      <c r="K829" t="s">
        <v>23</v>
      </c>
      <c r="L829" t="s">
        <v>24</v>
      </c>
      <c r="M829" t="s">
        <v>22</v>
      </c>
      <c r="N829" t="s">
        <v>23</v>
      </c>
      <c r="O829" t="s">
        <v>24</v>
      </c>
      <c r="P829" t="s">
        <v>22</v>
      </c>
      <c r="Q829" t="s">
        <v>23</v>
      </c>
      <c r="R829" t="s">
        <v>24</v>
      </c>
      <c r="S829" t="s">
        <v>22</v>
      </c>
      <c r="T829" t="s">
        <v>23</v>
      </c>
      <c r="U829" t="s">
        <v>24</v>
      </c>
      <c r="V829" t="s">
        <v>22</v>
      </c>
      <c r="W829" t="s">
        <v>23</v>
      </c>
      <c r="X829" t="s">
        <v>24</v>
      </c>
      <c r="Y829" t="s">
        <v>22</v>
      </c>
      <c r="Z829" t="s">
        <v>23</v>
      </c>
      <c r="AA829" t="s">
        <v>24</v>
      </c>
      <c r="AB829" t="s">
        <v>22</v>
      </c>
      <c r="AC829" t="s">
        <v>23</v>
      </c>
      <c r="AD829" t="s">
        <v>24</v>
      </c>
      <c r="AE829" t="s">
        <v>22</v>
      </c>
      <c r="AF829" t="s">
        <v>23</v>
      </c>
      <c r="AG829" t="s">
        <v>24</v>
      </c>
      <c r="AH829" t="s">
        <v>22</v>
      </c>
      <c r="AI829" t="s">
        <v>23</v>
      </c>
      <c r="AJ829" t="s">
        <v>24</v>
      </c>
      <c r="AK829" t="s">
        <v>22</v>
      </c>
      <c r="AL829" t="s">
        <v>23</v>
      </c>
      <c r="AM829" t="s">
        <v>24</v>
      </c>
      <c r="AN829" t="s">
        <v>22</v>
      </c>
      <c r="AO829" t="s">
        <v>23</v>
      </c>
      <c r="AP829" t="s">
        <v>24</v>
      </c>
      <c r="AQ829" t="s">
        <v>22</v>
      </c>
      <c r="AR829" t="s">
        <v>23</v>
      </c>
      <c r="AS829" t="s">
        <v>24</v>
      </c>
      <c r="AT829" t="s">
        <v>22</v>
      </c>
      <c r="AU829" t="s">
        <v>23</v>
      </c>
      <c r="AV829" t="s">
        <v>24</v>
      </c>
    </row>
    <row r="830" spans="1:48">
      <c r="A830" s="2">
        <v>2</v>
      </c>
      <c r="B830">
        <f>-(Table12543023343663984304624942674106138170202[[#This Row],[time]]-2)*2</f>
        <v>0</v>
      </c>
      <c r="C830" s="5">
        <v>1.89944</v>
      </c>
      <c r="D830" s="2">
        <v>2</v>
      </c>
      <c r="E830">
        <f>-(Table22553033353673994314634952775107139171203[[#This Row],[time]]-2)*2</f>
        <v>0</v>
      </c>
      <c r="F830" s="5">
        <v>8.6412799999999998E-2</v>
      </c>
      <c r="G830" s="2">
        <v>2</v>
      </c>
      <c r="H830" s="2">
        <f t="shared" ref="H830:H850" si="787">-(G830-2)*2</f>
        <v>0</v>
      </c>
      <c r="I830" s="5">
        <v>1.9220299999999999</v>
      </c>
      <c r="J830" s="2">
        <v>2</v>
      </c>
      <c r="K830">
        <f>-(Table32563043363684004324644962876108140172204[[#This Row],[time]]-2)*2</f>
        <v>0</v>
      </c>
      <c r="L830" s="5">
        <v>0.164878</v>
      </c>
      <c r="M830" s="2">
        <v>2</v>
      </c>
      <c r="N830">
        <f>-(Table2462633113433754074394715033583115147179211[[#This Row],[time]]-2)*2</f>
        <v>0</v>
      </c>
      <c r="O830" s="8">
        <v>7.7299999999999995E-5</v>
      </c>
      <c r="P830" s="2">
        <v>2</v>
      </c>
      <c r="Q830">
        <f>-(Table42573053373694014334654972977109141173205[[#This Row],[time]]-2)*2</f>
        <v>0</v>
      </c>
      <c r="R830" s="8">
        <v>7.6000000000000004E-5</v>
      </c>
      <c r="S830" s="2">
        <v>2</v>
      </c>
      <c r="T830">
        <f>-(Table2472643123443764084404725043684116148180212[[#This Row],[time]]-2)*2</f>
        <v>0</v>
      </c>
      <c r="U830" s="5">
        <v>2.16966E-2</v>
      </c>
      <c r="V830" s="2">
        <v>2</v>
      </c>
      <c r="W830">
        <f>-(Table52583063383704024344664983078110142174206[[#This Row],[time]]-2)*2</f>
        <v>0</v>
      </c>
      <c r="X830" s="5">
        <v>0.36658200000000002</v>
      </c>
      <c r="Y830" s="2">
        <v>2</v>
      </c>
      <c r="Z830">
        <f>-(Table2482653133453774094414735053785117149181213[[#This Row],[time]]-2)*2</f>
        <v>0</v>
      </c>
      <c r="AA830" s="8">
        <v>6.58E-5</v>
      </c>
      <c r="AB830" s="2">
        <v>2</v>
      </c>
      <c r="AC830">
        <f>-(Table62593073393714034354674993179111143175207[[#This Row],[time]]-2)*2</f>
        <v>0</v>
      </c>
      <c r="AD830" s="8">
        <v>4.0099999999999999E-5</v>
      </c>
      <c r="AE830" s="2">
        <v>2</v>
      </c>
      <c r="AF830">
        <f>-(Table2492663143463784104424745063886118150182214[[#This Row],[time]]-2)*2</f>
        <v>0</v>
      </c>
      <c r="AG830" s="5">
        <v>0.141041</v>
      </c>
      <c r="AH830" s="2">
        <v>2</v>
      </c>
      <c r="AI830">
        <f>-(Table72603083403724044364685003280112144176208[[#This Row],[time]]-2)*2</f>
        <v>0</v>
      </c>
      <c r="AJ830" s="8">
        <v>8.8700000000000001E-5</v>
      </c>
      <c r="AK830" s="2">
        <v>2</v>
      </c>
      <c r="AL830">
        <f>-(Table2502673153473794114434755073987119151183215[[#This Row],[time]]-2)*2</f>
        <v>0</v>
      </c>
      <c r="AM830" s="5">
        <v>2.04786</v>
      </c>
      <c r="AN830" s="2">
        <v>2</v>
      </c>
      <c r="AO830">
        <f>-(Table82613093413734054374695013381113145177209[[#This Row],[time]]-2)*2</f>
        <v>0</v>
      </c>
      <c r="AP830" s="5">
        <v>1.5497099999999999</v>
      </c>
      <c r="AQ830" s="2">
        <v>2</v>
      </c>
      <c r="AR830">
        <f>-(Table2522683163483804124444765084088120152184216[[#This Row],[time]]-2)*2</f>
        <v>0</v>
      </c>
      <c r="AS830" s="5">
        <v>1.07318</v>
      </c>
      <c r="AT830" s="2">
        <v>2</v>
      </c>
      <c r="AU830">
        <f>-(Table2532693173493814134454775094189121153185217[[#This Row],[time]]-2)*2</f>
        <v>0</v>
      </c>
      <c r="AV830" s="5">
        <v>2.7289300000000001</v>
      </c>
    </row>
    <row r="831" spans="1:48">
      <c r="A831" s="3">
        <v>2.0512600000000001</v>
      </c>
      <c r="B831">
        <f>-(Table12543023343663984304624942674106138170202[[#This Row],[time]]-2)*2</f>
        <v>-0.10252000000000017</v>
      </c>
      <c r="C831" s="6">
        <v>2.2583500000000001</v>
      </c>
      <c r="D831" s="3">
        <v>2.0512600000000001</v>
      </c>
      <c r="E831">
        <f>-(Table22553033353673994314634952775107139171203[[#This Row],[time]]-2)*2</f>
        <v>-0.10252000000000017</v>
      </c>
      <c r="F831" s="6">
        <v>0.44051600000000002</v>
      </c>
      <c r="G831" s="3">
        <v>2.0512600000000001</v>
      </c>
      <c r="H831" s="2">
        <f t="shared" si="787"/>
        <v>-0.10252000000000017</v>
      </c>
      <c r="I831" s="6">
        <v>2.3716499999999998</v>
      </c>
      <c r="J831" s="3">
        <v>2.0512600000000001</v>
      </c>
      <c r="K831">
        <f>-(Table32563043363684004324644962876108140172204[[#This Row],[time]]-2)*2</f>
        <v>-0.10252000000000017</v>
      </c>
      <c r="L831" s="6">
        <v>0.67310099999999995</v>
      </c>
      <c r="M831" s="3">
        <v>2.0512600000000001</v>
      </c>
      <c r="N831">
        <f>-(Table2462633113433754074394715033583115147179211[[#This Row],[time]]-2)*2</f>
        <v>-0.10252000000000017</v>
      </c>
      <c r="O831" s="9">
        <v>8.2999999999999998E-5</v>
      </c>
      <c r="P831" s="3">
        <v>2.0512600000000001</v>
      </c>
      <c r="Q831">
        <f>-(Table42573053373694014334654972977109141173205[[#This Row],[time]]-2)*2</f>
        <v>-0.10252000000000017</v>
      </c>
      <c r="R831" s="9">
        <v>8.7700000000000004E-5</v>
      </c>
      <c r="S831" s="3">
        <v>2.0512600000000001</v>
      </c>
      <c r="T831">
        <f>-(Table2472643123443764084404725043684116148180212[[#This Row],[time]]-2)*2</f>
        <v>-0.10252000000000017</v>
      </c>
      <c r="U831" s="6">
        <v>0.18703700000000001</v>
      </c>
      <c r="V831" s="3">
        <v>2.0512600000000001</v>
      </c>
      <c r="W831">
        <f>-(Table52583063383704024344664983078110142174206[[#This Row],[time]]-2)*2</f>
        <v>-0.10252000000000017</v>
      </c>
      <c r="X831" s="6">
        <v>0.89905800000000002</v>
      </c>
      <c r="Y831" s="3">
        <v>2.0512600000000001</v>
      </c>
      <c r="Z831">
        <f>-(Table2482653133453774094414735053785117149181213[[#This Row],[time]]-2)*2</f>
        <v>-0.10252000000000017</v>
      </c>
      <c r="AA831" s="9">
        <v>5.7800000000000002E-5</v>
      </c>
      <c r="AB831" s="3">
        <v>2.0512600000000001</v>
      </c>
      <c r="AC831">
        <f>-(Table62593073393714034354674993179111143175207[[#This Row],[time]]-2)*2</f>
        <v>-0.10252000000000017</v>
      </c>
      <c r="AD831" s="9">
        <v>5.8199999999999998E-5</v>
      </c>
      <c r="AE831" s="3">
        <v>2.0512600000000001</v>
      </c>
      <c r="AF831">
        <f>-(Table2492663143463784104424745063886118150182214[[#This Row],[time]]-2)*2</f>
        <v>-0.10252000000000017</v>
      </c>
      <c r="AG831" s="6">
        <v>0.61468100000000003</v>
      </c>
      <c r="AH831" s="3">
        <v>2.0512600000000001</v>
      </c>
      <c r="AI831">
        <f>-(Table72603083403724044364685003280112144176208[[#This Row],[time]]-2)*2</f>
        <v>-0.10252000000000017</v>
      </c>
      <c r="AJ831" s="6">
        <v>8.3011399999999996E-4</v>
      </c>
      <c r="AK831" s="3">
        <v>2.0512600000000001</v>
      </c>
      <c r="AL831">
        <f>-(Table2502673153473794114434755073987119151183215[[#This Row],[time]]-2)*2</f>
        <v>-0.10252000000000017</v>
      </c>
      <c r="AM831" s="6">
        <v>2.2242500000000001</v>
      </c>
      <c r="AN831" s="3">
        <v>2.0512600000000001</v>
      </c>
      <c r="AO831">
        <f>-(Table82613093413734054374695013381113145177209[[#This Row],[time]]-2)*2</f>
        <v>-0.10252000000000017</v>
      </c>
      <c r="AP831" s="6">
        <v>1.81504</v>
      </c>
      <c r="AQ831" s="3">
        <v>2.0512600000000001</v>
      </c>
      <c r="AR831">
        <f>-(Table2522683163483804124444765084088120152184216[[#This Row],[time]]-2)*2</f>
        <v>-0.10252000000000017</v>
      </c>
      <c r="AS831" s="6">
        <v>1.2311099999999999</v>
      </c>
      <c r="AT831" s="3">
        <v>2.0512600000000001</v>
      </c>
      <c r="AU831">
        <f>-(Table2532693173493814134454775094189121153185217[[#This Row],[time]]-2)*2</f>
        <v>-0.10252000000000017</v>
      </c>
      <c r="AV831" s="6">
        <v>3.1299800000000002</v>
      </c>
    </row>
    <row r="832" spans="1:48">
      <c r="A832" s="3">
        <v>2.1153300000000002</v>
      </c>
      <c r="B832">
        <f>-(Table12543023343663984304624942674106138170202[[#This Row],[time]]-2)*2</f>
        <v>-0.23066000000000031</v>
      </c>
      <c r="C832" s="6">
        <v>2.35825</v>
      </c>
      <c r="D832" s="3">
        <v>2.1153300000000002</v>
      </c>
      <c r="E832">
        <f>-(Table22553033353673994314634952775107139171203[[#This Row],[time]]-2)*2</f>
        <v>-0.23066000000000031</v>
      </c>
      <c r="F832" s="6">
        <v>0.47948200000000002</v>
      </c>
      <c r="G832" s="3">
        <v>2.1153300000000002</v>
      </c>
      <c r="H832" s="2">
        <f t="shared" si="787"/>
        <v>-0.23066000000000031</v>
      </c>
      <c r="I832" s="6">
        <v>2.65157</v>
      </c>
      <c r="J832" s="3">
        <v>2.1153300000000002</v>
      </c>
      <c r="K832">
        <f>-(Table32563043363684004324644962876108140172204[[#This Row],[time]]-2)*2</f>
        <v>-0.23066000000000031</v>
      </c>
      <c r="L832" s="6">
        <v>0.77598599999999995</v>
      </c>
      <c r="M832" s="3">
        <v>2.1153300000000002</v>
      </c>
      <c r="N832">
        <f>-(Table2462633113433754074394715033583115147179211[[#This Row],[time]]-2)*2</f>
        <v>-0.23066000000000031</v>
      </c>
      <c r="O832" s="9">
        <v>8.5799999999999998E-5</v>
      </c>
      <c r="P832" s="3">
        <v>2.1153300000000002</v>
      </c>
      <c r="Q832">
        <f>-(Table42573053373694014334654972977109141173205[[#This Row],[time]]-2)*2</f>
        <v>-0.23066000000000031</v>
      </c>
      <c r="R832" s="6">
        <v>3.5628E-4</v>
      </c>
      <c r="S832" s="3">
        <v>2.1153300000000002</v>
      </c>
      <c r="T832">
        <f>-(Table2472643123443764084404725043684116148180212[[#This Row],[time]]-2)*2</f>
        <v>-0.23066000000000031</v>
      </c>
      <c r="U832" s="6">
        <v>0.36764200000000002</v>
      </c>
      <c r="V832" s="3">
        <v>2.1153300000000002</v>
      </c>
      <c r="W832">
        <f>-(Table52583063383704024344664983078110142174206[[#This Row],[time]]-2)*2</f>
        <v>-0.23066000000000031</v>
      </c>
      <c r="X832" s="6">
        <v>1.08918</v>
      </c>
      <c r="Y832" s="3">
        <v>2.1153300000000002</v>
      </c>
      <c r="Z832">
        <f>-(Table2482653133453774094414735053785117149181213[[#This Row],[time]]-2)*2</f>
        <v>-0.23066000000000031</v>
      </c>
      <c r="AA832" s="6">
        <v>8.4592200000000004E-4</v>
      </c>
      <c r="AB832" s="3">
        <v>2.1153300000000002</v>
      </c>
      <c r="AC832">
        <f>-(Table62593073393714034354674993179111143175207[[#This Row],[time]]-2)*2</f>
        <v>-0.23066000000000031</v>
      </c>
      <c r="AD832" s="9">
        <v>7.3300000000000006E-5</v>
      </c>
      <c r="AE832" s="3">
        <v>2.1153300000000002</v>
      </c>
      <c r="AF832">
        <f>-(Table2492663143463784104424745063886118150182214[[#This Row],[time]]-2)*2</f>
        <v>-0.23066000000000031</v>
      </c>
      <c r="AG832" s="6">
        <v>1.1684600000000001</v>
      </c>
      <c r="AH832" s="3">
        <v>2.1153300000000002</v>
      </c>
      <c r="AI832">
        <f>-(Table72603083403724044364685003280112144176208[[#This Row],[time]]-2)*2</f>
        <v>-0.23066000000000031</v>
      </c>
      <c r="AJ832" s="6">
        <v>0.450544</v>
      </c>
      <c r="AK832" s="3">
        <v>2.1153300000000002</v>
      </c>
      <c r="AL832">
        <f>-(Table2502673153473794114434755073987119151183215[[#This Row],[time]]-2)*2</f>
        <v>-0.23066000000000031</v>
      </c>
      <c r="AM832" s="6">
        <v>2.32999</v>
      </c>
      <c r="AN832" s="3">
        <v>2.1153300000000002</v>
      </c>
      <c r="AO832">
        <f>-(Table82613093413734054374695013381113145177209[[#This Row],[time]]-2)*2</f>
        <v>-0.23066000000000031</v>
      </c>
      <c r="AP832" s="6">
        <v>2.1640600000000001</v>
      </c>
      <c r="AQ832" s="3">
        <v>2.1153300000000002</v>
      </c>
      <c r="AR832">
        <f>-(Table2522683163483804124444765084088120152184216[[#This Row],[time]]-2)*2</f>
        <v>-0.23066000000000031</v>
      </c>
      <c r="AS832" s="6">
        <v>1.3442700000000001</v>
      </c>
      <c r="AT832" s="3">
        <v>2.1153300000000002</v>
      </c>
      <c r="AU832">
        <f>-(Table2532693173493814134454775094189121153185217[[#This Row],[time]]-2)*2</f>
        <v>-0.23066000000000031</v>
      </c>
      <c r="AV832" s="6">
        <v>3.4977999999999998</v>
      </c>
    </row>
    <row r="833" spans="1:48">
      <c r="A833" s="3">
        <v>2.1747100000000001</v>
      </c>
      <c r="B833">
        <f>-(Table12543023343663984304624942674106138170202[[#This Row],[time]]-2)*2</f>
        <v>-0.34942000000000029</v>
      </c>
      <c r="C833" s="6">
        <v>2.6163400000000001</v>
      </c>
      <c r="D833" s="3">
        <v>2.1747100000000001</v>
      </c>
      <c r="E833">
        <f>-(Table22553033353673994314634952775107139171203[[#This Row],[time]]-2)*2</f>
        <v>-0.34942000000000029</v>
      </c>
      <c r="F833" s="6">
        <v>0.50068599999999996</v>
      </c>
      <c r="G833" s="3">
        <v>2.1747100000000001</v>
      </c>
      <c r="H833" s="2">
        <f t="shared" si="787"/>
        <v>-0.34942000000000029</v>
      </c>
      <c r="I833" s="6">
        <v>3.0165199999999999</v>
      </c>
      <c r="J833" s="3">
        <v>2.1747100000000001</v>
      </c>
      <c r="K833">
        <f>-(Table32563043363684004324644962876108140172204[[#This Row],[time]]-2)*2</f>
        <v>-0.34942000000000029</v>
      </c>
      <c r="L833" s="6">
        <v>0.85888299999999995</v>
      </c>
      <c r="M833" s="3">
        <v>2.1747100000000001</v>
      </c>
      <c r="N833">
        <f>-(Table2462633113433754074394715033583115147179211[[#This Row],[time]]-2)*2</f>
        <v>-0.34942000000000029</v>
      </c>
      <c r="O833" s="9">
        <v>8.7999999999999998E-5</v>
      </c>
      <c r="P833" s="3">
        <v>2.1747100000000001</v>
      </c>
      <c r="Q833">
        <f>-(Table42573053373694014334654972977109141173205[[#This Row],[time]]-2)*2</f>
        <v>-0.34942000000000029</v>
      </c>
      <c r="R833" s="6">
        <v>2.7083599999999999E-3</v>
      </c>
      <c r="S833" s="3">
        <v>2.1747100000000001</v>
      </c>
      <c r="T833">
        <f>-(Table2472643123443764084404725043684116148180212[[#This Row],[time]]-2)*2</f>
        <v>-0.34942000000000029</v>
      </c>
      <c r="U833" s="6">
        <v>0.50955700000000004</v>
      </c>
      <c r="V833" s="3">
        <v>2.1747100000000001</v>
      </c>
      <c r="W833">
        <f>-(Table52583063383704024344664983078110142174206[[#This Row],[time]]-2)*2</f>
        <v>-0.34942000000000029</v>
      </c>
      <c r="X833" s="6">
        <v>1.2282</v>
      </c>
      <c r="Y833" s="3">
        <v>2.1747100000000001</v>
      </c>
      <c r="Z833">
        <f>-(Table2482653133453774094414735053785117149181213[[#This Row],[time]]-2)*2</f>
        <v>-0.34942000000000029</v>
      </c>
      <c r="AA833" s="6">
        <v>3.5680500000000001E-3</v>
      </c>
      <c r="AB833" s="3">
        <v>2.1747100000000001</v>
      </c>
      <c r="AC833">
        <f>-(Table62593073393714034354674993179111143175207[[#This Row],[time]]-2)*2</f>
        <v>-0.34942000000000029</v>
      </c>
      <c r="AD833" s="9">
        <v>8.0199999999999998E-5</v>
      </c>
      <c r="AE833" s="3">
        <v>2.1747100000000001</v>
      </c>
      <c r="AF833">
        <f>-(Table2492663143463784104424745063886118150182214[[#This Row],[time]]-2)*2</f>
        <v>-0.34942000000000029</v>
      </c>
      <c r="AG833" s="6">
        <v>1.4652099999999999</v>
      </c>
      <c r="AH833" s="3">
        <v>2.1747100000000001</v>
      </c>
      <c r="AI833">
        <f>-(Table72603083403724044364685003280112144176208[[#This Row],[time]]-2)*2</f>
        <v>-0.34942000000000029</v>
      </c>
      <c r="AJ833" s="6">
        <v>0.89900599999999997</v>
      </c>
      <c r="AK833" s="3">
        <v>2.1747100000000001</v>
      </c>
      <c r="AL833">
        <f>-(Table2502673153473794114434755073987119151183215[[#This Row],[time]]-2)*2</f>
        <v>-0.34942000000000029</v>
      </c>
      <c r="AM833" s="6">
        <v>2.49322</v>
      </c>
      <c r="AN833" s="3">
        <v>2.1747100000000001</v>
      </c>
      <c r="AO833">
        <f>-(Table82613093413734054374695013381113145177209[[#This Row],[time]]-2)*2</f>
        <v>-0.34942000000000029</v>
      </c>
      <c r="AP833" s="6">
        <v>2.6125500000000001</v>
      </c>
      <c r="AQ833" s="3">
        <v>2.1747100000000001</v>
      </c>
      <c r="AR833">
        <f>-(Table2522683163483804124444765084088120152184216[[#This Row],[time]]-2)*2</f>
        <v>-0.34942000000000029</v>
      </c>
      <c r="AS833" s="6">
        <v>1.5610200000000001</v>
      </c>
      <c r="AT833" s="3">
        <v>2.1747100000000001</v>
      </c>
      <c r="AU833">
        <f>-(Table2532693173493814134454775094189121153185217[[#This Row],[time]]-2)*2</f>
        <v>-0.34942000000000029</v>
      </c>
      <c r="AV833" s="6">
        <v>3.9177200000000001</v>
      </c>
    </row>
    <row r="834" spans="1:48">
      <c r="A834" s="3">
        <v>2.2010700000000001</v>
      </c>
      <c r="B834">
        <f>-(Table12543023343663984304624942674106138170202[[#This Row],[time]]-2)*2</f>
        <v>-0.40214000000000016</v>
      </c>
      <c r="C834" s="6">
        <v>2.7449400000000002</v>
      </c>
      <c r="D834" s="3">
        <v>2.2010700000000001</v>
      </c>
      <c r="E834">
        <f>-(Table22553033353673994314634952775107139171203[[#This Row],[time]]-2)*2</f>
        <v>-0.40214000000000016</v>
      </c>
      <c r="F834" s="6">
        <v>0.51596900000000001</v>
      </c>
      <c r="G834" s="3">
        <v>2.2010700000000001</v>
      </c>
      <c r="H834" s="2">
        <f t="shared" si="787"/>
        <v>-0.40214000000000016</v>
      </c>
      <c r="I834" s="6">
        <v>3.1847699999999999</v>
      </c>
      <c r="J834" s="3">
        <v>2.2010700000000001</v>
      </c>
      <c r="K834">
        <f>-(Table32563043363684004324644962876108140172204[[#This Row],[time]]-2)*2</f>
        <v>-0.40214000000000016</v>
      </c>
      <c r="L834" s="6">
        <v>0.90090899999999996</v>
      </c>
      <c r="M834" s="3">
        <v>2.2010700000000001</v>
      </c>
      <c r="N834">
        <f>-(Table2462633113433754074394715033583115147179211[[#This Row],[time]]-2)*2</f>
        <v>-0.40214000000000016</v>
      </c>
      <c r="O834" s="9">
        <v>8.8900000000000006E-5</v>
      </c>
      <c r="P834" s="3">
        <v>2.2010700000000001</v>
      </c>
      <c r="Q834">
        <f>-(Table42573053373694014334654972977109141173205[[#This Row],[time]]-2)*2</f>
        <v>-0.40214000000000016</v>
      </c>
      <c r="R834" s="6">
        <v>4.4943800000000001E-3</v>
      </c>
      <c r="S834" s="3">
        <v>2.2010700000000001</v>
      </c>
      <c r="T834">
        <f>-(Table2472643123443764084404725043684116148180212[[#This Row],[time]]-2)*2</f>
        <v>-0.40214000000000016</v>
      </c>
      <c r="U834" s="6">
        <v>0.57598499999999997</v>
      </c>
      <c r="V834" s="3">
        <v>2.2010700000000001</v>
      </c>
      <c r="W834">
        <f>-(Table52583063383704024344664983078110142174206[[#This Row],[time]]-2)*2</f>
        <v>-0.40214000000000016</v>
      </c>
      <c r="X834" s="6">
        <v>1.2823100000000001</v>
      </c>
      <c r="Y834" s="3">
        <v>2.2010700000000001</v>
      </c>
      <c r="Z834">
        <f>-(Table2482653133453774094414735053785117149181213[[#This Row],[time]]-2)*2</f>
        <v>-0.40214000000000016</v>
      </c>
      <c r="AA834" s="6">
        <v>4.5297999999999996E-3</v>
      </c>
      <c r="AB834" s="3">
        <v>2.2010700000000001</v>
      </c>
      <c r="AC834">
        <f>-(Table62593073393714034354674993179111143175207[[#This Row],[time]]-2)*2</f>
        <v>-0.40214000000000016</v>
      </c>
      <c r="AD834" s="6">
        <v>2.4428499999999999E-3</v>
      </c>
      <c r="AE834" s="3">
        <v>2.2010700000000001</v>
      </c>
      <c r="AF834">
        <f>-(Table2492663143463784104424745063886118150182214[[#This Row],[time]]-2)*2</f>
        <v>-0.40214000000000016</v>
      </c>
      <c r="AG834" s="6">
        <v>1.56684</v>
      </c>
      <c r="AH834" s="3">
        <v>2.2010700000000001</v>
      </c>
      <c r="AI834">
        <f>-(Table72603083403724044364685003280112144176208[[#This Row],[time]]-2)*2</f>
        <v>-0.40214000000000016</v>
      </c>
      <c r="AJ834" s="6">
        <v>1.1099399999999999</v>
      </c>
      <c r="AK834" s="3">
        <v>2.2010700000000001</v>
      </c>
      <c r="AL834">
        <f>-(Table2502673153473794114434755073987119151183215[[#This Row],[time]]-2)*2</f>
        <v>-0.40214000000000016</v>
      </c>
      <c r="AM834" s="6">
        <v>2.5830799999999998</v>
      </c>
      <c r="AN834" s="3">
        <v>2.2010700000000001</v>
      </c>
      <c r="AO834">
        <f>-(Table82613093413734054374695013381113145177209[[#This Row],[time]]-2)*2</f>
        <v>-0.40214000000000016</v>
      </c>
      <c r="AP834" s="6">
        <v>2.8206799999999999</v>
      </c>
      <c r="AQ834" s="3">
        <v>2.2010700000000001</v>
      </c>
      <c r="AR834">
        <f>-(Table2522683163483804124444765084088120152184216[[#This Row],[time]]-2)*2</f>
        <v>-0.40214000000000016</v>
      </c>
      <c r="AS834" s="6">
        <v>1.67835</v>
      </c>
      <c r="AT834" s="3">
        <v>2.2010700000000001</v>
      </c>
      <c r="AU834">
        <f>-(Table2532693173493814134454775094189121153185217[[#This Row],[time]]-2)*2</f>
        <v>-0.40214000000000016</v>
      </c>
      <c r="AV834" s="6">
        <v>4.1097200000000003</v>
      </c>
    </row>
    <row r="835" spans="1:48">
      <c r="A835" s="3">
        <v>2.25678</v>
      </c>
      <c r="B835">
        <f>-(Table12543023343663984304624942674106138170202[[#This Row],[time]]-2)*2</f>
        <v>-0.51356000000000002</v>
      </c>
      <c r="C835" s="6">
        <v>3.0322100000000001</v>
      </c>
      <c r="D835" s="3">
        <v>2.25678</v>
      </c>
      <c r="E835">
        <f>-(Table22553033353673994314634952775107139171203[[#This Row],[time]]-2)*2</f>
        <v>-0.51356000000000002</v>
      </c>
      <c r="F835" s="6">
        <v>0.55625599999999997</v>
      </c>
      <c r="G835" s="3">
        <v>2.25678</v>
      </c>
      <c r="H835" s="2">
        <f t="shared" si="787"/>
        <v>-0.51356000000000002</v>
      </c>
      <c r="I835" s="6">
        <v>3.5427399999999998</v>
      </c>
      <c r="J835" s="3">
        <v>2.25678</v>
      </c>
      <c r="K835">
        <f>-(Table32563043363684004324644962876108140172204[[#This Row],[time]]-2)*2</f>
        <v>-0.51356000000000002</v>
      </c>
      <c r="L835" s="6">
        <v>0.98915799999999998</v>
      </c>
      <c r="M835" s="3">
        <v>2.25678</v>
      </c>
      <c r="N835">
        <f>-(Table2462633113433754074394715033583115147179211[[#This Row],[time]]-2)*2</f>
        <v>-0.51356000000000002</v>
      </c>
      <c r="O835" s="6">
        <v>2.7601100000000001E-3</v>
      </c>
      <c r="P835" s="3">
        <v>2.25678</v>
      </c>
      <c r="Q835">
        <f>-(Table42573053373694014334654972977109141173205[[#This Row],[time]]-2)*2</f>
        <v>-0.51356000000000002</v>
      </c>
      <c r="R835" s="6">
        <v>5.98548E-2</v>
      </c>
      <c r="S835" s="3">
        <v>2.25678</v>
      </c>
      <c r="T835">
        <f>-(Table2472643123443764084404725043684116148180212[[#This Row],[time]]-2)*2</f>
        <v>-0.51356000000000002</v>
      </c>
      <c r="U835" s="6">
        <v>0.72714999999999996</v>
      </c>
      <c r="V835" s="3">
        <v>2.25678</v>
      </c>
      <c r="W835">
        <f>-(Table52583063383704024344664983078110142174206[[#This Row],[time]]-2)*2</f>
        <v>-0.51356000000000002</v>
      </c>
      <c r="X835" s="6">
        <v>1.40123</v>
      </c>
      <c r="Y835" s="3">
        <v>2.25678</v>
      </c>
      <c r="Z835">
        <f>-(Table2482653133453774094414735053785117149181213[[#This Row],[time]]-2)*2</f>
        <v>-0.51356000000000002</v>
      </c>
      <c r="AA835" s="6">
        <v>1.35451E-4</v>
      </c>
      <c r="AB835" s="3">
        <v>2.25678</v>
      </c>
      <c r="AC835">
        <f>-(Table62593073393714034354674993179111143175207[[#This Row],[time]]-2)*2</f>
        <v>-0.51356000000000002</v>
      </c>
      <c r="AD835" s="6">
        <v>2.5238199999999999E-2</v>
      </c>
      <c r="AE835" s="3">
        <v>2.25678</v>
      </c>
      <c r="AF835">
        <f>-(Table2492663143463784104424745063886118150182214[[#This Row],[time]]-2)*2</f>
        <v>-0.51356000000000002</v>
      </c>
      <c r="AG835" s="6">
        <v>1.76884</v>
      </c>
      <c r="AH835" s="3">
        <v>2.25678</v>
      </c>
      <c r="AI835">
        <f>-(Table72603083403724044364685003280112144176208[[#This Row],[time]]-2)*2</f>
        <v>-0.51356000000000002</v>
      </c>
      <c r="AJ835" s="6">
        <v>1.55908</v>
      </c>
      <c r="AK835" s="3">
        <v>2.25678</v>
      </c>
      <c r="AL835">
        <f>-(Table2502673153473794114434755073987119151183215[[#This Row],[time]]-2)*2</f>
        <v>-0.51356000000000002</v>
      </c>
      <c r="AM835" s="6">
        <v>2.8088899999999999</v>
      </c>
      <c r="AN835" s="3">
        <v>2.25678</v>
      </c>
      <c r="AO835">
        <f>-(Table82613093413734054374695013381113145177209[[#This Row],[time]]-2)*2</f>
        <v>-0.51356000000000002</v>
      </c>
      <c r="AP835" s="6">
        <v>3.2670599999999999</v>
      </c>
      <c r="AQ835" s="3">
        <v>2.25678</v>
      </c>
      <c r="AR835">
        <f>-(Table2522683163483804124444765084088120152184216[[#This Row],[time]]-2)*2</f>
        <v>-0.51356000000000002</v>
      </c>
      <c r="AS835" s="6">
        <v>1.9303399999999999</v>
      </c>
      <c r="AT835" s="3">
        <v>2.25678</v>
      </c>
      <c r="AU835">
        <f>-(Table2532693173493814134454775094189121153185217[[#This Row],[time]]-2)*2</f>
        <v>-0.51356000000000002</v>
      </c>
      <c r="AV835" s="6">
        <v>4.5061400000000003</v>
      </c>
    </row>
    <row r="836" spans="1:48">
      <c r="A836" s="3">
        <v>2.30078</v>
      </c>
      <c r="B836">
        <f>-(Table12543023343663984304624942674106138170202[[#This Row],[time]]-2)*2</f>
        <v>-0.60156000000000009</v>
      </c>
      <c r="C836" s="6">
        <v>3.2947299999999999</v>
      </c>
      <c r="D836" s="3">
        <v>2.30078</v>
      </c>
      <c r="E836">
        <f>-(Table22553033353673994314634952775107139171203[[#This Row],[time]]-2)*2</f>
        <v>-0.60156000000000009</v>
      </c>
      <c r="F836" s="6">
        <v>0.60611899999999996</v>
      </c>
      <c r="G836" s="3">
        <v>2.30078</v>
      </c>
      <c r="H836" s="2">
        <f t="shared" si="787"/>
        <v>-0.60156000000000009</v>
      </c>
      <c r="I836" s="6">
        <v>3.83975</v>
      </c>
      <c r="J836" s="3">
        <v>2.30078</v>
      </c>
      <c r="K836">
        <f>-(Table32563043363684004324644962876108140172204[[#This Row],[time]]-2)*2</f>
        <v>-0.60156000000000009</v>
      </c>
      <c r="L836" s="6">
        <v>1.0566800000000001</v>
      </c>
      <c r="M836" s="3">
        <v>2.30078</v>
      </c>
      <c r="N836">
        <f>-(Table2462633113433754074394715033583115147179211[[#This Row],[time]]-2)*2</f>
        <v>-0.60156000000000009</v>
      </c>
      <c r="O836" s="6">
        <v>1.16682E-2</v>
      </c>
      <c r="P836" s="3">
        <v>2.30078</v>
      </c>
      <c r="Q836">
        <f>-(Table42573053373694014334654972977109141173205[[#This Row],[time]]-2)*2</f>
        <v>-0.60156000000000009</v>
      </c>
      <c r="R836" s="6">
        <v>0.15890599999999999</v>
      </c>
      <c r="S836" s="3">
        <v>2.30078</v>
      </c>
      <c r="T836">
        <f>-(Table2472643123443764084404725043684116148180212[[#This Row],[time]]-2)*2</f>
        <v>-0.60156000000000009</v>
      </c>
      <c r="U836" s="6">
        <v>0.86329400000000001</v>
      </c>
      <c r="V836" s="3">
        <v>2.30078</v>
      </c>
      <c r="W836">
        <f>-(Table52583063383704024344664983078110142174206[[#This Row],[time]]-2)*2</f>
        <v>-0.60156000000000009</v>
      </c>
      <c r="X836" s="6">
        <v>1.48729</v>
      </c>
      <c r="Y836" s="3">
        <v>2.30078</v>
      </c>
      <c r="Z836">
        <f>-(Table2482653133453774094414735053785117149181213[[#This Row],[time]]-2)*2</f>
        <v>-0.60156000000000009</v>
      </c>
      <c r="AA836" s="6">
        <v>1.0446100000000001E-3</v>
      </c>
      <c r="AB836" s="3">
        <v>2.30078</v>
      </c>
      <c r="AC836">
        <f>-(Table62593073393714034354674993179111143175207[[#This Row],[time]]-2)*2</f>
        <v>-0.60156000000000009</v>
      </c>
      <c r="AD836" s="6">
        <v>1.7818799999999999E-2</v>
      </c>
      <c r="AE836" s="3">
        <v>2.30078</v>
      </c>
      <c r="AF836">
        <f>-(Table2492663143463784104424745063886118150182214[[#This Row],[time]]-2)*2</f>
        <v>-0.60156000000000009</v>
      </c>
      <c r="AG836" s="6">
        <v>1.9301699999999999</v>
      </c>
      <c r="AH836" s="3">
        <v>2.30078</v>
      </c>
      <c r="AI836">
        <f>-(Table72603083403724044364685003280112144176208[[#This Row],[time]]-2)*2</f>
        <v>-0.60156000000000009</v>
      </c>
      <c r="AJ836" s="6">
        <v>1.89893</v>
      </c>
      <c r="AK836" s="3">
        <v>2.30078</v>
      </c>
      <c r="AL836">
        <f>-(Table2502673153473794114434755073987119151183215[[#This Row],[time]]-2)*2</f>
        <v>-0.60156000000000009</v>
      </c>
      <c r="AM836" s="6">
        <v>3.0148999999999999</v>
      </c>
      <c r="AN836" s="3">
        <v>2.30078</v>
      </c>
      <c r="AO836">
        <f>-(Table82613093413734054374695013381113145177209[[#This Row],[time]]-2)*2</f>
        <v>-0.60156000000000009</v>
      </c>
      <c r="AP836" s="6">
        <v>3.6168900000000002</v>
      </c>
      <c r="AQ836" s="3">
        <v>2.30078</v>
      </c>
      <c r="AR836">
        <f>-(Table2522683163483804124444765084088120152184216[[#This Row],[time]]-2)*2</f>
        <v>-0.60156000000000009</v>
      </c>
      <c r="AS836" s="6">
        <v>2.1383000000000001</v>
      </c>
      <c r="AT836" s="3">
        <v>2.30078</v>
      </c>
      <c r="AU836">
        <f>-(Table2532693173493814134454775094189121153185217[[#This Row],[time]]-2)*2</f>
        <v>-0.60156000000000009</v>
      </c>
      <c r="AV836" s="6">
        <v>4.8048000000000002</v>
      </c>
    </row>
    <row r="837" spans="1:48">
      <c r="A837" s="3">
        <v>2.3547400000000001</v>
      </c>
      <c r="B837">
        <f>-(Table12543023343663984304624942674106138170202[[#This Row],[time]]-2)*2</f>
        <v>-0.70948000000000011</v>
      </c>
      <c r="C837" s="6">
        <v>3.6606900000000002</v>
      </c>
      <c r="D837" s="3">
        <v>2.3547400000000001</v>
      </c>
      <c r="E837">
        <f>-(Table22553033353673994314634952775107139171203[[#This Row],[time]]-2)*2</f>
        <v>-0.70948000000000011</v>
      </c>
      <c r="F837" s="6">
        <v>0.70455100000000004</v>
      </c>
      <c r="G837" s="3">
        <v>2.3547400000000001</v>
      </c>
      <c r="H837" s="2">
        <f t="shared" si="787"/>
        <v>-0.70948000000000011</v>
      </c>
      <c r="I837" s="6">
        <v>4.2200199999999999</v>
      </c>
      <c r="J837" s="3">
        <v>2.3547400000000001</v>
      </c>
      <c r="K837">
        <f>-(Table32563043363684004324644962876108140172204[[#This Row],[time]]-2)*2</f>
        <v>-0.70948000000000011</v>
      </c>
      <c r="L837" s="6">
        <v>1.1520600000000001</v>
      </c>
      <c r="M837" s="3">
        <v>2.3547400000000001</v>
      </c>
      <c r="N837">
        <f>-(Table2462633113433754074394715033583115147179211[[#This Row],[time]]-2)*2</f>
        <v>-0.70948000000000011</v>
      </c>
      <c r="O837" s="6">
        <v>3.9599500000000003E-2</v>
      </c>
      <c r="P837" s="3">
        <v>2.3547400000000001</v>
      </c>
      <c r="Q837">
        <f>-(Table42573053373694014334654972977109141173205[[#This Row],[time]]-2)*2</f>
        <v>-0.70948000000000011</v>
      </c>
      <c r="R837" s="6">
        <v>0.29113899999999998</v>
      </c>
      <c r="S837" s="3">
        <v>2.3547400000000001</v>
      </c>
      <c r="T837">
        <f>-(Table2472643123443764084404725043684116148180212[[#This Row],[time]]-2)*2</f>
        <v>-0.70948000000000011</v>
      </c>
      <c r="U837" s="6">
        <v>1.05192</v>
      </c>
      <c r="V837" s="3">
        <v>2.3547400000000001</v>
      </c>
      <c r="W837">
        <f>-(Table52583063383704024344664983078110142174206[[#This Row],[time]]-2)*2</f>
        <v>-0.70948000000000011</v>
      </c>
      <c r="X837" s="6">
        <v>1.57375</v>
      </c>
      <c r="Y837" s="3">
        <v>2.3547400000000001</v>
      </c>
      <c r="Z837">
        <f>-(Table2482653133453774094414735053785117149181213[[#This Row],[time]]-2)*2</f>
        <v>-0.70948000000000011</v>
      </c>
      <c r="AA837" s="6">
        <v>5.2455099999999998E-2</v>
      </c>
      <c r="AB837" s="3">
        <v>2.3547400000000001</v>
      </c>
      <c r="AC837">
        <f>-(Table62593073393714034354674993179111143175207[[#This Row],[time]]-2)*2</f>
        <v>-0.70948000000000011</v>
      </c>
      <c r="AD837" s="6">
        <v>6.4575499999999994E-2</v>
      </c>
      <c r="AE837" s="3">
        <v>2.3547400000000001</v>
      </c>
      <c r="AF837">
        <f>-(Table2492663143463784104424745063886118150182214[[#This Row],[time]]-2)*2</f>
        <v>-0.70948000000000011</v>
      </c>
      <c r="AG837" s="6">
        <v>2.0726499999999999</v>
      </c>
      <c r="AH837" s="3">
        <v>2.3547400000000001</v>
      </c>
      <c r="AI837">
        <f>-(Table72603083403724044364685003280112144176208[[#This Row],[time]]-2)*2</f>
        <v>-0.70948000000000011</v>
      </c>
      <c r="AJ837" s="6">
        <v>2.3108</v>
      </c>
      <c r="AK837" s="3">
        <v>2.3547400000000001</v>
      </c>
      <c r="AL837">
        <f>-(Table2502673153473794114434755073987119151183215[[#This Row],[time]]-2)*2</f>
        <v>-0.70948000000000011</v>
      </c>
      <c r="AM837" s="6">
        <v>3.2702</v>
      </c>
      <c r="AN837" s="3">
        <v>2.3547400000000001</v>
      </c>
      <c r="AO837">
        <f>-(Table82613093413734054374695013381113145177209[[#This Row],[time]]-2)*2</f>
        <v>-0.70948000000000011</v>
      </c>
      <c r="AP837" s="6">
        <v>4.0463699999999996</v>
      </c>
      <c r="AQ837" s="3">
        <v>2.3547400000000001</v>
      </c>
      <c r="AR837">
        <f>-(Table2522683163483804124444765084088120152184216[[#This Row],[time]]-2)*2</f>
        <v>-0.70948000000000011</v>
      </c>
      <c r="AS837" s="6">
        <v>2.38876</v>
      </c>
      <c r="AT837" s="3">
        <v>2.3547400000000001</v>
      </c>
      <c r="AU837">
        <f>-(Table2532693173493814134454775094189121153185217[[#This Row],[time]]-2)*2</f>
        <v>-0.70948000000000011</v>
      </c>
      <c r="AV837" s="6">
        <v>5.1646900000000002</v>
      </c>
    </row>
    <row r="838" spans="1:48">
      <c r="A838" s="3">
        <v>2.4156200000000001</v>
      </c>
      <c r="B838">
        <f>-(Table12543023343663984304624942674106138170202[[#This Row],[time]]-2)*2</f>
        <v>-0.8312400000000002</v>
      </c>
      <c r="C838" s="6">
        <v>4.1457600000000001</v>
      </c>
      <c r="D838" s="3">
        <v>2.4156200000000001</v>
      </c>
      <c r="E838">
        <f>-(Table22553033353673994314634952775107139171203[[#This Row],[time]]-2)*2</f>
        <v>-0.8312400000000002</v>
      </c>
      <c r="F838" s="6">
        <v>0.85931299999999999</v>
      </c>
      <c r="G838" s="3">
        <v>2.4156200000000001</v>
      </c>
      <c r="H838" s="2">
        <f t="shared" si="787"/>
        <v>-0.8312400000000002</v>
      </c>
      <c r="I838" s="6">
        <v>4.6657299999999999</v>
      </c>
      <c r="J838" s="3">
        <v>2.4156200000000001</v>
      </c>
      <c r="K838">
        <f>-(Table32563043363684004324644962876108140172204[[#This Row],[time]]-2)*2</f>
        <v>-0.8312400000000002</v>
      </c>
      <c r="L838" s="6">
        <v>1.27921</v>
      </c>
      <c r="M838" s="3">
        <v>2.4156200000000001</v>
      </c>
      <c r="N838">
        <f>-(Table2462633113433754074394715033583115147179211[[#This Row],[time]]-2)*2</f>
        <v>-0.8312400000000002</v>
      </c>
      <c r="O838" s="6">
        <v>0.25363999999999998</v>
      </c>
      <c r="P838" s="3">
        <v>2.4156200000000001</v>
      </c>
      <c r="Q838">
        <f>-(Table42573053373694014334654972977109141173205[[#This Row],[time]]-2)*2</f>
        <v>-0.8312400000000002</v>
      </c>
      <c r="R838" s="6">
        <v>0.48798599999999998</v>
      </c>
      <c r="S838" s="3">
        <v>2.4156200000000001</v>
      </c>
      <c r="T838">
        <f>-(Table2472643123443764084404725043684116148180212[[#This Row],[time]]-2)*2</f>
        <v>-0.8312400000000002</v>
      </c>
      <c r="U838" s="6">
        <v>1.2735099999999999</v>
      </c>
      <c r="V838" s="3">
        <v>2.4156200000000001</v>
      </c>
      <c r="W838">
        <f>-(Table52583063383704024344664983078110142174206[[#This Row],[time]]-2)*2</f>
        <v>-0.8312400000000002</v>
      </c>
      <c r="X838" s="6">
        <v>1.64188</v>
      </c>
      <c r="Y838" s="3">
        <v>2.4156200000000001</v>
      </c>
      <c r="Z838">
        <f>-(Table2482653133453774094414735053785117149181213[[#This Row],[time]]-2)*2</f>
        <v>-0.8312400000000002</v>
      </c>
      <c r="AA838" s="6">
        <v>0.25645099999999998</v>
      </c>
      <c r="AB838" s="3">
        <v>2.4156200000000001</v>
      </c>
      <c r="AC838">
        <f>-(Table62593073393714034354674993179111143175207[[#This Row],[time]]-2)*2</f>
        <v>-0.8312400000000002</v>
      </c>
      <c r="AD838" s="6">
        <v>0.213556</v>
      </c>
      <c r="AE838" s="3">
        <v>2.4156200000000001</v>
      </c>
      <c r="AF838">
        <f>-(Table2492663143463784104424745063886118150182214[[#This Row],[time]]-2)*2</f>
        <v>-0.8312400000000002</v>
      </c>
      <c r="AG838" s="6">
        <v>2.0720800000000001</v>
      </c>
      <c r="AH838" s="3">
        <v>2.4156200000000001</v>
      </c>
      <c r="AI838">
        <f>-(Table72603083403724044364685003280112144176208[[#This Row],[time]]-2)*2</f>
        <v>-0.8312400000000002</v>
      </c>
      <c r="AJ838" s="6">
        <v>2.8054100000000002</v>
      </c>
      <c r="AK838" s="3">
        <v>2.4156200000000001</v>
      </c>
      <c r="AL838">
        <f>-(Table2502673153473794114434755073987119151183215[[#This Row],[time]]-2)*2</f>
        <v>-0.8312400000000002</v>
      </c>
      <c r="AM838" s="6">
        <v>3.5394299999999999</v>
      </c>
      <c r="AN838" s="3">
        <v>2.4156200000000001</v>
      </c>
      <c r="AO838">
        <f>-(Table82613093413734054374695013381113145177209[[#This Row],[time]]-2)*2</f>
        <v>-0.8312400000000002</v>
      </c>
      <c r="AP838" s="6">
        <v>4.5241300000000004</v>
      </c>
      <c r="AQ838" s="3">
        <v>2.4156200000000001</v>
      </c>
      <c r="AR838">
        <f>-(Table2522683163483804124444765084088120152184216[[#This Row],[time]]-2)*2</f>
        <v>-0.8312400000000002</v>
      </c>
      <c r="AS838" s="6">
        <v>2.6593100000000001</v>
      </c>
      <c r="AT838" s="3">
        <v>2.4156200000000001</v>
      </c>
      <c r="AU838">
        <f>-(Table2532693173493814134454775094189121153185217[[#This Row],[time]]-2)*2</f>
        <v>-0.8312400000000002</v>
      </c>
      <c r="AV838" s="6">
        <v>5.5732200000000001</v>
      </c>
    </row>
    <row r="839" spans="1:48">
      <c r="A839" s="3">
        <v>2.4508299999999998</v>
      </c>
      <c r="B839">
        <f>-(Table12543023343663984304624942674106138170202[[#This Row],[time]]-2)*2</f>
        <v>-0.90165999999999968</v>
      </c>
      <c r="C839" s="6">
        <v>4.4688600000000003</v>
      </c>
      <c r="D839" s="3">
        <v>2.4508299999999998</v>
      </c>
      <c r="E839">
        <f>-(Table22553033353673994314634952775107139171203[[#This Row],[time]]-2)*2</f>
        <v>-0.90165999999999968</v>
      </c>
      <c r="F839" s="6">
        <v>0.96235700000000002</v>
      </c>
      <c r="G839" s="3">
        <v>2.4508299999999998</v>
      </c>
      <c r="H839" s="2">
        <f t="shared" si="787"/>
        <v>-0.90165999999999968</v>
      </c>
      <c r="I839" s="6">
        <v>4.9310999999999998</v>
      </c>
      <c r="J839" s="3">
        <v>2.4508299999999998</v>
      </c>
      <c r="K839">
        <f>-(Table32563043363684004324644962876108140172204[[#This Row],[time]]-2)*2</f>
        <v>-0.90165999999999968</v>
      </c>
      <c r="L839" s="6">
        <v>1.35605</v>
      </c>
      <c r="M839" s="3">
        <v>2.4508299999999998</v>
      </c>
      <c r="N839">
        <f>-(Table2462633113433754074394715033583115147179211[[#This Row],[time]]-2)*2</f>
        <v>-0.90165999999999968</v>
      </c>
      <c r="O839" s="6">
        <v>0.422732</v>
      </c>
      <c r="P839" s="3">
        <v>2.4508299999999998</v>
      </c>
      <c r="Q839">
        <f>-(Table42573053373694014334654972977109141173205[[#This Row],[time]]-2)*2</f>
        <v>-0.90165999999999968</v>
      </c>
      <c r="R839" s="6">
        <v>0.63039999999999996</v>
      </c>
      <c r="S839" s="3">
        <v>2.4508299999999998</v>
      </c>
      <c r="T839">
        <f>-(Table2472643123443764084404725043684116148180212[[#This Row],[time]]-2)*2</f>
        <v>-0.90165999999999968</v>
      </c>
      <c r="U839" s="6">
        <v>1.40133</v>
      </c>
      <c r="V839" s="3">
        <v>2.4508299999999998</v>
      </c>
      <c r="W839">
        <f>-(Table52583063383704024344664983078110142174206[[#This Row],[time]]-2)*2</f>
        <v>-0.90165999999999968</v>
      </c>
      <c r="X839" s="6">
        <v>1.66279</v>
      </c>
      <c r="Y839" s="3">
        <v>2.4508299999999998</v>
      </c>
      <c r="Z839">
        <f>-(Table2482653133453774094414735053785117149181213[[#This Row],[time]]-2)*2</f>
        <v>-0.90165999999999968</v>
      </c>
      <c r="AA839" s="6">
        <v>0.41782999999999998</v>
      </c>
      <c r="AB839" s="3">
        <v>2.4508299999999998</v>
      </c>
      <c r="AC839">
        <f>-(Table62593073393714034354674993179111143175207[[#This Row],[time]]-2)*2</f>
        <v>-0.90165999999999968</v>
      </c>
      <c r="AD839" s="6">
        <v>0.34584399999999998</v>
      </c>
      <c r="AE839" s="3">
        <v>2.4508299999999998</v>
      </c>
      <c r="AF839">
        <f>-(Table2492663143463784104424745063886118150182214[[#This Row],[time]]-2)*2</f>
        <v>-0.90165999999999968</v>
      </c>
      <c r="AG839" s="6">
        <v>2.05863</v>
      </c>
      <c r="AH839" s="3">
        <v>2.4508299999999998</v>
      </c>
      <c r="AI839">
        <f>-(Table72603083403724044364685003280112144176208[[#This Row],[time]]-2)*2</f>
        <v>-0.90165999999999968</v>
      </c>
      <c r="AJ839" s="6">
        <v>3.0737700000000001</v>
      </c>
      <c r="AK839" s="3">
        <v>2.4508299999999998</v>
      </c>
      <c r="AL839">
        <f>-(Table2502673153473794114434755073987119151183215[[#This Row],[time]]-2)*2</f>
        <v>-0.90165999999999968</v>
      </c>
      <c r="AM839" s="6">
        <v>3.6925699999999999</v>
      </c>
      <c r="AN839" s="3">
        <v>2.4508299999999998</v>
      </c>
      <c r="AO839">
        <f>-(Table82613093413734054374695013381113145177209[[#This Row],[time]]-2)*2</f>
        <v>-0.90165999999999968</v>
      </c>
      <c r="AP839" s="6">
        <v>4.8056400000000004</v>
      </c>
      <c r="AQ839" s="3">
        <v>2.4508299999999998</v>
      </c>
      <c r="AR839">
        <f>-(Table2522683163483804124444765084088120152184216[[#This Row],[time]]-2)*2</f>
        <v>-0.90165999999999968</v>
      </c>
      <c r="AS839" s="6">
        <v>2.82796</v>
      </c>
      <c r="AT839" s="3">
        <v>2.4508299999999998</v>
      </c>
      <c r="AU839">
        <f>-(Table2532693173493814134454775094189121153185217[[#This Row],[time]]-2)*2</f>
        <v>-0.90165999999999968</v>
      </c>
      <c r="AV839" s="6">
        <v>5.8134300000000003</v>
      </c>
    </row>
    <row r="840" spans="1:48">
      <c r="A840" s="3">
        <v>2.5116999999999998</v>
      </c>
      <c r="B840">
        <f>-(Table12543023343663984304624942674106138170202[[#This Row],[time]]-2)*2</f>
        <v>-1.0233999999999996</v>
      </c>
      <c r="C840" s="6">
        <v>4.9066299999999998</v>
      </c>
      <c r="D840" s="3">
        <v>2.5116999999999998</v>
      </c>
      <c r="E840">
        <f>-(Table22553033353673994314634952775107139171203[[#This Row],[time]]-2)*2</f>
        <v>-1.0233999999999996</v>
      </c>
      <c r="F840" s="6">
        <v>1.16266</v>
      </c>
      <c r="G840" s="3">
        <v>2.5116999999999998</v>
      </c>
      <c r="H840" s="2">
        <f t="shared" si="787"/>
        <v>-1.0233999999999996</v>
      </c>
      <c r="I840" s="6">
        <v>5.2606299999999999</v>
      </c>
      <c r="J840" s="3">
        <v>2.5116999999999998</v>
      </c>
      <c r="K840">
        <f>-(Table32563043363684004324644962876108140172204[[#This Row],[time]]-2)*2</f>
        <v>-1.0233999999999996</v>
      </c>
      <c r="L840" s="6">
        <v>1.50074</v>
      </c>
      <c r="M840" s="3">
        <v>2.5116999999999998</v>
      </c>
      <c r="N840">
        <f>-(Table2462633113433754074394715033583115147179211[[#This Row],[time]]-2)*2</f>
        <v>-1.0233999999999996</v>
      </c>
      <c r="O840" s="6">
        <v>0.72228300000000001</v>
      </c>
      <c r="P840" s="3">
        <v>2.5116999999999998</v>
      </c>
      <c r="Q840">
        <f>-(Table42573053373694014334654972977109141173205[[#This Row],[time]]-2)*2</f>
        <v>-1.0233999999999996</v>
      </c>
      <c r="R840" s="6">
        <v>0.90784500000000001</v>
      </c>
      <c r="S840" s="3">
        <v>2.5116999999999998</v>
      </c>
      <c r="T840">
        <f>-(Table2472643123443764084404725043684116148180212[[#This Row],[time]]-2)*2</f>
        <v>-1.0233999999999996</v>
      </c>
      <c r="U840" s="6">
        <v>1.62036</v>
      </c>
      <c r="V840" s="3">
        <v>2.5116999999999998</v>
      </c>
      <c r="W840">
        <f>-(Table52583063383704024344664983078110142174206[[#This Row],[time]]-2)*2</f>
        <v>-1.0233999999999996</v>
      </c>
      <c r="X840" s="6">
        <v>1.7031700000000001</v>
      </c>
      <c r="Y840" s="3">
        <v>2.5116999999999998</v>
      </c>
      <c r="Z840">
        <f>-(Table2482653133453774094414735053785117149181213[[#This Row],[time]]-2)*2</f>
        <v>-1.0233999999999996</v>
      </c>
      <c r="AA840" s="6">
        <v>0.75004899999999997</v>
      </c>
      <c r="AB840" s="3">
        <v>2.5116999999999998</v>
      </c>
      <c r="AC840">
        <f>-(Table62593073393714034354674993179111143175207[[#This Row],[time]]-2)*2</f>
        <v>-1.0233999999999996</v>
      </c>
      <c r="AD840" s="6">
        <v>0.64186500000000002</v>
      </c>
      <c r="AE840" s="3">
        <v>2.5116999999999998</v>
      </c>
      <c r="AF840">
        <f>-(Table2492663143463784104424745063886118150182214[[#This Row],[time]]-2)*2</f>
        <v>-1.0233999999999996</v>
      </c>
      <c r="AG840" s="6">
        <v>2.2587899999999999</v>
      </c>
      <c r="AH840" s="3">
        <v>2.5116999999999998</v>
      </c>
      <c r="AI840">
        <f>-(Table72603083403724044364685003280112144176208[[#This Row],[time]]-2)*2</f>
        <v>-1.0233999999999996</v>
      </c>
      <c r="AJ840" s="6">
        <v>3.6797399999999998</v>
      </c>
      <c r="AK840" s="3">
        <v>2.5116999999999998</v>
      </c>
      <c r="AL840">
        <f>-(Table2502673153473794114434755073987119151183215[[#This Row],[time]]-2)*2</f>
        <v>-1.0233999999999996</v>
      </c>
      <c r="AM840" s="6">
        <v>3.9768400000000002</v>
      </c>
      <c r="AN840" s="3">
        <v>2.5116999999999998</v>
      </c>
      <c r="AO840">
        <f>-(Table82613093413734054374695013381113145177209[[#This Row],[time]]-2)*2</f>
        <v>-1.0233999999999996</v>
      </c>
      <c r="AP840" s="6">
        <v>5.3103899999999999</v>
      </c>
      <c r="AQ840" s="3">
        <v>2.5116999999999998</v>
      </c>
      <c r="AR840">
        <f>-(Table2522683163483804124444765084088120152184216[[#This Row],[time]]-2)*2</f>
        <v>-1.0233999999999996</v>
      </c>
      <c r="AS840" s="6">
        <v>3.1278600000000001</v>
      </c>
      <c r="AT840" s="3">
        <v>2.5116999999999998</v>
      </c>
      <c r="AU840">
        <f>-(Table2532693173493814134454775094189121153185217[[#This Row],[time]]-2)*2</f>
        <v>-1.0233999999999996</v>
      </c>
      <c r="AV840" s="6">
        <v>6.2309900000000003</v>
      </c>
    </row>
    <row r="841" spans="1:48">
      <c r="A841" s="3">
        <v>2.5502099999999999</v>
      </c>
      <c r="B841">
        <f>-(Table12543023343663984304624942674106138170202[[#This Row],[time]]-2)*2</f>
        <v>-1.1004199999999997</v>
      </c>
      <c r="C841" s="6">
        <v>5.1246600000000004</v>
      </c>
      <c r="D841" s="3">
        <v>2.5502099999999999</v>
      </c>
      <c r="E841">
        <f>-(Table22553033353673994314634952775107139171203[[#This Row],[time]]-2)*2</f>
        <v>-1.1004199999999997</v>
      </c>
      <c r="F841" s="6">
        <v>1.26196</v>
      </c>
      <c r="G841" s="3">
        <v>2.5502099999999999</v>
      </c>
      <c r="H841" s="2">
        <f t="shared" si="787"/>
        <v>-1.1004199999999997</v>
      </c>
      <c r="I841" s="6">
        <v>5.4287200000000002</v>
      </c>
      <c r="J841" s="3">
        <v>2.5502099999999999</v>
      </c>
      <c r="K841">
        <f>-(Table32563043363684004324644962876108140172204[[#This Row],[time]]-2)*2</f>
        <v>-1.1004199999999997</v>
      </c>
      <c r="L841" s="6">
        <v>1.57542</v>
      </c>
      <c r="M841" s="3">
        <v>2.5502099999999999</v>
      </c>
      <c r="N841">
        <f>-(Table2462633113433754074394715033583115147179211[[#This Row],[time]]-2)*2</f>
        <v>-1.1004199999999997</v>
      </c>
      <c r="O841" s="6">
        <v>0.88760300000000003</v>
      </c>
      <c r="P841" s="3">
        <v>2.5502099999999999</v>
      </c>
      <c r="Q841">
        <f>-(Table42573053373694014334654972977109141173205[[#This Row],[time]]-2)*2</f>
        <v>-1.1004199999999997</v>
      </c>
      <c r="R841" s="6">
        <v>1.08151</v>
      </c>
      <c r="S841" s="3">
        <v>2.5502099999999999</v>
      </c>
      <c r="T841">
        <f>-(Table2472643123443764084404725043684116148180212[[#This Row],[time]]-2)*2</f>
        <v>-1.1004199999999997</v>
      </c>
      <c r="U841" s="6">
        <v>1.71286</v>
      </c>
      <c r="V841" s="3">
        <v>2.5502099999999999</v>
      </c>
      <c r="W841">
        <f>-(Table52583063383704024344664983078110142174206[[#This Row],[time]]-2)*2</f>
        <v>-1.1004199999999997</v>
      </c>
      <c r="X841" s="6">
        <v>1.7287300000000001</v>
      </c>
      <c r="Y841" s="3">
        <v>2.5502099999999999</v>
      </c>
      <c r="Z841">
        <f>-(Table2482653133453774094414735053785117149181213[[#This Row],[time]]-2)*2</f>
        <v>-1.1004199999999997</v>
      </c>
      <c r="AA841" s="6">
        <v>1.10975</v>
      </c>
      <c r="AB841" s="3">
        <v>2.5502099999999999</v>
      </c>
      <c r="AC841">
        <f>-(Table62593073393714034354674993179111143175207[[#This Row],[time]]-2)*2</f>
        <v>-1.1004199999999997</v>
      </c>
      <c r="AD841" s="6">
        <v>0.93134300000000003</v>
      </c>
      <c r="AE841" s="3">
        <v>2.5502099999999999</v>
      </c>
      <c r="AF841">
        <f>-(Table2492663143463784104424745063886118150182214[[#This Row],[time]]-2)*2</f>
        <v>-1.1004199999999997</v>
      </c>
      <c r="AG841" s="6">
        <v>2.5553599999999999</v>
      </c>
      <c r="AH841" s="3">
        <v>2.5502099999999999</v>
      </c>
      <c r="AI841">
        <f>-(Table72603083403724044364685003280112144176208[[#This Row],[time]]-2)*2</f>
        <v>-1.1004199999999997</v>
      </c>
      <c r="AJ841" s="6">
        <v>4.1898299999999997</v>
      </c>
      <c r="AK841" s="3">
        <v>2.5502099999999999</v>
      </c>
      <c r="AL841">
        <f>-(Table2502673153473794114434755073987119151183215[[#This Row],[time]]-2)*2</f>
        <v>-1.1004199999999997</v>
      </c>
      <c r="AM841" s="6">
        <v>4.16099</v>
      </c>
      <c r="AN841" s="3">
        <v>2.5502099999999999</v>
      </c>
      <c r="AO841">
        <f>-(Table82613093413734054374695013381113145177209[[#This Row],[time]]-2)*2</f>
        <v>-1.1004199999999997</v>
      </c>
      <c r="AP841" s="6">
        <v>5.6644800000000002</v>
      </c>
      <c r="AQ841" s="3">
        <v>2.5502099999999999</v>
      </c>
      <c r="AR841">
        <f>-(Table2522683163483804124444765084088120152184216[[#This Row],[time]]-2)*2</f>
        <v>-1.1004199999999997</v>
      </c>
      <c r="AS841" s="6">
        <v>3.3194699999999999</v>
      </c>
      <c r="AT841" s="3">
        <v>2.5502099999999999</v>
      </c>
      <c r="AU841">
        <f>-(Table2532693173493814134454775094189121153185217[[#This Row],[time]]-2)*2</f>
        <v>-1.1004199999999997</v>
      </c>
      <c r="AV841" s="6">
        <v>6.5063399999999998</v>
      </c>
    </row>
    <row r="842" spans="1:48">
      <c r="A842" s="3">
        <v>2.60026</v>
      </c>
      <c r="B842">
        <f>-(Table12543023343663984304624942674106138170202[[#This Row],[time]]-2)*2</f>
        <v>-1.20052</v>
      </c>
      <c r="C842" s="6">
        <v>5.3959099999999998</v>
      </c>
      <c r="D842" s="3">
        <v>2.60026</v>
      </c>
      <c r="E842">
        <f>-(Table22553033353673994314634952775107139171203[[#This Row],[time]]-2)*2</f>
        <v>-1.20052</v>
      </c>
      <c r="F842" s="6">
        <v>1.3898900000000001</v>
      </c>
      <c r="G842" s="3">
        <v>2.60026</v>
      </c>
      <c r="H842" s="2">
        <f t="shared" si="787"/>
        <v>-1.20052</v>
      </c>
      <c r="I842" s="6">
        <v>5.65273</v>
      </c>
      <c r="J842" s="3">
        <v>2.60026</v>
      </c>
      <c r="K842">
        <f>-(Table32563043363684004324644962876108140172204[[#This Row],[time]]-2)*2</f>
        <v>-1.20052</v>
      </c>
      <c r="L842" s="6">
        <v>1.6888300000000001</v>
      </c>
      <c r="M842" s="3">
        <v>2.60026</v>
      </c>
      <c r="N842">
        <f>-(Table2462633113433754074394715033583115147179211[[#This Row],[time]]-2)*2</f>
        <v>-1.20052</v>
      </c>
      <c r="O842" s="6">
        <v>1.0936699999999999</v>
      </c>
      <c r="P842" s="3">
        <v>2.60026</v>
      </c>
      <c r="Q842">
        <f>-(Table42573053373694014334654972977109141173205[[#This Row],[time]]-2)*2</f>
        <v>-1.20052</v>
      </c>
      <c r="R842" s="6">
        <v>1.31724</v>
      </c>
      <c r="S842" s="3">
        <v>2.60026</v>
      </c>
      <c r="T842">
        <f>-(Table2472643123443764084404725043684116148180212[[#This Row],[time]]-2)*2</f>
        <v>-1.20052</v>
      </c>
      <c r="U842" s="6">
        <v>1.8090299999999999</v>
      </c>
      <c r="V842" s="3">
        <v>2.60026</v>
      </c>
      <c r="W842">
        <f>-(Table52583063383704024344664983078110142174206[[#This Row],[time]]-2)*2</f>
        <v>-1.20052</v>
      </c>
      <c r="X842" s="6">
        <v>1.7950600000000001</v>
      </c>
      <c r="Y842" s="3">
        <v>2.60026</v>
      </c>
      <c r="Z842">
        <f>-(Table2482653133453774094414735053785117149181213[[#This Row],[time]]-2)*2</f>
        <v>-1.20052</v>
      </c>
      <c r="AA842" s="6">
        <v>1.7650600000000001</v>
      </c>
      <c r="AB842" s="3">
        <v>2.60026</v>
      </c>
      <c r="AC842">
        <f>-(Table62593073393714034354674993179111143175207[[#This Row],[time]]-2)*2</f>
        <v>-1.20052</v>
      </c>
      <c r="AD842" s="6">
        <v>1.4928399999999999</v>
      </c>
      <c r="AE842" s="3">
        <v>2.60026</v>
      </c>
      <c r="AF842">
        <f>-(Table2492663143463784104424745063886118150182214[[#This Row],[time]]-2)*2</f>
        <v>-1.20052</v>
      </c>
      <c r="AG842" s="6">
        <v>3.0629</v>
      </c>
      <c r="AH842" s="3">
        <v>2.60026</v>
      </c>
      <c r="AI842">
        <f>-(Table72603083403724044364685003280112144176208[[#This Row],[time]]-2)*2</f>
        <v>-1.20052</v>
      </c>
      <c r="AJ842" s="6">
        <v>4.9649099999999997</v>
      </c>
      <c r="AK842" s="3">
        <v>2.60026</v>
      </c>
      <c r="AL842">
        <f>-(Table2502673153473794114434755073987119151183215[[#This Row],[time]]-2)*2</f>
        <v>-1.20052</v>
      </c>
      <c r="AM842" s="6">
        <v>4.4436999999999998</v>
      </c>
      <c r="AN842" s="3">
        <v>2.60026</v>
      </c>
      <c r="AO842">
        <f>-(Table82613093413734054374695013381113145177209[[#This Row],[time]]-2)*2</f>
        <v>-1.20052</v>
      </c>
      <c r="AP842" s="6">
        <v>6.1745599999999996</v>
      </c>
      <c r="AQ842" s="3">
        <v>2.60026</v>
      </c>
      <c r="AR842">
        <f>-(Table2522683163483804124444765084088120152184216[[#This Row],[time]]-2)*2</f>
        <v>-1.20052</v>
      </c>
      <c r="AS842" s="6">
        <v>3.6013199999999999</v>
      </c>
      <c r="AT842" s="3">
        <v>2.60026</v>
      </c>
      <c r="AU842">
        <f>-(Table2532693173493814134454775094189121153185217[[#This Row],[time]]-2)*2</f>
        <v>-1.20052</v>
      </c>
      <c r="AV842" s="6">
        <v>6.8799400000000004</v>
      </c>
    </row>
    <row r="843" spans="1:48">
      <c r="A843" s="3">
        <v>2.6528900000000002</v>
      </c>
      <c r="B843">
        <f>-(Table12543023343663984304624942674106138170202[[#This Row],[time]]-2)*2</f>
        <v>-1.3057800000000004</v>
      </c>
      <c r="C843" s="6">
        <v>5.6880100000000002</v>
      </c>
      <c r="D843" s="3">
        <v>2.6528900000000002</v>
      </c>
      <c r="E843">
        <f>-(Table22553033353673994314634952775107139171203[[#This Row],[time]]-2)*2</f>
        <v>-1.3057800000000004</v>
      </c>
      <c r="F843" s="6">
        <v>1.5209900000000001</v>
      </c>
      <c r="G843" s="3">
        <v>2.6528900000000002</v>
      </c>
      <c r="H843" s="2">
        <f t="shared" si="787"/>
        <v>-1.3057800000000004</v>
      </c>
      <c r="I843" s="6">
        <v>5.8829799999999999</v>
      </c>
      <c r="J843" s="3">
        <v>2.6528900000000002</v>
      </c>
      <c r="K843">
        <f>-(Table32563043363684004324644962876108140172204[[#This Row],[time]]-2)*2</f>
        <v>-1.3057800000000004</v>
      </c>
      <c r="L843" s="6">
        <v>1.8055399999999999</v>
      </c>
      <c r="M843" s="3">
        <v>2.6528900000000002</v>
      </c>
      <c r="N843">
        <f>-(Table2462633113433754074394715033583115147179211[[#This Row],[time]]-2)*2</f>
        <v>-1.3057800000000004</v>
      </c>
      <c r="O843" s="6">
        <v>1.3209500000000001</v>
      </c>
      <c r="P843" s="3">
        <v>2.6528900000000002</v>
      </c>
      <c r="Q843">
        <f>-(Table42573053373694014334654972977109141173205[[#This Row],[time]]-2)*2</f>
        <v>-1.3057800000000004</v>
      </c>
      <c r="R843" s="6">
        <v>1.5655600000000001</v>
      </c>
      <c r="S843" s="3">
        <v>2.6528900000000002</v>
      </c>
      <c r="T843">
        <f>-(Table2472643123443764084404725043684116148180212[[#This Row],[time]]-2)*2</f>
        <v>-1.3057800000000004</v>
      </c>
      <c r="U843" s="6">
        <v>1.9433400000000001</v>
      </c>
      <c r="V843" s="3">
        <v>2.6528900000000002</v>
      </c>
      <c r="W843">
        <f>-(Table52583063383704024344664983078110142174206[[#This Row],[time]]-2)*2</f>
        <v>-1.3057800000000004</v>
      </c>
      <c r="X843" s="6">
        <v>1.88537</v>
      </c>
      <c r="Y843" s="3">
        <v>2.6528900000000002</v>
      </c>
      <c r="Z843">
        <f>-(Table2482653133453774094414735053785117149181213[[#This Row],[time]]-2)*2</f>
        <v>-1.3057800000000004</v>
      </c>
      <c r="AA843" s="6">
        <v>2.4408400000000001</v>
      </c>
      <c r="AB843" s="3">
        <v>2.6528900000000002</v>
      </c>
      <c r="AC843">
        <f>-(Table62593073393714034354674993179111143175207[[#This Row],[time]]-2)*2</f>
        <v>-1.3057800000000004</v>
      </c>
      <c r="AD843" s="6">
        <v>2.3586499999999999</v>
      </c>
      <c r="AE843" s="3">
        <v>2.6528900000000002</v>
      </c>
      <c r="AF843">
        <f>-(Table2492663143463784104424745063886118150182214[[#This Row],[time]]-2)*2</f>
        <v>-1.3057800000000004</v>
      </c>
      <c r="AG843" s="6">
        <v>3.6719400000000002</v>
      </c>
      <c r="AH843" s="3">
        <v>2.6528900000000002</v>
      </c>
      <c r="AI843">
        <f>-(Table72603083403724044364685003280112144176208[[#This Row],[time]]-2)*2</f>
        <v>-1.3057800000000004</v>
      </c>
      <c r="AJ843" s="6">
        <v>5.9330800000000004</v>
      </c>
      <c r="AK843" s="3">
        <v>2.6528900000000002</v>
      </c>
      <c r="AL843">
        <f>-(Table2502673153473794114434755073987119151183215[[#This Row],[time]]-2)*2</f>
        <v>-1.3057800000000004</v>
      </c>
      <c r="AM843" s="6">
        <v>4.7919799999999997</v>
      </c>
      <c r="AN843" s="3">
        <v>2.6528900000000002</v>
      </c>
      <c r="AO843">
        <f>-(Table82613093413734054374695013381113145177209[[#This Row],[time]]-2)*2</f>
        <v>-1.3057800000000004</v>
      </c>
      <c r="AP843" s="6">
        <v>6.7205899999999996</v>
      </c>
      <c r="AQ843" s="3">
        <v>2.6528900000000002</v>
      </c>
      <c r="AR843">
        <f>-(Table2522683163483804124444765084088120152184216[[#This Row],[time]]-2)*2</f>
        <v>-1.3057800000000004</v>
      </c>
      <c r="AS843" s="6">
        <v>3.9173800000000001</v>
      </c>
      <c r="AT843" s="3">
        <v>2.6528900000000002</v>
      </c>
      <c r="AU843">
        <f>-(Table2532693173493814134454775094189121153185217[[#This Row],[time]]-2)*2</f>
        <v>-1.3057800000000004</v>
      </c>
      <c r="AV843" s="6">
        <v>7.2907700000000002</v>
      </c>
    </row>
    <row r="844" spans="1:48">
      <c r="A844" s="3">
        <v>2.7008100000000002</v>
      </c>
      <c r="B844">
        <f>-(Table12543023343663984304624942674106138170202[[#This Row],[time]]-2)*2</f>
        <v>-1.4016200000000003</v>
      </c>
      <c r="C844" s="6">
        <v>5.94442</v>
      </c>
      <c r="D844" s="3">
        <v>2.7008100000000002</v>
      </c>
      <c r="E844">
        <f>-(Table22553033353673994314634952775107139171203[[#This Row],[time]]-2)*2</f>
        <v>-1.4016200000000003</v>
      </c>
      <c r="F844" s="6">
        <v>1.6435500000000001</v>
      </c>
      <c r="G844" s="3">
        <v>2.7008100000000002</v>
      </c>
      <c r="H844" s="2">
        <f t="shared" si="787"/>
        <v>-1.4016200000000003</v>
      </c>
      <c r="I844" s="6">
        <v>6.0751600000000003</v>
      </c>
      <c r="J844" s="3">
        <v>2.7008100000000002</v>
      </c>
      <c r="K844">
        <f>-(Table32563043363684004324644962876108140172204[[#This Row],[time]]-2)*2</f>
        <v>-1.4016200000000003</v>
      </c>
      <c r="L844" s="6">
        <v>1.90801</v>
      </c>
      <c r="M844" s="3">
        <v>2.7008100000000002</v>
      </c>
      <c r="N844">
        <f>-(Table2462633113433754074394715033583115147179211[[#This Row],[time]]-2)*2</f>
        <v>-1.4016200000000003</v>
      </c>
      <c r="O844" s="6">
        <v>1.5849800000000001</v>
      </c>
      <c r="P844" s="3">
        <v>2.7008100000000002</v>
      </c>
      <c r="Q844">
        <f>-(Table42573053373694014334654972977109141173205[[#This Row],[time]]-2)*2</f>
        <v>-1.4016200000000003</v>
      </c>
      <c r="R844" s="6">
        <v>1.7916000000000001</v>
      </c>
      <c r="S844" s="3">
        <v>2.7008100000000002</v>
      </c>
      <c r="T844">
        <f>-(Table2472643123443764084404725043684116148180212[[#This Row],[time]]-2)*2</f>
        <v>-1.4016200000000003</v>
      </c>
      <c r="U844" s="6">
        <v>2.1086499999999999</v>
      </c>
      <c r="V844" s="3">
        <v>2.7008100000000002</v>
      </c>
      <c r="W844">
        <f>-(Table52583063383704024344664983078110142174206[[#This Row],[time]]-2)*2</f>
        <v>-1.4016200000000003</v>
      </c>
      <c r="X844" s="6">
        <v>1.9824900000000001</v>
      </c>
      <c r="Y844" s="3">
        <v>2.7008100000000002</v>
      </c>
      <c r="Z844">
        <f>-(Table2482653133453774094414735053785117149181213[[#This Row],[time]]-2)*2</f>
        <v>-1.4016200000000003</v>
      </c>
      <c r="AA844" s="6">
        <v>3.0672100000000002</v>
      </c>
      <c r="AB844" s="3">
        <v>2.7008100000000002</v>
      </c>
      <c r="AC844">
        <f>-(Table62593073393714034354674993179111143175207[[#This Row],[time]]-2)*2</f>
        <v>-1.4016200000000003</v>
      </c>
      <c r="AD844" s="6">
        <v>3.39716</v>
      </c>
      <c r="AE844" s="3">
        <v>2.7008100000000002</v>
      </c>
      <c r="AF844">
        <f>-(Table2492663143463784104424745063886118150182214[[#This Row],[time]]-2)*2</f>
        <v>-1.4016200000000003</v>
      </c>
      <c r="AG844" s="6">
        <v>4.3482500000000002</v>
      </c>
      <c r="AH844" s="3">
        <v>2.7008100000000002</v>
      </c>
      <c r="AI844">
        <f>-(Table72603083403724044364685003280112144176208[[#This Row],[time]]-2)*2</f>
        <v>-1.4016200000000003</v>
      </c>
      <c r="AJ844" s="6">
        <v>6.9504599999999996</v>
      </c>
      <c r="AK844" s="3">
        <v>2.7008100000000002</v>
      </c>
      <c r="AL844">
        <f>-(Table2502673153473794114434755073987119151183215[[#This Row],[time]]-2)*2</f>
        <v>-1.4016200000000003</v>
      </c>
      <c r="AM844" s="6">
        <v>5.0874199999999998</v>
      </c>
      <c r="AN844" s="3">
        <v>2.7008100000000002</v>
      </c>
      <c r="AO844">
        <f>-(Table82613093413734054374695013381113145177209[[#This Row],[time]]-2)*2</f>
        <v>-1.4016200000000003</v>
      </c>
      <c r="AP844" s="6">
        <v>7.2195999999999998</v>
      </c>
      <c r="AQ844" s="3">
        <v>2.7008100000000002</v>
      </c>
      <c r="AR844">
        <f>-(Table2522683163483804124444765084088120152184216[[#This Row],[time]]-2)*2</f>
        <v>-1.4016200000000003</v>
      </c>
      <c r="AS844" s="6">
        <v>4.1920799999999998</v>
      </c>
      <c r="AT844" s="3">
        <v>2.7008100000000002</v>
      </c>
      <c r="AU844">
        <f>-(Table2532693173493814134454775094189121153185217[[#This Row],[time]]-2)*2</f>
        <v>-1.4016200000000003</v>
      </c>
      <c r="AV844" s="6">
        <v>7.6783700000000001</v>
      </c>
    </row>
    <row r="845" spans="1:48">
      <c r="A845" s="3">
        <v>2.7519800000000001</v>
      </c>
      <c r="B845">
        <f>-(Table12543023343663984304624942674106138170202[[#This Row],[time]]-2)*2</f>
        <v>-1.5039600000000002</v>
      </c>
      <c r="C845" s="6">
        <v>6.2219499999999996</v>
      </c>
      <c r="D845" s="3">
        <v>2.7519800000000001</v>
      </c>
      <c r="E845">
        <f>-(Table22553033353673994314634952775107139171203[[#This Row],[time]]-2)*2</f>
        <v>-1.5039600000000002</v>
      </c>
      <c r="F845" s="6">
        <v>1.7936799999999999</v>
      </c>
      <c r="G845" s="3">
        <v>2.7519800000000001</v>
      </c>
      <c r="H845" s="2">
        <f t="shared" si="787"/>
        <v>-1.5039600000000002</v>
      </c>
      <c r="I845" s="6">
        <v>6.2835000000000001</v>
      </c>
      <c r="J845" s="3">
        <v>2.7519800000000001</v>
      </c>
      <c r="K845">
        <f>-(Table32563043363684004324644962876108140172204[[#This Row],[time]]-2)*2</f>
        <v>-1.5039600000000002</v>
      </c>
      <c r="L845" s="6">
        <v>2.0355599999999998</v>
      </c>
      <c r="M845" s="3">
        <v>2.7519800000000001</v>
      </c>
      <c r="N845">
        <f>-(Table2462633113433754074394715033583115147179211[[#This Row],[time]]-2)*2</f>
        <v>-1.5039600000000002</v>
      </c>
      <c r="O845" s="6">
        <v>2.00718</v>
      </c>
      <c r="P845" s="3">
        <v>2.7519800000000001</v>
      </c>
      <c r="Q845">
        <f>-(Table42573053373694014334654972977109141173205[[#This Row],[time]]-2)*2</f>
        <v>-1.5039600000000002</v>
      </c>
      <c r="R845" s="6">
        <v>2.0344699999999998</v>
      </c>
      <c r="S845" s="3">
        <v>2.7519800000000001</v>
      </c>
      <c r="T845">
        <f>-(Table2472643123443764084404725043684116148180212[[#This Row],[time]]-2)*2</f>
        <v>-1.5039600000000002</v>
      </c>
      <c r="U845" s="6">
        <v>2.3462900000000002</v>
      </c>
      <c r="V845" s="3">
        <v>2.7519800000000001</v>
      </c>
      <c r="W845">
        <f>-(Table52583063383704024344664983078110142174206[[#This Row],[time]]-2)*2</f>
        <v>-1.5039600000000002</v>
      </c>
      <c r="X845" s="6">
        <v>2.1308099999999999</v>
      </c>
      <c r="Y845" s="3">
        <v>2.7519800000000001</v>
      </c>
      <c r="Z845">
        <f>-(Table2482653133453774094414735053785117149181213[[#This Row],[time]]-2)*2</f>
        <v>-1.5039600000000002</v>
      </c>
      <c r="AA845" s="6">
        <v>4.0304000000000002</v>
      </c>
      <c r="AB845" s="3">
        <v>2.7519800000000001</v>
      </c>
      <c r="AC845">
        <f>-(Table62593073393714034354674993179111143175207[[#This Row],[time]]-2)*2</f>
        <v>-1.5039600000000002</v>
      </c>
      <c r="AD845" s="6">
        <v>4.7701200000000004</v>
      </c>
      <c r="AE845" s="3">
        <v>2.7519800000000001</v>
      </c>
      <c r="AF845">
        <f>-(Table2492663143463784104424745063886118150182214[[#This Row],[time]]-2)*2</f>
        <v>-1.5039600000000002</v>
      </c>
      <c r="AG845" s="6">
        <v>5.1363599999999998</v>
      </c>
      <c r="AH845" s="3">
        <v>2.7519800000000001</v>
      </c>
      <c r="AI845">
        <f>-(Table72603083403724044364685003280112144176208[[#This Row],[time]]-2)*2</f>
        <v>-1.5039600000000002</v>
      </c>
      <c r="AJ845" s="6">
        <v>8.1759500000000003</v>
      </c>
      <c r="AK845" s="3">
        <v>2.7519800000000001</v>
      </c>
      <c r="AL845">
        <f>-(Table2502673153473794114434755073987119151183215[[#This Row],[time]]-2)*2</f>
        <v>-1.5039600000000002</v>
      </c>
      <c r="AM845" s="6">
        <v>5.3363100000000001</v>
      </c>
      <c r="AN845" s="3">
        <v>2.7519800000000001</v>
      </c>
      <c r="AO845">
        <f>-(Table82613093413734054374695013381113145177209[[#This Row],[time]]-2)*2</f>
        <v>-1.5039600000000002</v>
      </c>
      <c r="AP845" s="6">
        <v>7.7710900000000001</v>
      </c>
      <c r="AQ845" s="3">
        <v>2.7519800000000001</v>
      </c>
      <c r="AR845">
        <f>-(Table2522683163483804124444765084088120152184216[[#This Row],[time]]-2)*2</f>
        <v>-1.5039600000000002</v>
      </c>
      <c r="AS845" s="6">
        <v>4.45383</v>
      </c>
      <c r="AT845" s="3">
        <v>2.7519800000000001</v>
      </c>
      <c r="AU845">
        <f>-(Table2532693173493814134454775094189121153185217[[#This Row],[time]]-2)*2</f>
        <v>-1.5039600000000002</v>
      </c>
      <c r="AV845" s="6">
        <v>8.0975199999999994</v>
      </c>
    </row>
    <row r="846" spans="1:48">
      <c r="A846" s="3">
        <v>2.8010999999999999</v>
      </c>
      <c r="B846">
        <f>-(Table12543023343663984304624942674106138170202[[#This Row],[time]]-2)*2</f>
        <v>-1.6021999999999998</v>
      </c>
      <c r="C846" s="6">
        <v>6.4925499999999996</v>
      </c>
      <c r="D846" s="3">
        <v>2.8010999999999999</v>
      </c>
      <c r="E846">
        <f>-(Table22553033353673994314634952775107139171203[[#This Row],[time]]-2)*2</f>
        <v>-1.6021999999999998</v>
      </c>
      <c r="F846" s="6">
        <v>1.9489000000000001</v>
      </c>
      <c r="G846" s="3">
        <v>2.8010999999999999</v>
      </c>
      <c r="H846" s="2">
        <f t="shared" si="787"/>
        <v>-1.6021999999999998</v>
      </c>
      <c r="I846" s="6">
        <v>6.4857100000000001</v>
      </c>
      <c r="J846" s="3">
        <v>2.8010999999999999</v>
      </c>
      <c r="K846">
        <f>-(Table32563043363684004324644962876108140172204[[#This Row],[time]]-2)*2</f>
        <v>-1.6021999999999998</v>
      </c>
      <c r="L846" s="6">
        <v>2.1724600000000001</v>
      </c>
      <c r="M846" s="3">
        <v>2.8010999999999999</v>
      </c>
      <c r="N846">
        <f>-(Table2462633113433754074394715033583115147179211[[#This Row],[time]]-2)*2</f>
        <v>-1.6021999999999998</v>
      </c>
      <c r="O846" s="6">
        <v>2.42537</v>
      </c>
      <c r="P846" s="3">
        <v>2.8010999999999999</v>
      </c>
      <c r="Q846">
        <f>-(Table42573053373694014334654972977109141173205[[#This Row],[time]]-2)*2</f>
        <v>-1.6021999999999998</v>
      </c>
      <c r="R846" s="6">
        <v>2.27427</v>
      </c>
      <c r="S846" s="3">
        <v>2.8010999999999999</v>
      </c>
      <c r="T846">
        <f>-(Table2472643123443764084404725043684116148180212[[#This Row],[time]]-2)*2</f>
        <v>-1.6021999999999998</v>
      </c>
      <c r="U846" s="6">
        <v>2.5731899999999999</v>
      </c>
      <c r="V846" s="3">
        <v>2.8010999999999999</v>
      </c>
      <c r="W846">
        <f>-(Table52583063383704024344664983078110142174206[[#This Row],[time]]-2)*2</f>
        <v>-1.6021999999999998</v>
      </c>
      <c r="X846" s="6">
        <v>2.2715999999999998</v>
      </c>
      <c r="Y846" s="3">
        <v>2.8010999999999999</v>
      </c>
      <c r="Z846">
        <f>-(Table2482653133453774094414735053785117149181213[[#This Row],[time]]-2)*2</f>
        <v>-1.6021999999999998</v>
      </c>
      <c r="AA846" s="6">
        <v>5.9735300000000002</v>
      </c>
      <c r="AB846" s="3">
        <v>2.8010999999999999</v>
      </c>
      <c r="AC846">
        <f>-(Table62593073393714034354674993179111143175207[[#This Row],[time]]-2)*2</f>
        <v>-1.6021999999999998</v>
      </c>
      <c r="AD846" s="6">
        <v>6.27691</v>
      </c>
      <c r="AE846" s="3">
        <v>2.8010999999999999</v>
      </c>
      <c r="AF846">
        <f>-(Table2492663143463784104424745063886118150182214[[#This Row],[time]]-2)*2</f>
        <v>-1.6021999999999998</v>
      </c>
      <c r="AG846" s="6">
        <v>6.1812899999999997</v>
      </c>
      <c r="AH846" s="3">
        <v>2.8010999999999999</v>
      </c>
      <c r="AI846">
        <f>-(Table72603083403724044364685003280112144176208[[#This Row],[time]]-2)*2</f>
        <v>-1.6021999999999998</v>
      </c>
      <c r="AJ846" s="6">
        <v>9.4500100000000007</v>
      </c>
      <c r="AK846" s="3">
        <v>2.8010999999999999</v>
      </c>
      <c r="AL846">
        <f>-(Table2502673153473794114434755073987119151183215[[#This Row],[time]]-2)*2</f>
        <v>-1.6021999999999998</v>
      </c>
      <c r="AM846" s="6">
        <v>5.5998200000000002</v>
      </c>
      <c r="AN846" s="3">
        <v>2.8010999999999999</v>
      </c>
      <c r="AO846">
        <f>-(Table82613093413734054374695013381113145177209[[#This Row],[time]]-2)*2</f>
        <v>-1.6021999999999998</v>
      </c>
      <c r="AP846" s="6">
        <v>8.3346900000000002</v>
      </c>
      <c r="AQ846" s="3">
        <v>2.8010999999999999</v>
      </c>
      <c r="AR846">
        <f>-(Table2522683163483804124444765084088120152184216[[#This Row],[time]]-2)*2</f>
        <v>-1.6021999999999998</v>
      </c>
      <c r="AS846" s="6">
        <v>4.7568299999999999</v>
      </c>
      <c r="AT846" s="3">
        <v>2.8010999999999999</v>
      </c>
      <c r="AU846">
        <f>-(Table2532693173493814134454775094189121153185217[[#This Row],[time]]-2)*2</f>
        <v>-1.6021999999999998</v>
      </c>
      <c r="AV846" s="6">
        <v>8.5083000000000002</v>
      </c>
    </row>
    <row r="847" spans="1:48">
      <c r="A847" s="3">
        <v>2.8560699999999999</v>
      </c>
      <c r="B847">
        <f>-(Table12543023343663984304624942674106138170202[[#This Row],[time]]-2)*2</f>
        <v>-1.7121399999999998</v>
      </c>
      <c r="C847" s="6">
        <v>6.7862499999999999</v>
      </c>
      <c r="D847" s="3">
        <v>2.8560699999999999</v>
      </c>
      <c r="E847">
        <f>-(Table22553033353673994314634952775107139171203[[#This Row],[time]]-2)*2</f>
        <v>-1.7121399999999998</v>
      </c>
      <c r="F847" s="6">
        <v>2.1379700000000001</v>
      </c>
      <c r="G847" s="3">
        <v>2.8560699999999999</v>
      </c>
      <c r="H847" s="2">
        <f t="shared" si="787"/>
        <v>-1.7121399999999998</v>
      </c>
      <c r="I847" s="6">
        <v>6.6908099999999999</v>
      </c>
      <c r="J847" s="3">
        <v>2.8560699999999999</v>
      </c>
      <c r="K847">
        <f>-(Table32563043363684004324644962876108140172204[[#This Row],[time]]-2)*2</f>
        <v>-1.7121399999999998</v>
      </c>
      <c r="L847" s="6">
        <v>2.3473799999999998</v>
      </c>
      <c r="M847" s="3">
        <v>2.8560699999999999</v>
      </c>
      <c r="N847">
        <f>-(Table2462633113433754074394715033583115147179211[[#This Row],[time]]-2)*2</f>
        <v>-1.7121399999999998</v>
      </c>
      <c r="O847" s="6">
        <v>2.7974600000000001</v>
      </c>
      <c r="P847" s="3">
        <v>2.8560699999999999</v>
      </c>
      <c r="Q847">
        <f>-(Table42573053373694014334654972977109141173205[[#This Row],[time]]-2)*2</f>
        <v>-1.7121399999999998</v>
      </c>
      <c r="R847" s="6">
        <v>2.5617700000000001</v>
      </c>
      <c r="S847" s="3">
        <v>2.8560699999999999</v>
      </c>
      <c r="T847">
        <f>-(Table2472643123443764084404725043684116148180212[[#This Row],[time]]-2)*2</f>
        <v>-1.7121399999999998</v>
      </c>
      <c r="U847" s="6">
        <v>2.8219599999999998</v>
      </c>
      <c r="V847" s="3">
        <v>2.8560699999999999</v>
      </c>
      <c r="W847">
        <f>-(Table52583063383704024344664983078110142174206[[#This Row],[time]]-2)*2</f>
        <v>-1.7121399999999998</v>
      </c>
      <c r="X847" s="6">
        <v>2.4599600000000001</v>
      </c>
      <c r="Y847" s="3">
        <v>2.8560699999999999</v>
      </c>
      <c r="Z847">
        <f>-(Table2482653133453774094414735053785117149181213[[#This Row],[time]]-2)*2</f>
        <v>-1.7121399999999998</v>
      </c>
      <c r="AA847" s="6">
        <v>7.1443700000000003</v>
      </c>
      <c r="AB847" s="3">
        <v>2.8560699999999999</v>
      </c>
      <c r="AC847">
        <f>-(Table62593073393714034354674993179111143175207[[#This Row],[time]]-2)*2</f>
        <v>-1.7121399999999998</v>
      </c>
      <c r="AD847" s="6">
        <v>8.0353499999999993</v>
      </c>
      <c r="AE847" s="3">
        <v>2.8560699999999999</v>
      </c>
      <c r="AF847">
        <f>-(Table2492663143463784104424745063886118150182214[[#This Row],[time]]-2)*2</f>
        <v>-1.7121399999999998</v>
      </c>
      <c r="AG847" s="6">
        <v>7.2678000000000003</v>
      </c>
      <c r="AH847" s="3">
        <v>2.8560699999999999</v>
      </c>
      <c r="AI847">
        <f>-(Table72603083403724044364685003280112144176208[[#This Row],[time]]-2)*2</f>
        <v>-1.7121399999999998</v>
      </c>
      <c r="AJ847" s="6">
        <v>10.9322</v>
      </c>
      <c r="AK847" s="3">
        <v>2.8560699999999999</v>
      </c>
      <c r="AL847">
        <f>-(Table2502673153473794114434755073987119151183215[[#This Row],[time]]-2)*2</f>
        <v>-1.7121399999999998</v>
      </c>
      <c r="AM847" s="6">
        <v>5.89053</v>
      </c>
      <c r="AN847" s="3">
        <v>2.8560699999999999</v>
      </c>
      <c r="AO847">
        <f>-(Table82613093413734054374695013381113145177209[[#This Row],[time]]-2)*2</f>
        <v>-1.7121399999999998</v>
      </c>
      <c r="AP847" s="6">
        <v>8.9798200000000001</v>
      </c>
      <c r="AQ847" s="3">
        <v>2.8560699999999999</v>
      </c>
      <c r="AR847">
        <f>-(Table2522683163483804124444765084088120152184216[[#This Row],[time]]-2)*2</f>
        <v>-1.7121399999999998</v>
      </c>
      <c r="AS847" s="6">
        <v>5.1136900000000001</v>
      </c>
      <c r="AT847" s="3">
        <v>2.8560699999999999</v>
      </c>
      <c r="AU847">
        <f>-(Table2532693173493814134454775094189121153185217[[#This Row],[time]]-2)*2</f>
        <v>-1.7121399999999998</v>
      </c>
      <c r="AV847" s="6">
        <v>8.9948899999999998</v>
      </c>
    </row>
    <row r="848" spans="1:48">
      <c r="A848" s="3">
        <v>2.9004300000000001</v>
      </c>
      <c r="B848">
        <f>-(Table12543023343663984304624942674106138170202[[#This Row],[time]]-2)*2</f>
        <v>-1.8008600000000001</v>
      </c>
      <c r="C848" s="6">
        <v>6.9688400000000001</v>
      </c>
      <c r="D848" s="3">
        <v>2.9004300000000001</v>
      </c>
      <c r="E848">
        <f>-(Table22553033353673994314634952775107139171203[[#This Row],[time]]-2)*2</f>
        <v>-1.8008600000000001</v>
      </c>
      <c r="F848" s="6">
        <v>2.3362699999999998</v>
      </c>
      <c r="G848" s="3">
        <v>2.9004300000000001</v>
      </c>
      <c r="H848" s="2">
        <f t="shared" si="787"/>
        <v>-1.8008600000000001</v>
      </c>
      <c r="I848" s="6">
        <v>6.7858299999999998</v>
      </c>
      <c r="J848" s="3">
        <v>2.9004300000000001</v>
      </c>
      <c r="K848">
        <f>-(Table32563043363684004324644962876108140172204[[#This Row],[time]]-2)*2</f>
        <v>-1.8008600000000001</v>
      </c>
      <c r="L848" s="6">
        <v>2.5416599999999998</v>
      </c>
      <c r="M848" s="3">
        <v>2.9004300000000001</v>
      </c>
      <c r="N848">
        <f>-(Table2462633113433754074394715033583115147179211[[#This Row],[time]]-2)*2</f>
        <v>-1.8008600000000001</v>
      </c>
      <c r="O848" s="6">
        <v>3.0672600000000001</v>
      </c>
      <c r="P848" s="3">
        <v>2.9004300000000001</v>
      </c>
      <c r="Q848">
        <f>-(Table42573053373694014334654972977109141173205[[#This Row],[time]]-2)*2</f>
        <v>-1.8008600000000001</v>
      </c>
      <c r="R848" s="6">
        <v>2.81081</v>
      </c>
      <c r="S848" s="3">
        <v>2.9004300000000001</v>
      </c>
      <c r="T848">
        <f>-(Table2472643123443764084404725043684116148180212[[#This Row],[time]]-2)*2</f>
        <v>-1.8008600000000001</v>
      </c>
      <c r="U848" s="6">
        <v>3.0300199999999999</v>
      </c>
      <c r="V848" s="3">
        <v>2.9004300000000001</v>
      </c>
      <c r="W848">
        <f>-(Table52583063383704024344664983078110142174206[[#This Row],[time]]-2)*2</f>
        <v>-1.8008600000000001</v>
      </c>
      <c r="X848" s="6">
        <v>2.6407099999999999</v>
      </c>
      <c r="Y848" s="3">
        <v>2.9004300000000001</v>
      </c>
      <c r="Z848">
        <f>-(Table2482653133453774094414735053785117149181213[[#This Row],[time]]-2)*2</f>
        <v>-1.8008600000000001</v>
      </c>
      <c r="AA848" s="6">
        <v>9.1963200000000001</v>
      </c>
      <c r="AB848" s="3">
        <v>2.9004300000000001</v>
      </c>
      <c r="AC848">
        <f>-(Table62593073393714034354674993179111143175207[[#This Row],[time]]-2)*2</f>
        <v>-1.8008600000000001</v>
      </c>
      <c r="AD848" s="6">
        <v>9.4520700000000009</v>
      </c>
      <c r="AE848" s="3">
        <v>2.9004300000000001</v>
      </c>
      <c r="AF848">
        <f>-(Table2492663143463784104424745063886118150182214[[#This Row],[time]]-2)*2</f>
        <v>-1.8008600000000001</v>
      </c>
      <c r="AG848" s="6">
        <v>10.1196</v>
      </c>
      <c r="AH848" s="3">
        <v>2.9004300000000001</v>
      </c>
      <c r="AI848">
        <f>-(Table72603083403724044364685003280112144176208[[#This Row],[time]]-2)*2</f>
        <v>-1.8008600000000001</v>
      </c>
      <c r="AJ848" s="6">
        <v>12.175000000000001</v>
      </c>
      <c r="AK848" s="3">
        <v>2.9004300000000001</v>
      </c>
      <c r="AL848">
        <f>-(Table2502673153473794114434755073987119151183215[[#This Row],[time]]-2)*2</f>
        <v>-1.8008600000000001</v>
      </c>
      <c r="AM848" s="6">
        <v>6.1996799999999999</v>
      </c>
      <c r="AN848" s="3">
        <v>2.9004300000000001</v>
      </c>
      <c r="AO848">
        <f>-(Table82613093413734054374695013381113145177209[[#This Row],[time]]-2)*2</f>
        <v>-1.8008600000000001</v>
      </c>
      <c r="AP848" s="6">
        <v>9.4876400000000007</v>
      </c>
      <c r="AQ848" s="3">
        <v>2.9004300000000001</v>
      </c>
      <c r="AR848">
        <f>-(Table2522683163483804124444765084088120152184216[[#This Row],[time]]-2)*2</f>
        <v>-1.8008600000000001</v>
      </c>
      <c r="AS848" s="6">
        <v>5.4647800000000002</v>
      </c>
      <c r="AT848" s="3">
        <v>2.9004300000000001</v>
      </c>
      <c r="AU848">
        <f>-(Table2532693173493814134454775094189121153185217[[#This Row],[time]]-2)*2</f>
        <v>-1.8008600000000001</v>
      </c>
      <c r="AV848" s="6">
        <v>9.3937899999999992</v>
      </c>
    </row>
    <row r="849" spans="1:48">
      <c r="A849" s="3">
        <v>2.9524499999999998</v>
      </c>
      <c r="B849">
        <f>-(Table12543023343663984304624942674106138170202[[#This Row],[time]]-2)*2</f>
        <v>-1.9048999999999996</v>
      </c>
      <c r="C849" s="6">
        <v>7.1208999999999998</v>
      </c>
      <c r="D849" s="3">
        <v>2.9524499999999998</v>
      </c>
      <c r="E849">
        <f>-(Table22553033353673994314634952775107139171203[[#This Row],[time]]-2)*2</f>
        <v>-1.9048999999999996</v>
      </c>
      <c r="F849" s="6">
        <v>2.54684</v>
      </c>
      <c r="G849" s="3">
        <v>2.9524499999999998</v>
      </c>
      <c r="H849" s="2">
        <f t="shared" si="787"/>
        <v>-1.9048999999999996</v>
      </c>
      <c r="I849" s="6">
        <v>6.8391999999999999</v>
      </c>
      <c r="J849" s="3">
        <v>2.9524499999999998</v>
      </c>
      <c r="K849">
        <f>-(Table32563043363684004324644962876108140172204[[#This Row],[time]]-2)*2</f>
        <v>-1.9048999999999996</v>
      </c>
      <c r="L849" s="6">
        <v>2.7579600000000002</v>
      </c>
      <c r="M849" s="3">
        <v>2.9524499999999998</v>
      </c>
      <c r="N849">
        <f>-(Table2462633113433754074394715033583115147179211[[#This Row],[time]]-2)*2</f>
        <v>-1.9048999999999996</v>
      </c>
      <c r="O849" s="6">
        <v>3.3405</v>
      </c>
      <c r="P849" s="3">
        <v>2.9524499999999998</v>
      </c>
      <c r="Q849">
        <f>-(Table42573053373694014334654972977109141173205[[#This Row],[time]]-2)*2</f>
        <v>-1.9048999999999996</v>
      </c>
      <c r="R849" s="6">
        <v>3.0962800000000001</v>
      </c>
      <c r="S849" s="3">
        <v>2.9524499999999998</v>
      </c>
      <c r="T849">
        <f>-(Table2472643123443764084404725043684116148180212[[#This Row],[time]]-2)*2</f>
        <v>-1.9048999999999996</v>
      </c>
      <c r="U849" s="6">
        <v>3.3007399999999998</v>
      </c>
      <c r="V849" s="3">
        <v>2.9524499999999998</v>
      </c>
      <c r="W849">
        <f>-(Table52583063383704024344664983078110142174206[[#This Row],[time]]-2)*2</f>
        <v>-1.9048999999999996</v>
      </c>
      <c r="X849" s="6">
        <v>2.8786800000000001</v>
      </c>
      <c r="Y849" s="3">
        <v>2.9524499999999998</v>
      </c>
      <c r="Z849">
        <f>-(Table2482653133453774094414735053785117149181213[[#This Row],[time]]-2)*2</f>
        <v>-1.9048999999999996</v>
      </c>
      <c r="AA849" s="6">
        <v>12.229799999999999</v>
      </c>
      <c r="AB849" s="3">
        <v>2.9524499999999998</v>
      </c>
      <c r="AC849">
        <f>-(Table62593073393714034354674993179111143175207[[#This Row],[time]]-2)*2</f>
        <v>-1.9048999999999996</v>
      </c>
      <c r="AD849" s="6">
        <v>11.2544</v>
      </c>
      <c r="AE849" s="3">
        <v>2.9524499999999998</v>
      </c>
      <c r="AF849">
        <f>-(Table2492663143463784104424745063886118150182214[[#This Row],[time]]-2)*2</f>
        <v>-1.9048999999999996</v>
      </c>
      <c r="AG849" s="6">
        <v>11.6942</v>
      </c>
      <c r="AH849" s="3">
        <v>2.9524499999999998</v>
      </c>
      <c r="AI849">
        <f>-(Table72603083403724044364685003280112144176208[[#This Row],[time]]-2)*2</f>
        <v>-1.9048999999999996</v>
      </c>
      <c r="AJ849" s="6">
        <v>13.7799</v>
      </c>
      <c r="AK849" s="3">
        <v>2.9524499999999998</v>
      </c>
      <c r="AL849">
        <f>-(Table2502673153473794114434755073987119151183215[[#This Row],[time]]-2)*2</f>
        <v>-1.9048999999999996</v>
      </c>
      <c r="AM849" s="6">
        <v>6.4679000000000002</v>
      </c>
      <c r="AN849" s="3">
        <v>2.9524499999999998</v>
      </c>
      <c r="AO849">
        <f>-(Table82613093413734054374695013381113145177209[[#This Row],[time]]-2)*2</f>
        <v>-1.9048999999999996</v>
      </c>
      <c r="AP849" s="6">
        <v>10.050700000000001</v>
      </c>
      <c r="AQ849" s="3">
        <v>2.9524499999999998</v>
      </c>
      <c r="AR849">
        <f>-(Table2522683163483804124444765084088120152184216[[#This Row],[time]]-2)*2</f>
        <v>-1.9048999999999996</v>
      </c>
      <c r="AS849" s="6">
        <v>5.8181799999999999</v>
      </c>
      <c r="AT849" s="3">
        <v>2.9524499999999998</v>
      </c>
      <c r="AU849">
        <f>-(Table2532693173493814134454775094189121153185217[[#This Row],[time]]-2)*2</f>
        <v>-1.9048999999999996</v>
      </c>
      <c r="AV849" s="6">
        <v>9.8332200000000007</v>
      </c>
    </row>
    <row r="850" spans="1:48">
      <c r="A850" s="4">
        <v>3</v>
      </c>
      <c r="B850">
        <f>-(Table12543023343663984304624942674106138170202[[#This Row],[time]]-2)*2</f>
        <v>-2</v>
      </c>
      <c r="C850" s="7">
        <v>7.1437900000000001</v>
      </c>
      <c r="D850" s="4">
        <v>3</v>
      </c>
      <c r="E850">
        <f>-(Table22553033353673994314634952775107139171203[[#This Row],[time]]-2)*2</f>
        <v>-2</v>
      </c>
      <c r="F850" s="7">
        <v>2.7439</v>
      </c>
      <c r="G850" s="4">
        <v>3</v>
      </c>
      <c r="H850" s="2">
        <f t="shared" si="787"/>
        <v>-2</v>
      </c>
      <c r="I850" s="7">
        <v>6.7638600000000002</v>
      </c>
      <c r="J850" s="4">
        <v>3</v>
      </c>
      <c r="K850">
        <f>-(Table32563043363684004324644962876108140172204[[#This Row],[time]]-2)*2</f>
        <v>-2</v>
      </c>
      <c r="L850" s="7">
        <v>2.9992399999999999</v>
      </c>
      <c r="M850" s="4">
        <v>3</v>
      </c>
      <c r="N850">
        <f>-(Table2462633113433754074394715033583115147179211[[#This Row],[time]]-2)*2</f>
        <v>-2</v>
      </c>
      <c r="O850" s="7">
        <v>3.5504799999999999</v>
      </c>
      <c r="P850" s="4">
        <v>3</v>
      </c>
      <c r="Q850">
        <f>-(Table42573053373694014334654972977109141173205[[#This Row],[time]]-2)*2</f>
        <v>-2</v>
      </c>
      <c r="R850" s="7">
        <v>3.3704499999999999</v>
      </c>
      <c r="S850" s="4">
        <v>3</v>
      </c>
      <c r="T850">
        <f>-(Table2472643123443764084404725043684116148180212[[#This Row],[time]]-2)*2</f>
        <v>-2</v>
      </c>
      <c r="U850" s="7">
        <v>3.56446</v>
      </c>
      <c r="V850" s="4">
        <v>3</v>
      </c>
      <c r="W850">
        <f>-(Table52583063383704024344664983078110142174206[[#This Row],[time]]-2)*2</f>
        <v>-2</v>
      </c>
      <c r="X850" s="7">
        <v>3.1191499999999999</v>
      </c>
      <c r="Y850" s="4">
        <v>3</v>
      </c>
      <c r="Z850">
        <f>-(Table2482653133453774094414735053785117149181213[[#This Row],[time]]-2)*2</f>
        <v>-2</v>
      </c>
      <c r="AA850" s="7">
        <v>12.069900000000001</v>
      </c>
      <c r="AB850" s="4">
        <v>3</v>
      </c>
      <c r="AC850">
        <f>-(Table62593073393714034354674993179111143175207[[#This Row],[time]]-2)*2</f>
        <v>-2</v>
      </c>
      <c r="AD850" s="7">
        <v>12.8134</v>
      </c>
      <c r="AE850" s="4">
        <v>3</v>
      </c>
      <c r="AF850">
        <f>-(Table2492663143463784104424745063886118150182214[[#This Row],[time]]-2)*2</f>
        <v>-2</v>
      </c>
      <c r="AG850" s="7">
        <v>11.994</v>
      </c>
      <c r="AH850" s="4">
        <v>3</v>
      </c>
      <c r="AI850">
        <f>-(Table72603083403724044364685003280112144176208[[#This Row],[time]]-2)*2</f>
        <v>-2</v>
      </c>
      <c r="AJ850" s="7">
        <v>15.039300000000001</v>
      </c>
      <c r="AK850" s="4">
        <v>3</v>
      </c>
      <c r="AL850">
        <f>-(Table2502673153473794114434755073987119151183215[[#This Row],[time]]-2)*2</f>
        <v>-2</v>
      </c>
      <c r="AM850" s="7">
        <v>6.6888500000000004</v>
      </c>
      <c r="AN850" s="4">
        <v>3</v>
      </c>
      <c r="AO850">
        <f>-(Table82613093413734054374695013381113145177209[[#This Row],[time]]-2)*2</f>
        <v>-2</v>
      </c>
      <c r="AP850" s="7">
        <v>10.5703</v>
      </c>
      <c r="AQ850" s="4">
        <v>3</v>
      </c>
      <c r="AR850">
        <f>-(Table2522683163483804124444765084088120152184216[[#This Row],[time]]-2)*2</f>
        <v>-2</v>
      </c>
      <c r="AS850" s="7">
        <v>6.1083499999999997</v>
      </c>
      <c r="AT850" s="4">
        <v>3</v>
      </c>
      <c r="AU850">
        <f>-(Table2532693173493814134454775094189121153185217[[#This Row],[time]]-2)*2</f>
        <v>-2</v>
      </c>
      <c r="AV850" s="7">
        <v>10.244199999999999</v>
      </c>
    </row>
    <row r="851" spans="1:48">
      <c r="A851" t="s">
        <v>26</v>
      </c>
      <c r="C851">
        <f>AVERAGE(C830:C850)</f>
        <v>4.6796895238095235</v>
      </c>
      <c r="D851" t="s">
        <v>26</v>
      </c>
      <c r="F851">
        <f t="shared" ref="F851" si="788">AVERAGE(F830:F850)</f>
        <v>1.2475367523809522</v>
      </c>
      <c r="G851" t="s">
        <v>26</v>
      </c>
      <c r="I851">
        <f t="shared" ref="I851" si="789">AVERAGE(I830:I850)</f>
        <v>4.8807147619047617</v>
      </c>
      <c r="J851" t="s">
        <v>26</v>
      </c>
      <c r="L851">
        <f t="shared" ref="L851" si="790">AVERAGE(L830:L850)</f>
        <v>1.5495102380952381</v>
      </c>
      <c r="M851" t="s">
        <v>26</v>
      </c>
      <c r="O851">
        <f t="shared" ref="O851" si="791">AVERAGE(O830:O850)</f>
        <v>1.1204075623809524</v>
      </c>
      <c r="P851" t="s">
        <v>26</v>
      </c>
      <c r="R851">
        <f t="shared" ref="R851" si="792">AVERAGE(R830:R850)</f>
        <v>1.1641815961904765</v>
      </c>
      <c r="S851" t="s">
        <v>26</v>
      </c>
      <c r="U851">
        <f t="shared" ref="U851" si="793">AVERAGE(U830:U850)</f>
        <v>1.6100010285714286</v>
      </c>
      <c r="V851" t="s">
        <v>26</v>
      </c>
      <c r="X851">
        <f t="shared" ref="X851" si="794">AVERAGE(X830:X850)</f>
        <v>1.7727619047619045</v>
      </c>
      <c r="Y851" t="s">
        <v>26</v>
      </c>
      <c r="AA851">
        <f t="shared" ref="AA851" si="795">AVERAGE(AA830:AA850)</f>
        <v>2.8816291682380957</v>
      </c>
      <c r="AB851" t="s">
        <v>26</v>
      </c>
      <c r="AD851">
        <f t="shared" ref="AD851" si="796">AVERAGE(AD830:AD850)</f>
        <v>2.956849292857143</v>
      </c>
      <c r="AE851" t="s">
        <v>26</v>
      </c>
      <c r="AG851">
        <f t="shared" ref="AG851" si="797">AVERAGE(AG830:AG850)</f>
        <v>3.9594805714285712</v>
      </c>
      <c r="AH851" t="s">
        <v>26</v>
      </c>
      <c r="AJ851">
        <f t="shared" ref="AJ851" si="798">AVERAGE(AJ830:AJ850)</f>
        <v>5.2085132768571425</v>
      </c>
      <c r="AK851" t="s">
        <v>26</v>
      </c>
      <c r="AM851">
        <f t="shared" ref="AM851" si="799">AVERAGE(AM830:AM850)</f>
        <v>4.1261147619047618</v>
      </c>
      <c r="AN851" t="s">
        <v>26</v>
      </c>
      <c r="AP851">
        <f t="shared" ref="AP851" si="800">AVERAGE(AP830:AP850)</f>
        <v>5.5955233333333334</v>
      </c>
      <c r="AQ851" t="s">
        <v>26</v>
      </c>
      <c r="AS851">
        <f t="shared" ref="AS851" si="801">AVERAGE(AS830:AS850)</f>
        <v>3.2717319047619036</v>
      </c>
      <c r="AT851" t="s">
        <v>26</v>
      </c>
      <c r="AV851">
        <f t="shared" ref="AV851" si="802">AVERAGE(AV830:AV850)</f>
        <v>6.3287980952380956</v>
      </c>
    </row>
    <row r="852" spans="1:48">
      <c r="A852" t="s">
        <v>27</v>
      </c>
      <c r="C852">
        <f>MAX(C830:C850)</f>
        <v>7.1437900000000001</v>
      </c>
      <c r="D852" t="s">
        <v>27</v>
      </c>
      <c r="F852">
        <f t="shared" ref="F852:AV852" si="803">MAX(F830:F850)</f>
        <v>2.7439</v>
      </c>
      <c r="G852" t="s">
        <v>27</v>
      </c>
      <c r="I852">
        <f t="shared" ref="I852:AV852" si="804">MAX(I830:I850)</f>
        <v>6.8391999999999999</v>
      </c>
      <c r="J852" t="s">
        <v>27</v>
      </c>
      <c r="L852">
        <f t="shared" ref="L852:AV852" si="805">MAX(L830:L850)</f>
        <v>2.9992399999999999</v>
      </c>
      <c r="M852" t="s">
        <v>27</v>
      </c>
      <c r="O852">
        <f t="shared" ref="O852:AV852" si="806">MAX(O830:O850)</f>
        <v>3.5504799999999999</v>
      </c>
      <c r="P852" t="s">
        <v>27</v>
      </c>
      <c r="R852">
        <f t="shared" ref="R852:AV852" si="807">MAX(R830:R850)</f>
        <v>3.3704499999999999</v>
      </c>
      <c r="S852" t="s">
        <v>27</v>
      </c>
      <c r="U852">
        <f t="shared" ref="U852:AV852" si="808">MAX(U830:U850)</f>
        <v>3.56446</v>
      </c>
      <c r="V852" t="s">
        <v>27</v>
      </c>
      <c r="X852">
        <f t="shared" ref="X852:AV852" si="809">MAX(X830:X850)</f>
        <v>3.1191499999999999</v>
      </c>
      <c r="Y852" t="s">
        <v>27</v>
      </c>
      <c r="AA852">
        <f t="shared" ref="AA852:AV852" si="810">MAX(AA830:AA850)</f>
        <v>12.229799999999999</v>
      </c>
      <c r="AB852" t="s">
        <v>27</v>
      </c>
      <c r="AD852">
        <f t="shared" ref="AD852:AV852" si="811">MAX(AD830:AD850)</f>
        <v>12.8134</v>
      </c>
      <c r="AE852" t="s">
        <v>27</v>
      </c>
      <c r="AG852">
        <f t="shared" ref="AG852:AV852" si="812">MAX(AG830:AG850)</f>
        <v>11.994</v>
      </c>
      <c r="AH852" t="s">
        <v>27</v>
      </c>
      <c r="AJ852">
        <f t="shared" ref="AJ852:AV852" si="813">MAX(AJ830:AJ850)</f>
        <v>15.039300000000001</v>
      </c>
      <c r="AK852" t="s">
        <v>27</v>
      </c>
      <c r="AM852">
        <f t="shared" ref="AM852:AV852" si="814">MAX(AM830:AM850)</f>
        <v>6.6888500000000004</v>
      </c>
      <c r="AN852" t="s">
        <v>27</v>
      </c>
      <c r="AP852">
        <f t="shared" ref="AP852:AV852" si="815">MAX(AP830:AP850)</f>
        <v>10.5703</v>
      </c>
      <c r="AQ852" t="s">
        <v>27</v>
      </c>
      <c r="AS852">
        <f t="shared" ref="AS852:AV852" si="816">MAX(AS830:AS850)</f>
        <v>6.1083499999999997</v>
      </c>
      <c r="AT852" t="s">
        <v>27</v>
      </c>
      <c r="AV852">
        <f t="shared" ref="AV852" si="817">MAX(AV830:AV850)</f>
        <v>10.244199999999999</v>
      </c>
    </row>
    <row r="855" spans="1:48">
      <c r="A855" s="1" t="s">
        <v>95</v>
      </c>
    </row>
    <row r="856" spans="1:48">
      <c r="A856" t="s">
        <v>96</v>
      </c>
      <c r="D856" t="s">
        <v>2</v>
      </c>
    </row>
    <row r="857" spans="1:48">
      <c r="A857" t="s">
        <v>97</v>
      </c>
      <c r="D857" t="s">
        <v>4</v>
      </c>
      <c r="E857" t="s">
        <v>5</v>
      </c>
    </row>
    <row r="859" spans="1:48">
      <c r="A859" t="s">
        <v>6</v>
      </c>
      <c r="D859" t="s">
        <v>7</v>
      </c>
      <c r="G859" t="s">
        <v>8</v>
      </c>
      <c r="J859" t="s">
        <v>9</v>
      </c>
      <c r="M859" t="s">
        <v>10</v>
      </c>
      <c r="P859" t="s">
        <v>11</v>
      </c>
      <c r="S859" t="s">
        <v>12</v>
      </c>
      <c r="V859" t="s">
        <v>13</v>
      </c>
      <c r="Y859" t="s">
        <v>14</v>
      </c>
      <c r="AB859" t="s">
        <v>15</v>
      </c>
      <c r="AE859" t="s">
        <v>16</v>
      </c>
      <c r="AH859" t="s">
        <v>17</v>
      </c>
      <c r="AK859" t="s">
        <v>18</v>
      </c>
      <c r="AN859" t="s">
        <v>19</v>
      </c>
      <c r="AQ859" t="s">
        <v>20</v>
      </c>
      <c r="AT859" t="s">
        <v>21</v>
      </c>
    </row>
    <row r="860" spans="1:48">
      <c r="A860" t="s">
        <v>22</v>
      </c>
      <c r="B860" t="s">
        <v>23</v>
      </c>
      <c r="C860" t="s">
        <v>24</v>
      </c>
      <c r="D860" t="s">
        <v>22</v>
      </c>
      <c r="E860" t="s">
        <v>23</v>
      </c>
      <c r="F860" t="s">
        <v>25</v>
      </c>
      <c r="G860" t="s">
        <v>22</v>
      </c>
      <c r="H860" t="s">
        <v>23</v>
      </c>
      <c r="I860" t="s">
        <v>24</v>
      </c>
      <c r="J860" t="s">
        <v>22</v>
      </c>
      <c r="K860" t="s">
        <v>23</v>
      </c>
      <c r="L860" t="s">
        <v>24</v>
      </c>
      <c r="M860" t="s">
        <v>22</v>
      </c>
      <c r="N860" t="s">
        <v>23</v>
      </c>
      <c r="O860" t="s">
        <v>24</v>
      </c>
      <c r="P860" t="s">
        <v>22</v>
      </c>
      <c r="Q860" t="s">
        <v>23</v>
      </c>
      <c r="R860" t="s">
        <v>24</v>
      </c>
      <c r="S860" t="s">
        <v>22</v>
      </c>
      <c r="T860" t="s">
        <v>23</v>
      </c>
      <c r="U860" t="s">
        <v>24</v>
      </c>
      <c r="V860" t="s">
        <v>22</v>
      </c>
      <c r="W860" t="s">
        <v>23</v>
      </c>
      <c r="X860" t="s">
        <v>24</v>
      </c>
      <c r="Y860" t="s">
        <v>22</v>
      </c>
      <c r="Z860" t="s">
        <v>23</v>
      </c>
      <c r="AA860" t="s">
        <v>24</v>
      </c>
      <c r="AB860" t="s">
        <v>22</v>
      </c>
      <c r="AC860" t="s">
        <v>23</v>
      </c>
      <c r="AD860" t="s">
        <v>24</v>
      </c>
      <c r="AE860" t="s">
        <v>22</v>
      </c>
      <c r="AF860" t="s">
        <v>23</v>
      </c>
      <c r="AG860" t="s">
        <v>24</v>
      </c>
      <c r="AH860" t="s">
        <v>22</v>
      </c>
      <c r="AI860" t="s">
        <v>23</v>
      </c>
      <c r="AJ860" t="s">
        <v>24</v>
      </c>
      <c r="AK860" t="s">
        <v>22</v>
      </c>
      <c r="AL860" t="s">
        <v>23</v>
      </c>
      <c r="AM860" t="s">
        <v>24</v>
      </c>
      <c r="AN860" t="s">
        <v>22</v>
      </c>
      <c r="AO860" t="s">
        <v>23</v>
      </c>
      <c r="AP860" t="s">
        <v>24</v>
      </c>
      <c r="AQ860" t="s">
        <v>22</v>
      </c>
      <c r="AR860" t="s">
        <v>23</v>
      </c>
      <c r="AS860" t="s">
        <v>24</v>
      </c>
      <c r="AT860" t="s">
        <v>22</v>
      </c>
      <c r="AU860" t="s">
        <v>23</v>
      </c>
      <c r="AV860" t="s">
        <v>24</v>
      </c>
    </row>
    <row r="861" spans="1:48">
      <c r="A861" s="3">
        <v>2</v>
      </c>
      <c r="B861">
        <f>(Table1286318350382414446478104290122154186218[[#This Row],[time]]-2)*2</f>
        <v>0</v>
      </c>
      <c r="C861" s="6">
        <v>0.90418200000000004</v>
      </c>
      <c r="D861" s="3">
        <v>2</v>
      </c>
      <c r="E861">
        <f>(Table2287319351383415447479114391123155187219[[#This Row],[time]]-2)*2</f>
        <v>0</v>
      </c>
      <c r="F861" s="9">
        <v>6.1799999999999998E-5</v>
      </c>
      <c r="G861" s="3">
        <v>2</v>
      </c>
      <c r="H861">
        <f>(Table245294326358390422454486185098130162194242[[#This Row],[time]]-2)*2</f>
        <v>0</v>
      </c>
      <c r="I861" s="6">
        <v>0.86710699999999996</v>
      </c>
      <c r="J861" s="3">
        <v>2</v>
      </c>
      <c r="K861">
        <f>(Table3288320352384416448480124492124156188220[[#This Row],[time]]-2)*2</f>
        <v>0</v>
      </c>
      <c r="L861" s="13">
        <v>8.7700000000000004E-5</v>
      </c>
      <c r="M861" s="3">
        <v>2</v>
      </c>
      <c r="N861">
        <f>(Table246295327359391423455487195199131163195243[[#This Row],[time]]-2)*2</f>
        <v>0</v>
      </c>
      <c r="O861" s="9">
        <v>8.3399999999999994E-5</v>
      </c>
      <c r="P861" s="3">
        <v>2</v>
      </c>
      <c r="Q861">
        <f>(Table4289321353385417449481134593125157189221[[#This Row],[time]]-2)*2</f>
        <v>0</v>
      </c>
      <c r="R861" s="6">
        <v>1.1028500000000001</v>
      </c>
      <c r="S861" s="3">
        <v>2</v>
      </c>
      <c r="T861">
        <f>(Table2472963283603924244564882052100132164196244[[#This Row],[time]]-2)*2</f>
        <v>0</v>
      </c>
      <c r="U861" s="6">
        <v>5.0423700000000002E-2</v>
      </c>
      <c r="V861" s="3">
        <v>2</v>
      </c>
      <c r="W861">
        <f>(Table5290322354386418450482144694126158190222[[#This Row],[time]]-2)*2</f>
        <v>0</v>
      </c>
      <c r="X861" s="11">
        <v>1.3422700000000001</v>
      </c>
      <c r="Y861" s="3">
        <v>2</v>
      </c>
      <c r="Z861">
        <f>(Table2482973293613934254574892153101133165197245[[#This Row],[time]]-2)*2</f>
        <v>0</v>
      </c>
      <c r="AA861" s="6">
        <v>0.77084600000000003</v>
      </c>
      <c r="AB861" s="3">
        <v>2</v>
      </c>
      <c r="AC861">
        <f>(Table6291323355387419451483154795127159191223[[#This Row],[time]]-2)*2</f>
        <v>0</v>
      </c>
      <c r="AD861" s="9">
        <v>8.4400000000000005E-5</v>
      </c>
      <c r="AE861" s="3">
        <v>2</v>
      </c>
      <c r="AF861">
        <f>(Table2492983303623944264584902254102134166198270[[#This Row],[time]]-2)*2</f>
        <v>0</v>
      </c>
      <c r="AG861" s="6">
        <v>0.99185199999999996</v>
      </c>
      <c r="AH861" s="3">
        <v>2</v>
      </c>
      <c r="AI861">
        <f>(Table7292324356388420452484164896128160192224[[#This Row],[time]]-2)*2</f>
        <v>0</v>
      </c>
      <c r="AJ861" s="11">
        <v>1.27786</v>
      </c>
      <c r="AK861" s="3">
        <v>2</v>
      </c>
      <c r="AL861">
        <f>(Table2502993313633954274594912355103135167199271[[#This Row],[time]]-2)*2</f>
        <v>0</v>
      </c>
      <c r="AM861" s="9">
        <v>7.6500000000000003E-5</v>
      </c>
      <c r="AN861" s="3">
        <v>2</v>
      </c>
      <c r="AO861">
        <f>(Table8293325357389421453485174997129161193225[[#This Row],[time]]-2)*2</f>
        <v>0</v>
      </c>
      <c r="AP861" s="6">
        <v>0.63291200000000003</v>
      </c>
      <c r="AQ861" s="3">
        <v>2</v>
      </c>
      <c r="AR861">
        <f>(Table2523003323643964284604922456104136168200272[[#This Row],[time]]-2)*2</f>
        <v>0</v>
      </c>
      <c r="AS861" s="6">
        <v>0.41476400000000002</v>
      </c>
      <c r="AT861" s="3">
        <v>2</v>
      </c>
      <c r="AU861">
        <f>(Table2533013333653974294614932557105137169201273[[#This Row],[time]]-2)*2</f>
        <v>0</v>
      </c>
      <c r="AV861" s="11">
        <v>2.6680700000000002</v>
      </c>
    </row>
    <row r="862" spans="1:48">
      <c r="A862" s="3">
        <v>2.0575000000000001</v>
      </c>
      <c r="B862">
        <f>(Table1286318350382414446478104290122154186218[[#This Row],[time]]-2)*2</f>
        <v>0.11500000000000021</v>
      </c>
      <c r="C862" s="6">
        <v>1.01048</v>
      </c>
      <c r="D862" s="3">
        <v>2.0575000000000001</v>
      </c>
      <c r="E862">
        <f>(Table2287319351383415447479114391123155187219[[#This Row],[time]]-2)*2</f>
        <v>0.11500000000000021</v>
      </c>
      <c r="F862" s="9">
        <v>6.41E-5</v>
      </c>
      <c r="G862" s="3">
        <v>2.0575000000000001</v>
      </c>
      <c r="H862">
        <f>(Table245294326358390422454486185098130162194242[[#This Row],[time]]-2)*2</f>
        <v>0.11500000000000021</v>
      </c>
      <c r="I862" s="6">
        <v>0.92635500000000004</v>
      </c>
      <c r="J862" s="3">
        <v>2.0575000000000001</v>
      </c>
      <c r="K862">
        <f>(Table3288320352384416448480124492124156188220[[#This Row],[time]]-2)*2</f>
        <v>0.11500000000000021</v>
      </c>
      <c r="L862" s="13">
        <v>8.8399999999999994E-5</v>
      </c>
      <c r="M862" s="3">
        <v>2.0575000000000001</v>
      </c>
      <c r="N862">
        <f>(Table246295327359391423455487195199131163195243[[#This Row],[time]]-2)*2</f>
        <v>0.11500000000000021</v>
      </c>
      <c r="O862" s="9">
        <v>8.4099999999999998E-5</v>
      </c>
      <c r="P862" s="3">
        <v>2.0575000000000001</v>
      </c>
      <c r="Q862">
        <f>(Table4289321353385417449481134593125157189221[[#This Row],[time]]-2)*2</f>
        <v>0.11500000000000021</v>
      </c>
      <c r="R862" s="6">
        <v>0.85961299999999996</v>
      </c>
      <c r="S862" s="3">
        <v>2.0575000000000001</v>
      </c>
      <c r="T862">
        <f>(Table2472963283603924244564882052100132164196244[[#This Row],[time]]-2)*2</f>
        <v>0.11500000000000021</v>
      </c>
      <c r="U862" s="6">
        <v>1.5427999999999999E-4</v>
      </c>
      <c r="V862" s="3">
        <v>2.0575000000000001</v>
      </c>
      <c r="W862">
        <f>(Table5290322354386418450482144694126158190222[[#This Row],[time]]-2)*2</f>
        <v>0.11500000000000021</v>
      </c>
      <c r="X862" s="11">
        <v>1.02112</v>
      </c>
      <c r="Y862" s="3">
        <v>2.0575000000000001</v>
      </c>
      <c r="Z862">
        <f>(Table2482973293613934254574892153101133165197245[[#This Row],[time]]-2)*2</f>
        <v>0.11500000000000021</v>
      </c>
      <c r="AA862" s="6">
        <v>0.53971999999999998</v>
      </c>
      <c r="AB862" s="3">
        <v>2.0575000000000001</v>
      </c>
      <c r="AC862">
        <f>(Table6291323355387419451483154795127159191223[[#This Row],[time]]-2)*2</f>
        <v>0.11500000000000021</v>
      </c>
      <c r="AD862" s="9">
        <v>8.6399999999999999E-5</v>
      </c>
      <c r="AE862" s="3">
        <v>2.0575000000000001</v>
      </c>
      <c r="AF862">
        <f>(Table2492983303623944264584902254102134166198270[[#This Row],[time]]-2)*2</f>
        <v>0.11500000000000021</v>
      </c>
      <c r="AG862" s="6">
        <v>0.68008400000000002</v>
      </c>
      <c r="AH862" s="3">
        <v>2.0575000000000001</v>
      </c>
      <c r="AI862">
        <f>(Table7292324356388420452484164896128160192224[[#This Row],[time]]-2)*2</f>
        <v>0.11500000000000021</v>
      </c>
      <c r="AJ862" s="11">
        <v>1.2273499999999999</v>
      </c>
      <c r="AK862" s="3">
        <v>2.0575000000000001</v>
      </c>
      <c r="AL862">
        <f>(Table2502993313633954274594912355103135167199271[[#This Row],[time]]-2)*2</f>
        <v>0.11500000000000021</v>
      </c>
      <c r="AM862" s="9">
        <v>7.9300000000000003E-5</v>
      </c>
      <c r="AN862" s="3">
        <v>2.0575000000000001</v>
      </c>
      <c r="AO862">
        <f>(Table8293325357389421453485174997129161193225[[#This Row],[time]]-2)*2</f>
        <v>0.11500000000000021</v>
      </c>
      <c r="AP862" s="6">
        <v>0.77288900000000005</v>
      </c>
      <c r="AQ862" s="3">
        <v>2.0575000000000001</v>
      </c>
      <c r="AR862">
        <f>(Table2523003323643964284604922456104136168200272[[#This Row],[time]]-2)*2</f>
        <v>0.11500000000000021</v>
      </c>
      <c r="AS862" s="6">
        <v>0.455482</v>
      </c>
      <c r="AT862" s="3">
        <v>2.0575000000000001</v>
      </c>
      <c r="AU862">
        <f>(Table2533013333653974294614932557105137169201273[[#This Row],[time]]-2)*2</f>
        <v>0.11500000000000021</v>
      </c>
      <c r="AV862" s="11">
        <v>2.6554700000000002</v>
      </c>
    </row>
    <row r="863" spans="1:48">
      <c r="A863" s="3">
        <v>2.1025</v>
      </c>
      <c r="B863">
        <f>(Table1286318350382414446478104290122154186218[[#This Row],[time]]-2)*2</f>
        <v>0.20500000000000007</v>
      </c>
      <c r="C863" s="6">
        <v>1.0497799999999999</v>
      </c>
      <c r="D863" s="3">
        <v>2.1025</v>
      </c>
      <c r="E863">
        <f>(Table2287319351383415447479114391123155187219[[#This Row],[time]]-2)*2</f>
        <v>0.20500000000000007</v>
      </c>
      <c r="F863" s="9">
        <v>6.6099999999999994E-5</v>
      </c>
      <c r="G863" s="3">
        <v>2.1025</v>
      </c>
      <c r="H863">
        <f>(Table245294326358390422454486185098130162194242[[#This Row],[time]]-2)*2</f>
        <v>0.20500000000000007</v>
      </c>
      <c r="I863" s="6">
        <v>0.97939399999999999</v>
      </c>
      <c r="J863" s="3">
        <v>2.1025</v>
      </c>
      <c r="K863">
        <f>(Table3288320352384416448480124492124156188220[[#This Row],[time]]-2)*2</f>
        <v>0.20500000000000007</v>
      </c>
      <c r="L863" s="13">
        <v>8.8800000000000004E-5</v>
      </c>
      <c r="M863" s="3">
        <v>2.1025</v>
      </c>
      <c r="N863">
        <f>(Table246295327359391423455487195199131163195243[[#This Row],[time]]-2)*2</f>
        <v>0.20500000000000007</v>
      </c>
      <c r="O863" s="9">
        <v>8.1699999999999994E-5</v>
      </c>
      <c r="P863" s="3">
        <v>2.1025</v>
      </c>
      <c r="Q863">
        <f>(Table4289321353385417449481134593125157189221[[#This Row],[time]]-2)*2</f>
        <v>0.20500000000000007</v>
      </c>
      <c r="R863" s="6">
        <v>0.37116700000000002</v>
      </c>
      <c r="S863" s="3">
        <v>2.1025</v>
      </c>
      <c r="T863">
        <f>(Table2472963283603924244564882052100132164196244[[#This Row],[time]]-2)*2</f>
        <v>0.20500000000000007</v>
      </c>
      <c r="U863" s="9">
        <v>8.2700000000000004E-5</v>
      </c>
      <c r="V863" s="3">
        <v>2.1025</v>
      </c>
      <c r="W863">
        <f>(Table5290322354386418450482144694126158190222[[#This Row],[time]]-2)*2</f>
        <v>0.20500000000000007</v>
      </c>
      <c r="X863" s="11">
        <v>0.46696900000000002</v>
      </c>
      <c r="Y863" s="3">
        <v>2.1025</v>
      </c>
      <c r="Z863">
        <f>(Table2482973293613934254574892153101133165197245[[#This Row],[time]]-2)*2</f>
        <v>0.20500000000000007</v>
      </c>
      <c r="AA863" s="6">
        <v>0.43267699999999998</v>
      </c>
      <c r="AB863" s="3">
        <v>2.1025</v>
      </c>
      <c r="AC863">
        <f>(Table6291323355387419451483154795127159191223[[#This Row],[time]]-2)*2</f>
        <v>0.20500000000000007</v>
      </c>
      <c r="AD863" s="9">
        <v>8.7800000000000006E-5</v>
      </c>
      <c r="AE863" s="3">
        <v>2.1025</v>
      </c>
      <c r="AF863">
        <f>(Table2492983303623944264584902254102134166198270[[#This Row],[time]]-2)*2</f>
        <v>0.20500000000000007</v>
      </c>
      <c r="AG863" s="6">
        <v>0.50443400000000005</v>
      </c>
      <c r="AH863" s="3">
        <v>2.1025</v>
      </c>
      <c r="AI863">
        <f>(Table7292324356388420452484164896128160192224[[#This Row],[time]]-2)*2</f>
        <v>0.20500000000000007</v>
      </c>
      <c r="AJ863" s="11">
        <v>1.2159199999999999</v>
      </c>
      <c r="AK863" s="3">
        <v>2.1025</v>
      </c>
      <c r="AL863">
        <f>(Table2502993313633954274594912355103135167199271[[#This Row],[time]]-2)*2</f>
        <v>0.20500000000000007</v>
      </c>
      <c r="AM863" s="9">
        <v>8.1799999999999996E-5</v>
      </c>
      <c r="AN863" s="3">
        <v>2.1025</v>
      </c>
      <c r="AO863">
        <f>(Table8293325357389421453485174997129161193225[[#This Row],[time]]-2)*2</f>
        <v>0.20500000000000007</v>
      </c>
      <c r="AP863" s="6">
        <v>0.90422400000000003</v>
      </c>
      <c r="AQ863" s="3">
        <v>2.1025</v>
      </c>
      <c r="AR863">
        <f>(Table2523003323643964284604922456104136168200272[[#This Row],[time]]-2)*2</f>
        <v>0.20500000000000007</v>
      </c>
      <c r="AS863" s="6">
        <v>0.48471900000000001</v>
      </c>
      <c r="AT863" s="3">
        <v>2.1025</v>
      </c>
      <c r="AU863">
        <f>(Table2533013333653974294614932557105137169201273[[#This Row],[time]]-2)*2</f>
        <v>0.20500000000000007</v>
      </c>
      <c r="AV863" s="11">
        <v>2.6546099999999999</v>
      </c>
    </row>
    <row r="864" spans="1:48">
      <c r="A864" s="3">
        <v>2.1671900000000002</v>
      </c>
      <c r="B864">
        <f>(Table1286318350382414446478104290122154186218[[#This Row],[time]]-2)*2</f>
        <v>0.33438000000000034</v>
      </c>
      <c r="C864" s="6">
        <v>1.09514</v>
      </c>
      <c r="D864" s="3">
        <v>2.1671900000000002</v>
      </c>
      <c r="E864">
        <f>(Table2287319351383415447479114391123155187219[[#This Row],[time]]-2)*2</f>
        <v>0.33438000000000034</v>
      </c>
      <c r="F864" s="9">
        <v>6.9200000000000002E-5</v>
      </c>
      <c r="G864" s="3">
        <v>2.1671900000000002</v>
      </c>
      <c r="H864">
        <f>(Table245294326358390422454486185098130162194242[[#This Row],[time]]-2)*2</f>
        <v>0.33438000000000034</v>
      </c>
      <c r="I864" s="6">
        <v>1.0926100000000001</v>
      </c>
      <c r="J864" s="3">
        <v>2.1671900000000002</v>
      </c>
      <c r="K864">
        <f>(Table3288320352384416448480124492124156188220[[#This Row],[time]]-2)*2</f>
        <v>0.33438000000000034</v>
      </c>
      <c r="L864" s="13">
        <v>8.9400000000000005E-5</v>
      </c>
      <c r="M864" s="3">
        <v>2.1671900000000002</v>
      </c>
      <c r="N864">
        <f>(Table246295327359391423455487195199131163195243[[#This Row],[time]]-2)*2</f>
        <v>0.33438000000000034</v>
      </c>
      <c r="O864" s="9">
        <v>7.9599999999999997E-5</v>
      </c>
      <c r="P864" s="3">
        <v>2.1671900000000002</v>
      </c>
      <c r="Q864">
        <f>(Table4289321353385417449481134593125157189221[[#This Row],[time]]-2)*2</f>
        <v>0.33438000000000034</v>
      </c>
      <c r="R864" s="6">
        <v>5.7509900000000003E-2</v>
      </c>
      <c r="S864" s="3">
        <v>2.1671900000000002</v>
      </c>
      <c r="T864">
        <f>(Table2472963283603924244564882052100132164196244[[#This Row],[time]]-2)*2</f>
        <v>0.33438000000000034</v>
      </c>
      <c r="U864" s="9">
        <v>7.9800000000000002E-5</v>
      </c>
      <c r="V864" s="3">
        <v>2.1671900000000002</v>
      </c>
      <c r="W864">
        <f>(Table5290322354386418450482144694126158190222[[#This Row],[time]]-2)*2</f>
        <v>0.33438000000000034</v>
      </c>
      <c r="X864" s="11">
        <v>8.8456900000000005E-2</v>
      </c>
      <c r="Y864" s="3">
        <v>2.1671900000000002</v>
      </c>
      <c r="Z864">
        <f>(Table2482973293613934254574892153101133165197245[[#This Row],[time]]-2)*2</f>
        <v>0.33438000000000034</v>
      </c>
      <c r="AA864" s="6">
        <v>0.31746799999999997</v>
      </c>
      <c r="AB864" s="3">
        <v>2.1671900000000002</v>
      </c>
      <c r="AC864">
        <f>(Table6291323355387419451483154795127159191223[[#This Row],[time]]-2)*2</f>
        <v>0.33438000000000034</v>
      </c>
      <c r="AD864" s="9">
        <v>9.0099999999999995E-5</v>
      </c>
      <c r="AE864" s="3">
        <v>2.1671900000000002</v>
      </c>
      <c r="AF864">
        <f>(Table2492983303623944264584902254102134166198270[[#This Row],[time]]-2)*2</f>
        <v>0.33438000000000034</v>
      </c>
      <c r="AG864" s="6">
        <v>0.34090700000000002</v>
      </c>
      <c r="AH864" s="3">
        <v>2.1671900000000002</v>
      </c>
      <c r="AI864">
        <f>(Table7292324356388420452484164896128160192224[[#This Row],[time]]-2)*2</f>
        <v>0.33438000000000034</v>
      </c>
      <c r="AJ864" s="11">
        <v>1.21008</v>
      </c>
      <c r="AK864" s="3">
        <v>2.1671900000000002</v>
      </c>
      <c r="AL864">
        <f>(Table2502993313633954274594912355103135167199271[[#This Row],[time]]-2)*2</f>
        <v>0.33438000000000034</v>
      </c>
      <c r="AM864" s="6">
        <v>1.5131400000000001E-3</v>
      </c>
      <c r="AN864" s="3">
        <v>2.1671900000000002</v>
      </c>
      <c r="AO864">
        <f>(Table8293325357389421453485174997129161193225[[#This Row],[time]]-2)*2</f>
        <v>0.33438000000000034</v>
      </c>
      <c r="AP864" s="6">
        <v>1.11951</v>
      </c>
      <c r="AQ864" s="3">
        <v>2.1671900000000002</v>
      </c>
      <c r="AR864">
        <f>(Table2523003323643964284604922456104136168200272[[#This Row],[time]]-2)*2</f>
        <v>0.33438000000000034</v>
      </c>
      <c r="AS864" s="6">
        <v>0.52199799999999996</v>
      </c>
      <c r="AT864" s="3">
        <v>2.1671900000000002</v>
      </c>
      <c r="AU864">
        <f>(Table2533013333653974294614932557105137169201273[[#This Row],[time]]-2)*2</f>
        <v>0.33438000000000034</v>
      </c>
      <c r="AV864" s="11">
        <v>2.6511100000000001</v>
      </c>
    </row>
    <row r="865" spans="1:48">
      <c r="A865" s="3">
        <v>2.2146499999999998</v>
      </c>
      <c r="B865">
        <f>(Table1286318350382414446478104290122154186218[[#This Row],[time]]-2)*2</f>
        <v>0.42929999999999957</v>
      </c>
      <c r="C865" s="6">
        <v>1.1287199999999999</v>
      </c>
      <c r="D865" s="3">
        <v>2.2146499999999998</v>
      </c>
      <c r="E865">
        <f>(Table2287319351383415447479114391123155187219[[#This Row],[time]]-2)*2</f>
        <v>0.42929999999999957</v>
      </c>
      <c r="F865" s="9">
        <v>7.1699999999999995E-5</v>
      </c>
      <c r="G865" s="3">
        <v>2.2146499999999998</v>
      </c>
      <c r="H865">
        <f>(Table245294326358390422454486185098130162194242[[#This Row],[time]]-2)*2</f>
        <v>0.42929999999999957</v>
      </c>
      <c r="I865" s="6">
        <v>1.18075</v>
      </c>
      <c r="J865" s="3">
        <v>2.2146499999999998</v>
      </c>
      <c r="K865">
        <f>(Table3288320352384416448480124492124156188220[[#This Row],[time]]-2)*2</f>
        <v>0.42929999999999957</v>
      </c>
      <c r="L865" s="13">
        <v>9.0299999999999999E-5</v>
      </c>
      <c r="M865" s="3">
        <v>2.2146499999999998</v>
      </c>
      <c r="N865">
        <f>(Table246295327359391423455487195199131163195243[[#This Row],[time]]-2)*2</f>
        <v>0.42929999999999957</v>
      </c>
      <c r="O865" s="9">
        <v>7.9400000000000006E-5</v>
      </c>
      <c r="P865" s="3">
        <v>2.2146499999999998</v>
      </c>
      <c r="Q865">
        <f>(Table4289321353385417449481134593125157189221[[#This Row],[time]]-2)*2</f>
        <v>0.42929999999999957</v>
      </c>
      <c r="R865" s="6">
        <v>1.7602099999999999E-2</v>
      </c>
      <c r="S865" s="3">
        <v>2.2146499999999998</v>
      </c>
      <c r="T865">
        <f>(Table2472963283603924244564882052100132164196244[[#This Row],[time]]-2)*2</f>
        <v>0.42929999999999957</v>
      </c>
      <c r="U865" s="9">
        <v>7.9300000000000003E-5</v>
      </c>
      <c r="V865" s="3">
        <v>2.2146499999999998</v>
      </c>
      <c r="W865">
        <f>(Table5290322354386418450482144694126158190222[[#This Row],[time]]-2)*2</f>
        <v>0.42929999999999957</v>
      </c>
      <c r="X865" s="11">
        <v>3.3305000000000001E-2</v>
      </c>
      <c r="Y865" s="3">
        <v>2.2146499999999998</v>
      </c>
      <c r="Z865">
        <f>(Table2482973293613934254574892153101133165197245[[#This Row],[time]]-2)*2</f>
        <v>0.42929999999999957</v>
      </c>
      <c r="AA865" s="6">
        <v>0.215698</v>
      </c>
      <c r="AB865" s="3">
        <v>2.2146499999999998</v>
      </c>
      <c r="AC865">
        <f>(Table6291323355387419451483154795127159191223[[#This Row],[time]]-2)*2</f>
        <v>0.42929999999999957</v>
      </c>
      <c r="AD865" s="9">
        <v>9.1500000000000001E-5</v>
      </c>
      <c r="AE865" s="3">
        <v>2.2146499999999998</v>
      </c>
      <c r="AF865">
        <f>(Table2492983303623944264584902254102134166198270[[#This Row],[time]]-2)*2</f>
        <v>0.42929999999999957</v>
      </c>
      <c r="AG865" s="6">
        <v>0.220415</v>
      </c>
      <c r="AH865" s="3">
        <v>2.2146499999999998</v>
      </c>
      <c r="AI865">
        <f>(Table7292324356388420452484164896128160192224[[#This Row],[time]]-2)*2</f>
        <v>0.42929999999999957</v>
      </c>
      <c r="AJ865" s="11">
        <v>1.18069</v>
      </c>
      <c r="AK865" s="3">
        <v>2.2146499999999998</v>
      </c>
      <c r="AL865">
        <f>(Table2502993313633954274594912355103135167199271[[#This Row],[time]]-2)*2</f>
        <v>0.42929999999999957</v>
      </c>
      <c r="AM865" s="6">
        <v>2.0897900000000001E-2</v>
      </c>
      <c r="AN865" s="3">
        <v>2.2146499999999998</v>
      </c>
      <c r="AO865">
        <f>(Table8293325357389421453485174997129161193225[[#This Row],[time]]-2)*2</f>
        <v>0.42929999999999957</v>
      </c>
      <c r="AP865" s="6">
        <v>1.26759</v>
      </c>
      <c r="AQ865" s="3">
        <v>2.2146499999999998</v>
      </c>
      <c r="AR865">
        <f>(Table2523003323643964284604922456104136168200272[[#This Row],[time]]-2)*2</f>
        <v>0.42929999999999957</v>
      </c>
      <c r="AS865" s="6">
        <v>0.56104200000000004</v>
      </c>
      <c r="AT865" s="3">
        <v>2.2146499999999998</v>
      </c>
      <c r="AU865">
        <f>(Table2533013333653974294614932557105137169201273[[#This Row],[time]]-2)*2</f>
        <v>0.42929999999999957</v>
      </c>
      <c r="AV865" s="11">
        <v>2.6354199999999999</v>
      </c>
    </row>
    <row r="866" spans="1:48">
      <c r="A866" s="3">
        <v>2.2715999999999998</v>
      </c>
      <c r="B866">
        <f>(Table1286318350382414446478104290122154186218[[#This Row],[time]]-2)*2</f>
        <v>0.54319999999999968</v>
      </c>
      <c r="C866" s="6">
        <v>1.1520900000000001</v>
      </c>
      <c r="D866" s="3">
        <v>2.2715999999999998</v>
      </c>
      <c r="E866">
        <f>(Table2287319351383415447479114391123155187219[[#This Row],[time]]-2)*2</f>
        <v>0.54319999999999968</v>
      </c>
      <c r="F866" s="9">
        <v>7.47E-5</v>
      </c>
      <c r="G866" s="3">
        <v>2.2715999999999998</v>
      </c>
      <c r="H866">
        <f>(Table245294326358390422454486185098130162194242[[#This Row],[time]]-2)*2</f>
        <v>0.54319999999999968</v>
      </c>
      <c r="I866" s="6">
        <v>1.26952</v>
      </c>
      <c r="J866" s="3">
        <v>2.2715999999999998</v>
      </c>
      <c r="K866">
        <f>(Table3288320352384416448480124492124156188220[[#This Row],[time]]-2)*2</f>
        <v>0.54319999999999968</v>
      </c>
      <c r="L866" s="13">
        <v>9.2E-5</v>
      </c>
      <c r="M866" s="3">
        <v>2.2715999999999998</v>
      </c>
      <c r="N866">
        <f>(Table246295327359391423455487195199131163195243[[#This Row],[time]]-2)*2</f>
        <v>0.54319999999999968</v>
      </c>
      <c r="O866" s="9">
        <v>7.8899999999999993E-5</v>
      </c>
      <c r="P866" s="3">
        <v>2.2715999999999998</v>
      </c>
      <c r="Q866">
        <f>(Table4289321353385417449481134593125157189221[[#This Row],[time]]-2)*2</f>
        <v>0.54319999999999968</v>
      </c>
      <c r="R866" s="6">
        <v>4.0375600000000002E-4</v>
      </c>
      <c r="S866" s="3">
        <v>2.2715999999999998</v>
      </c>
      <c r="T866">
        <f>(Table2472963283603924244564882052100132164196244[[#This Row],[time]]-2)*2</f>
        <v>0.54319999999999968</v>
      </c>
      <c r="U866" s="9">
        <v>7.8399999999999995E-5</v>
      </c>
      <c r="V866" s="3">
        <v>2.2715999999999998</v>
      </c>
      <c r="W866">
        <f>(Table5290322354386418450482144694126158190222[[#This Row],[time]]-2)*2</f>
        <v>0.54319999999999968</v>
      </c>
      <c r="X866" s="11">
        <v>4.5593499999999998E-4</v>
      </c>
      <c r="Y866" s="3">
        <v>2.2715999999999998</v>
      </c>
      <c r="Z866">
        <f>(Table2482973293613934254574892153101133165197245[[#This Row],[time]]-2)*2</f>
        <v>0.54319999999999968</v>
      </c>
      <c r="AA866" s="6">
        <v>7.8724500000000003E-2</v>
      </c>
      <c r="AB866" s="3">
        <v>2.2715999999999998</v>
      </c>
      <c r="AC866">
        <f>(Table6291323355387419451483154795127159191223[[#This Row],[time]]-2)*2</f>
        <v>0.54319999999999968</v>
      </c>
      <c r="AD866" s="9">
        <v>9.2999999999999997E-5</v>
      </c>
      <c r="AE866" s="3">
        <v>2.2715999999999998</v>
      </c>
      <c r="AF866">
        <f>(Table2492983303623944264584902254102134166198270[[#This Row],[time]]-2)*2</f>
        <v>0.54319999999999968</v>
      </c>
      <c r="AG866" s="6">
        <v>7.36594E-2</v>
      </c>
      <c r="AH866" s="3">
        <v>2.2715999999999998</v>
      </c>
      <c r="AI866">
        <f>(Table7292324356388420452484164896128160192224[[#This Row],[time]]-2)*2</f>
        <v>0.54319999999999968</v>
      </c>
      <c r="AJ866" s="11">
        <v>1.12443</v>
      </c>
      <c r="AK866" s="3">
        <v>2.2715999999999998</v>
      </c>
      <c r="AL866">
        <f>(Table2502993313633954274594912355103135167199271[[#This Row],[time]]-2)*2</f>
        <v>0.54319999999999968</v>
      </c>
      <c r="AM866" s="6">
        <v>4.76923E-2</v>
      </c>
      <c r="AN866" s="3">
        <v>2.2715999999999998</v>
      </c>
      <c r="AO866">
        <f>(Table8293325357389421453485174997129161193225[[#This Row],[time]]-2)*2</f>
        <v>0.54319999999999968</v>
      </c>
      <c r="AP866" s="6">
        <v>1.4343699999999999</v>
      </c>
      <c r="AQ866" s="3">
        <v>2.2715999999999998</v>
      </c>
      <c r="AR866">
        <f>(Table2523003323643964284604922456104136168200272[[#This Row],[time]]-2)*2</f>
        <v>0.54319999999999968</v>
      </c>
      <c r="AS866" s="6">
        <v>0.60493300000000005</v>
      </c>
      <c r="AT866" s="3">
        <v>2.2715999999999998</v>
      </c>
      <c r="AU866">
        <f>(Table2533013333653974294614932557105137169201273[[#This Row],[time]]-2)*2</f>
        <v>0.54319999999999968</v>
      </c>
      <c r="AV866" s="11">
        <v>2.6136300000000001</v>
      </c>
    </row>
    <row r="867" spans="1:48">
      <c r="A867" s="3">
        <v>2.32233</v>
      </c>
      <c r="B867">
        <f>(Table1286318350382414446478104290122154186218[[#This Row],[time]]-2)*2</f>
        <v>0.64466000000000001</v>
      </c>
      <c r="C867" s="6">
        <v>1.16734</v>
      </c>
      <c r="D867" s="3">
        <v>2.32233</v>
      </c>
      <c r="E867">
        <f>(Table2287319351383415447479114391123155187219[[#This Row],[time]]-2)*2</f>
        <v>0.64466000000000001</v>
      </c>
      <c r="F867" s="9">
        <v>7.7200000000000006E-5</v>
      </c>
      <c r="G867" s="3">
        <v>2.32233</v>
      </c>
      <c r="H867">
        <f>(Table245294326358390422454486185098130162194242[[#This Row],[time]]-2)*2</f>
        <v>0.64466000000000001</v>
      </c>
      <c r="I867" s="6">
        <v>1.33761</v>
      </c>
      <c r="J867" s="3">
        <v>2.32233</v>
      </c>
      <c r="K867">
        <f>(Table3288320352384416448480124492124156188220[[#This Row],[time]]-2)*2</f>
        <v>0.64466000000000001</v>
      </c>
      <c r="L867" s="13">
        <v>9.3300000000000005E-5</v>
      </c>
      <c r="M867" s="3">
        <v>2.32233</v>
      </c>
      <c r="N867">
        <f>(Table246295327359391423455487195199131163195243[[#This Row],[time]]-2)*2</f>
        <v>0.64466000000000001</v>
      </c>
      <c r="O867" s="9">
        <v>7.7799999999999994E-5</v>
      </c>
      <c r="P867" s="3">
        <v>2.32233</v>
      </c>
      <c r="Q867">
        <f>(Table4289321353385417449481134593125157189221[[#This Row],[time]]-2)*2</f>
        <v>0.64466000000000001</v>
      </c>
      <c r="R867" s="6">
        <v>1.23318E-4</v>
      </c>
      <c r="S867" s="3">
        <v>2.32233</v>
      </c>
      <c r="T867">
        <f>(Table2472963283603924244564882052100132164196244[[#This Row],[time]]-2)*2</f>
        <v>0.64466000000000001</v>
      </c>
      <c r="U867" s="9">
        <v>7.75E-5</v>
      </c>
      <c r="V867" s="3">
        <v>2.32233</v>
      </c>
      <c r="W867">
        <f>(Table5290322354386418450482144694126158190222[[#This Row],[time]]-2)*2</f>
        <v>0.64466000000000001</v>
      </c>
      <c r="X867" s="11">
        <v>1.0016100000000001E-4</v>
      </c>
      <c r="Y867" s="3">
        <v>2.32233</v>
      </c>
      <c r="Z867">
        <f>(Table2482973293613934254574892153101133165197245[[#This Row],[time]]-2)*2</f>
        <v>0.64466000000000001</v>
      </c>
      <c r="AA867" s="6">
        <v>3.3413099999999999E-4</v>
      </c>
      <c r="AB867" s="3">
        <v>2.32233</v>
      </c>
      <c r="AC867">
        <f>(Table6291323355387419451483154795127159191223[[#This Row],[time]]-2)*2</f>
        <v>0.64466000000000001</v>
      </c>
      <c r="AD867" s="9">
        <v>9.4099999999999997E-5</v>
      </c>
      <c r="AE867" s="3">
        <v>2.32233</v>
      </c>
      <c r="AF867">
        <f>(Table2492983303623944264584902254102134166198270[[#This Row],[time]]-2)*2</f>
        <v>0.64466000000000001</v>
      </c>
      <c r="AG867" s="6">
        <v>3.1896700000000002E-4</v>
      </c>
      <c r="AH867" s="3">
        <v>2.32233</v>
      </c>
      <c r="AI867">
        <f>(Table7292324356388420452484164896128160192224[[#This Row],[time]]-2)*2</f>
        <v>0.64466000000000001</v>
      </c>
      <c r="AJ867" s="11">
        <v>1.05023</v>
      </c>
      <c r="AK867" s="3">
        <v>2.32233</v>
      </c>
      <c r="AL867">
        <f>(Table2502993313633954274594912355103135167199271[[#This Row],[time]]-2)*2</f>
        <v>0.64466000000000001</v>
      </c>
      <c r="AM867" s="6">
        <v>0.103302</v>
      </c>
      <c r="AN867" s="3">
        <v>2.32233</v>
      </c>
      <c r="AO867">
        <f>(Table8293325357389421453485174997129161193225[[#This Row],[time]]-2)*2</f>
        <v>0.64466000000000001</v>
      </c>
      <c r="AP867" s="6">
        <v>1.59396</v>
      </c>
      <c r="AQ867" s="3">
        <v>2.32233</v>
      </c>
      <c r="AR867">
        <f>(Table2523003323643964284604922456104136168200272[[#This Row],[time]]-2)*2</f>
        <v>0.64466000000000001</v>
      </c>
      <c r="AS867" s="6">
        <v>0.69035599999999997</v>
      </c>
      <c r="AT867" s="3">
        <v>2.32233</v>
      </c>
      <c r="AU867">
        <f>(Table2533013333653974294614932557105137169201273[[#This Row],[time]]-2)*2</f>
        <v>0.64466000000000001</v>
      </c>
      <c r="AV867" s="11">
        <v>2.5986500000000001</v>
      </c>
    </row>
    <row r="868" spans="1:48">
      <c r="A868" s="3">
        <v>2.3587899999999999</v>
      </c>
      <c r="B868">
        <f>(Table1286318350382414446478104290122154186218[[#This Row],[time]]-2)*2</f>
        <v>0.71757999999999988</v>
      </c>
      <c r="C868" s="6">
        <v>1.18483</v>
      </c>
      <c r="D868" s="3">
        <v>2.3587899999999999</v>
      </c>
      <c r="E868">
        <f>(Table2287319351383415447479114391123155187219[[#This Row],[time]]-2)*2</f>
        <v>0.71757999999999988</v>
      </c>
      <c r="F868" s="6">
        <v>1.0095899999999999E-4</v>
      </c>
      <c r="G868" s="3">
        <v>2.3587899999999999</v>
      </c>
      <c r="H868">
        <f>(Table245294326358390422454486185098130162194242[[#This Row],[time]]-2)*2</f>
        <v>0.71757999999999988</v>
      </c>
      <c r="I868" s="6">
        <v>1.38259</v>
      </c>
      <c r="J868" s="3">
        <v>2.3587899999999999</v>
      </c>
      <c r="K868">
        <f>(Table3288320352384416448480124492124156188220[[#This Row],[time]]-2)*2</f>
        <v>0.71757999999999988</v>
      </c>
      <c r="L868" s="11">
        <v>1.9644500000000001E-4</v>
      </c>
      <c r="M868" s="3">
        <v>2.3587899999999999</v>
      </c>
      <c r="N868">
        <f>(Table246295327359391423455487195199131163195243[[#This Row],[time]]-2)*2</f>
        <v>0.71757999999999988</v>
      </c>
      <c r="O868" s="9">
        <v>7.6100000000000007E-5</v>
      </c>
      <c r="P868" s="3">
        <v>2.3587899999999999</v>
      </c>
      <c r="Q868">
        <f>(Table4289321353385417449481134593125157189221[[#This Row],[time]]-2)*2</f>
        <v>0.71757999999999988</v>
      </c>
      <c r="R868" s="9">
        <v>9.4300000000000002E-5</v>
      </c>
      <c r="S868" s="3">
        <v>2.3587899999999999</v>
      </c>
      <c r="T868">
        <f>(Table2472963283603924244564882052100132164196244[[#This Row],[time]]-2)*2</f>
        <v>0.71757999999999988</v>
      </c>
      <c r="U868" s="9">
        <v>7.6799999999999997E-5</v>
      </c>
      <c r="V868" s="3">
        <v>2.3587899999999999</v>
      </c>
      <c r="W868">
        <f>(Table5290322354386418450482144694126158190222[[#This Row],[time]]-2)*2</f>
        <v>0.71757999999999988</v>
      </c>
      <c r="X868" s="13">
        <v>9.09E-5</v>
      </c>
      <c r="Y868" s="3">
        <v>2.3587899999999999</v>
      </c>
      <c r="Z868">
        <f>(Table2482973293613934254574892153101133165197245[[#This Row],[time]]-2)*2</f>
        <v>0.71757999999999988</v>
      </c>
      <c r="AA868" s="9">
        <v>8.9599999999999996E-5</v>
      </c>
      <c r="AB868" s="3">
        <v>2.3587899999999999</v>
      </c>
      <c r="AC868">
        <f>(Table6291323355387419451483154795127159191223[[#This Row],[time]]-2)*2</f>
        <v>0.71757999999999988</v>
      </c>
      <c r="AD868" s="9">
        <v>9.48E-5</v>
      </c>
      <c r="AE868" s="3">
        <v>2.3587899999999999</v>
      </c>
      <c r="AF868">
        <f>(Table2492983303623944264584902254102134166198270[[#This Row],[time]]-2)*2</f>
        <v>0.71757999999999988</v>
      </c>
      <c r="AG868" s="9">
        <v>9.1500000000000001E-5</v>
      </c>
      <c r="AH868" s="3">
        <v>2.3587899999999999</v>
      </c>
      <c r="AI868">
        <f>(Table7292324356388420452484164896128160192224[[#This Row],[time]]-2)*2</f>
        <v>0.71757999999999988</v>
      </c>
      <c r="AJ868" s="11">
        <v>0.99856800000000001</v>
      </c>
      <c r="AK868" s="3">
        <v>2.3587899999999999</v>
      </c>
      <c r="AL868">
        <f>(Table2502993313633954274594912355103135167199271[[#This Row],[time]]-2)*2</f>
        <v>0.71757999999999988</v>
      </c>
      <c r="AM868" s="6">
        <v>0.16672600000000001</v>
      </c>
      <c r="AN868" s="3">
        <v>2.3587899999999999</v>
      </c>
      <c r="AO868">
        <f>(Table8293325357389421453485174997129161193225[[#This Row],[time]]-2)*2</f>
        <v>0.71757999999999988</v>
      </c>
      <c r="AP868" s="6">
        <v>1.7117800000000001</v>
      </c>
      <c r="AQ868" s="3">
        <v>2.3587899999999999</v>
      </c>
      <c r="AR868">
        <f>(Table2523003323643964284604922456104136168200272[[#This Row],[time]]-2)*2</f>
        <v>0.71757999999999988</v>
      </c>
      <c r="AS868" s="6">
        <v>0.77491299999999996</v>
      </c>
      <c r="AT868" s="3">
        <v>2.3587899999999999</v>
      </c>
      <c r="AU868">
        <f>(Table2533013333653974294614932557105137169201273[[#This Row],[time]]-2)*2</f>
        <v>0.71757999999999988</v>
      </c>
      <c r="AV868" s="11">
        <v>2.5804</v>
      </c>
    </row>
    <row r="869" spans="1:48">
      <c r="A869" s="3">
        <v>2.4015499999999999</v>
      </c>
      <c r="B869">
        <f>(Table1286318350382414446478104290122154186218[[#This Row],[time]]-2)*2</f>
        <v>0.8030999999999997</v>
      </c>
      <c r="C869" s="6">
        <v>1.26</v>
      </c>
      <c r="D869" s="3">
        <v>2.4015499999999999</v>
      </c>
      <c r="E869">
        <f>(Table2287319351383415447479114391123155187219[[#This Row],[time]]-2)*2</f>
        <v>0.8030999999999997</v>
      </c>
      <c r="F869" s="6">
        <v>1.4038599999999999E-4</v>
      </c>
      <c r="G869" s="3">
        <v>2.4015499999999999</v>
      </c>
      <c r="H869">
        <f>(Table245294326358390422454486185098130162194242[[#This Row],[time]]-2)*2</f>
        <v>0.8030999999999997</v>
      </c>
      <c r="I869" s="6">
        <v>1.41831</v>
      </c>
      <c r="J869" s="3">
        <v>2.4015499999999999</v>
      </c>
      <c r="K869">
        <f>(Table3288320352384416448480124492124156188220[[#This Row],[time]]-2)*2</f>
        <v>0.8030999999999997</v>
      </c>
      <c r="L869" s="11">
        <v>3.3483100000000001E-4</v>
      </c>
      <c r="M869" s="3">
        <v>2.4015499999999999</v>
      </c>
      <c r="N869">
        <f>(Table246295327359391423455487195199131163195243[[#This Row],[time]]-2)*2</f>
        <v>0.8030999999999997</v>
      </c>
      <c r="O869" s="9">
        <v>7.4999999999999993E-5</v>
      </c>
      <c r="P869" s="3">
        <v>2.4015499999999999</v>
      </c>
      <c r="Q869">
        <f>(Table4289321353385417449481134593125157189221[[#This Row],[time]]-2)*2</f>
        <v>0.8030999999999997</v>
      </c>
      <c r="R869" s="9">
        <v>9.3399999999999993E-5</v>
      </c>
      <c r="S869" s="3">
        <v>2.4015499999999999</v>
      </c>
      <c r="T869">
        <f>(Table2472963283603924244564882052100132164196244[[#This Row],[time]]-2)*2</f>
        <v>0.8030999999999997</v>
      </c>
      <c r="U869" s="9">
        <v>7.6000000000000004E-5</v>
      </c>
      <c r="V869" s="3">
        <v>2.4015499999999999</v>
      </c>
      <c r="W869">
        <f>(Table5290322354386418450482144694126158190222[[#This Row],[time]]-2)*2</f>
        <v>0.8030999999999997</v>
      </c>
      <c r="X869" s="13">
        <v>8.9699999999999998E-5</v>
      </c>
      <c r="Y869" s="3">
        <v>2.4015499999999999</v>
      </c>
      <c r="Z869">
        <f>(Table2482973293613934254574892153101133165197245[[#This Row],[time]]-2)*2</f>
        <v>0.8030999999999997</v>
      </c>
      <c r="AA869" s="9">
        <v>8.7700000000000004E-5</v>
      </c>
      <c r="AB869" s="3">
        <v>2.4015499999999999</v>
      </c>
      <c r="AC869">
        <f>(Table6291323355387419451483154795127159191223[[#This Row],[time]]-2)*2</f>
        <v>0.8030999999999997</v>
      </c>
      <c r="AD869" s="9">
        <v>9.5600000000000006E-5</v>
      </c>
      <c r="AE869" s="3">
        <v>2.4015499999999999</v>
      </c>
      <c r="AF869">
        <f>(Table2492983303623944264584902254102134166198270[[#This Row],[time]]-2)*2</f>
        <v>0.8030999999999997</v>
      </c>
      <c r="AG869" s="9">
        <v>8.9499999999999994E-5</v>
      </c>
      <c r="AH869" s="3">
        <v>2.4015499999999999</v>
      </c>
      <c r="AI869">
        <f>(Table7292324356388420452484164896128160192224[[#This Row],[time]]-2)*2</f>
        <v>0.8030999999999997</v>
      </c>
      <c r="AJ869" s="11">
        <v>0.92562900000000004</v>
      </c>
      <c r="AK869" s="3">
        <v>2.4015499999999999</v>
      </c>
      <c r="AL869">
        <f>(Table2502993313633954274594912355103135167199271[[#This Row],[time]]-2)*2</f>
        <v>0.8030999999999997</v>
      </c>
      <c r="AM869" s="6">
        <v>0.29261100000000001</v>
      </c>
      <c r="AN869" s="3">
        <v>2.4015499999999999</v>
      </c>
      <c r="AO869">
        <f>(Table8293325357389421453485174997129161193225[[#This Row],[time]]-2)*2</f>
        <v>0.8030999999999997</v>
      </c>
      <c r="AP869" s="6">
        <v>1.8367899999999999</v>
      </c>
      <c r="AQ869" s="3">
        <v>2.4015499999999999</v>
      </c>
      <c r="AR869">
        <f>(Table2523003323643964284604922456104136168200272[[#This Row],[time]]-2)*2</f>
        <v>0.8030999999999997</v>
      </c>
      <c r="AS869" s="6">
        <v>0.91364000000000001</v>
      </c>
      <c r="AT869" s="3">
        <v>2.4015499999999999</v>
      </c>
      <c r="AU869">
        <f>(Table2533013333653974294614932557105137169201273[[#This Row],[time]]-2)*2</f>
        <v>0.8030999999999997</v>
      </c>
      <c r="AV869" s="11">
        <v>2.5385900000000001</v>
      </c>
    </row>
    <row r="870" spans="1:48">
      <c r="A870" s="3">
        <v>2.47973</v>
      </c>
      <c r="B870">
        <f>(Table1286318350382414446478104290122154186218[[#This Row],[time]]-2)*2</f>
        <v>0.95945999999999998</v>
      </c>
      <c r="C870" s="6">
        <v>1.4233</v>
      </c>
      <c r="D870" s="3">
        <v>2.47973</v>
      </c>
      <c r="E870">
        <f>(Table2287319351383415447479114391123155187219[[#This Row],[time]]-2)*2</f>
        <v>0.95945999999999998</v>
      </c>
      <c r="F870" s="6">
        <v>1.04124E-2</v>
      </c>
      <c r="G870" s="3">
        <v>2.47973</v>
      </c>
      <c r="H870">
        <f>(Table245294326358390422454486185098130162194242[[#This Row],[time]]-2)*2</f>
        <v>0.95945999999999998</v>
      </c>
      <c r="I870" s="6">
        <v>1.45892</v>
      </c>
      <c r="J870" s="3">
        <v>2.47973</v>
      </c>
      <c r="K870">
        <f>(Table3288320352384416448480124492124156188220[[#This Row],[time]]-2)*2</f>
        <v>0.95945999999999998</v>
      </c>
      <c r="L870" s="11">
        <v>2.9917699999999998E-2</v>
      </c>
      <c r="M870" s="3">
        <v>2.47973</v>
      </c>
      <c r="N870">
        <f>(Table246295327359391423455487195199131163195243[[#This Row],[time]]-2)*2</f>
        <v>0.95945999999999998</v>
      </c>
      <c r="O870" s="9">
        <v>7.2999999999999999E-5</v>
      </c>
      <c r="P870" s="3">
        <v>2.47973</v>
      </c>
      <c r="Q870">
        <f>(Table4289321353385417449481134593125157189221[[#This Row],[time]]-2)*2</f>
        <v>0.95945999999999998</v>
      </c>
      <c r="R870" s="9">
        <v>9.1199999999999994E-5</v>
      </c>
      <c r="S870" s="3">
        <v>2.47973</v>
      </c>
      <c r="T870">
        <f>(Table2472963283603924244564882052100132164196244[[#This Row],[time]]-2)*2</f>
        <v>0.95945999999999998</v>
      </c>
      <c r="U870" s="9">
        <v>7.4400000000000006E-5</v>
      </c>
      <c r="V870" s="3">
        <v>2.47973</v>
      </c>
      <c r="W870">
        <f>(Table5290322354386418450482144694126158190222[[#This Row],[time]]-2)*2</f>
        <v>0.95945999999999998</v>
      </c>
      <c r="X870" s="13">
        <v>8.5199999999999997E-5</v>
      </c>
      <c r="Y870" s="3">
        <v>2.47973</v>
      </c>
      <c r="Z870">
        <f>(Table2482973293613934254574892153101133165197245[[#This Row],[time]]-2)*2</f>
        <v>0.95945999999999998</v>
      </c>
      <c r="AA870" s="9">
        <v>8.4400000000000005E-5</v>
      </c>
      <c r="AB870" s="3">
        <v>2.47973</v>
      </c>
      <c r="AC870">
        <f>(Table6291323355387419451483154795127159191223[[#This Row],[time]]-2)*2</f>
        <v>0.95945999999999998</v>
      </c>
      <c r="AD870" s="9">
        <v>9.6399999999999999E-5</v>
      </c>
      <c r="AE870" s="3">
        <v>2.47973</v>
      </c>
      <c r="AF870">
        <f>(Table2492983303623944264584902254102134166198270[[#This Row],[time]]-2)*2</f>
        <v>0.95945999999999998</v>
      </c>
      <c r="AG870" s="9">
        <v>8.6600000000000004E-5</v>
      </c>
      <c r="AH870" s="3">
        <v>2.47973</v>
      </c>
      <c r="AI870">
        <f>(Table7292324356388420452484164896128160192224[[#This Row],[time]]-2)*2</f>
        <v>0.95945999999999998</v>
      </c>
      <c r="AJ870" s="11">
        <v>0.74548800000000004</v>
      </c>
      <c r="AK870" s="3">
        <v>2.47973</v>
      </c>
      <c r="AL870">
        <f>(Table2502993313633954274594912355103135167199271[[#This Row],[time]]-2)*2</f>
        <v>0.95945999999999998</v>
      </c>
      <c r="AM870" s="6">
        <v>0.55432300000000001</v>
      </c>
      <c r="AN870" s="3">
        <v>2.47973</v>
      </c>
      <c r="AO870">
        <f>(Table8293325357389421453485174997129161193225[[#This Row],[time]]-2)*2</f>
        <v>0.95945999999999998</v>
      </c>
      <c r="AP870" s="6">
        <v>2.0169999999999999</v>
      </c>
      <c r="AQ870" s="3">
        <v>2.47973</v>
      </c>
      <c r="AR870">
        <f>(Table2523003323643964284604922456104136168200272[[#This Row],[time]]-2)*2</f>
        <v>0.95945999999999998</v>
      </c>
      <c r="AS870" s="6">
        <v>1.1803699999999999</v>
      </c>
      <c r="AT870" s="3">
        <v>2.47973</v>
      </c>
      <c r="AU870">
        <f>(Table2533013333653974294614932557105137169201273[[#This Row],[time]]-2)*2</f>
        <v>0.95945999999999998</v>
      </c>
      <c r="AV870" s="11">
        <v>2.4221300000000001</v>
      </c>
    </row>
    <row r="871" spans="1:48">
      <c r="A871" s="3">
        <v>2.51017</v>
      </c>
      <c r="B871">
        <f>(Table1286318350382414446478104290122154186218[[#This Row],[time]]-2)*2</f>
        <v>1.02034</v>
      </c>
      <c r="C871" s="6">
        <v>1.4756400000000001</v>
      </c>
      <c r="D871" s="3">
        <v>2.51017</v>
      </c>
      <c r="E871">
        <f>(Table2287319351383415447479114391123155187219[[#This Row],[time]]-2)*2</f>
        <v>1.02034</v>
      </c>
      <c r="F871" s="6">
        <v>1.6831200000000001E-2</v>
      </c>
      <c r="G871" s="3">
        <v>2.51017</v>
      </c>
      <c r="H871">
        <f>(Table245294326358390422454486185098130162194242[[#This Row],[time]]-2)*2</f>
        <v>1.02034</v>
      </c>
      <c r="I871" s="6">
        <v>1.4687399999999999</v>
      </c>
      <c r="J871" s="3">
        <v>2.51017</v>
      </c>
      <c r="K871">
        <f>(Table3288320352384416448480124492124156188220[[#This Row],[time]]-2)*2</f>
        <v>1.02034</v>
      </c>
      <c r="L871" s="11">
        <v>4.4956200000000002E-2</v>
      </c>
      <c r="M871" s="3">
        <v>2.51017</v>
      </c>
      <c r="N871">
        <f>(Table246295327359391423455487195199131163195243[[#This Row],[time]]-2)*2</f>
        <v>1.02034</v>
      </c>
      <c r="O871" s="9">
        <v>7.1699999999999995E-5</v>
      </c>
      <c r="P871" s="3">
        <v>2.51017</v>
      </c>
      <c r="Q871">
        <f>(Table4289321353385417449481134593125157189221[[#This Row],[time]]-2)*2</f>
        <v>1.02034</v>
      </c>
      <c r="R871" s="9">
        <v>9.0500000000000004E-5</v>
      </c>
      <c r="S871" s="3">
        <v>2.51017</v>
      </c>
      <c r="T871">
        <f>(Table2472963283603924244564882052100132164196244[[#This Row],[time]]-2)*2</f>
        <v>1.02034</v>
      </c>
      <c r="U871" s="9">
        <v>7.36E-5</v>
      </c>
      <c r="V871" s="3">
        <v>2.51017</v>
      </c>
      <c r="W871">
        <f>(Table5290322354386418450482144694126158190222[[#This Row],[time]]-2)*2</f>
        <v>1.02034</v>
      </c>
      <c r="X871" s="13">
        <v>8.42E-5</v>
      </c>
      <c r="Y871" s="3">
        <v>2.51017</v>
      </c>
      <c r="Z871">
        <f>(Table2482973293613934254574892153101133165197245[[#This Row],[time]]-2)*2</f>
        <v>1.02034</v>
      </c>
      <c r="AA871" s="9">
        <v>8.2000000000000001E-5</v>
      </c>
      <c r="AB871" s="3">
        <v>2.51017</v>
      </c>
      <c r="AC871">
        <f>(Table6291323355387419451483154795127159191223[[#This Row],[time]]-2)*2</f>
        <v>1.02034</v>
      </c>
      <c r="AD871" s="9">
        <v>9.6500000000000001E-5</v>
      </c>
      <c r="AE871" s="3">
        <v>2.51017</v>
      </c>
      <c r="AF871">
        <f>(Table2492983303623944264584902254102134166198270[[#This Row],[time]]-2)*2</f>
        <v>1.02034</v>
      </c>
      <c r="AG871" s="9">
        <v>8.4900000000000004E-5</v>
      </c>
      <c r="AH871" s="3">
        <v>2.51017</v>
      </c>
      <c r="AI871">
        <f>(Table7292324356388420452484164896128160192224[[#This Row],[time]]-2)*2</f>
        <v>1.02034</v>
      </c>
      <c r="AJ871" s="11">
        <v>0.67060600000000004</v>
      </c>
      <c r="AK871" s="3">
        <v>2.51017</v>
      </c>
      <c r="AL871">
        <f>(Table2502993313633954274594912355103135167199271[[#This Row],[time]]-2)*2</f>
        <v>1.02034</v>
      </c>
      <c r="AM871" s="6">
        <v>0.65983999999999998</v>
      </c>
      <c r="AN871" s="3">
        <v>2.51017</v>
      </c>
      <c r="AO871">
        <f>(Table8293325357389421453485174997129161193225[[#This Row],[time]]-2)*2</f>
        <v>1.02034</v>
      </c>
      <c r="AP871" s="6">
        <v>2.0767699999999998</v>
      </c>
      <c r="AQ871" s="3">
        <v>2.51017</v>
      </c>
      <c r="AR871">
        <f>(Table2523003323643964284604922456104136168200272[[#This Row],[time]]-2)*2</f>
        <v>1.02034</v>
      </c>
      <c r="AS871" s="6">
        <v>1.2809999999999999</v>
      </c>
      <c r="AT871" s="3">
        <v>2.51017</v>
      </c>
      <c r="AU871">
        <f>(Table2533013333653974294614932557105137169201273[[#This Row],[time]]-2)*2</f>
        <v>1.02034</v>
      </c>
      <c r="AV871" s="11">
        <v>2.37107</v>
      </c>
    </row>
    <row r="872" spans="1:48">
      <c r="A872" s="3">
        <v>2.5632600000000001</v>
      </c>
      <c r="B872">
        <f>(Table1286318350382414446478104290122154186218[[#This Row],[time]]-2)*2</f>
        <v>1.1265200000000002</v>
      </c>
      <c r="C872" s="6">
        <v>1.5385200000000001</v>
      </c>
      <c r="D872" s="3">
        <v>2.5632600000000001</v>
      </c>
      <c r="E872">
        <f>(Table2287319351383415447479114391123155187219[[#This Row],[time]]-2)*2</f>
        <v>1.1265200000000002</v>
      </c>
      <c r="F872" s="6">
        <v>2.9134299999999998E-2</v>
      </c>
      <c r="G872" s="3">
        <v>2.5632600000000001</v>
      </c>
      <c r="H872">
        <f>(Table245294326358390422454486185098130162194242[[#This Row],[time]]-2)*2</f>
        <v>1.1265200000000002</v>
      </c>
      <c r="I872" s="6">
        <v>1.46048</v>
      </c>
      <c r="J872" s="3">
        <v>2.5632600000000001</v>
      </c>
      <c r="K872">
        <f>(Table3288320352384416448480124492124156188220[[#This Row],[time]]-2)*2</f>
        <v>1.1265200000000002</v>
      </c>
      <c r="L872" s="11">
        <v>6.8157800000000004E-2</v>
      </c>
      <c r="M872" s="3">
        <v>2.5632600000000001</v>
      </c>
      <c r="N872">
        <f>(Table246295327359391423455487195199131163195243[[#This Row],[time]]-2)*2</f>
        <v>1.1265200000000002</v>
      </c>
      <c r="O872" s="9">
        <v>7.0199999999999999E-5</v>
      </c>
      <c r="P872" s="3">
        <v>2.5632600000000001</v>
      </c>
      <c r="Q872">
        <f>(Table4289321353385417449481134593125157189221[[#This Row],[time]]-2)*2</f>
        <v>1.1265200000000002</v>
      </c>
      <c r="R872" s="9">
        <v>8.9300000000000002E-5</v>
      </c>
      <c r="S872" s="3">
        <v>2.5632600000000001</v>
      </c>
      <c r="T872">
        <f>(Table2472963283603924244564882052100132164196244[[#This Row],[time]]-2)*2</f>
        <v>1.1265200000000002</v>
      </c>
      <c r="U872" s="9">
        <v>7.2100000000000004E-5</v>
      </c>
      <c r="V872" s="3">
        <v>2.5632600000000001</v>
      </c>
      <c r="W872">
        <f>(Table5290322354386418450482144694126158190222[[#This Row],[time]]-2)*2</f>
        <v>1.1265200000000002</v>
      </c>
      <c r="X872" s="13">
        <v>8.2299999999999995E-5</v>
      </c>
      <c r="Y872" s="3">
        <v>2.5632600000000001</v>
      </c>
      <c r="Z872">
        <f>(Table2482973293613934254574892153101133165197245[[#This Row],[time]]-2)*2</f>
        <v>1.1265200000000002</v>
      </c>
      <c r="AA872" s="9">
        <v>7.9699999999999999E-5</v>
      </c>
      <c r="AB872" s="3">
        <v>2.5632600000000001</v>
      </c>
      <c r="AC872">
        <f>(Table6291323355387419451483154795127159191223[[#This Row],[time]]-2)*2</f>
        <v>1.1265200000000002</v>
      </c>
      <c r="AD872" s="9">
        <v>9.6399999999999999E-5</v>
      </c>
      <c r="AE872" s="3">
        <v>2.5632600000000001</v>
      </c>
      <c r="AF872">
        <f>(Table2492983303623944264584902254102134166198270[[#This Row],[time]]-2)*2</f>
        <v>1.1265200000000002</v>
      </c>
      <c r="AG872" s="9">
        <v>8.2899999999999996E-5</v>
      </c>
      <c r="AH872" s="3">
        <v>2.5632600000000001</v>
      </c>
      <c r="AI872">
        <f>(Table7292324356388420452484164896128160192224[[#This Row],[time]]-2)*2</f>
        <v>1.1265200000000002</v>
      </c>
      <c r="AJ872" s="11">
        <v>0.528366</v>
      </c>
      <c r="AK872" s="3">
        <v>2.5632600000000001</v>
      </c>
      <c r="AL872">
        <f>(Table2502993313633954274594912355103135167199271[[#This Row],[time]]-2)*2</f>
        <v>1.1265200000000002</v>
      </c>
      <c r="AM872" s="6">
        <v>0.84434900000000002</v>
      </c>
      <c r="AN872" s="3">
        <v>2.5632600000000001</v>
      </c>
      <c r="AO872">
        <f>(Table8293325357389421453485174997129161193225[[#This Row],[time]]-2)*2</f>
        <v>1.1265200000000002</v>
      </c>
      <c r="AP872" s="6">
        <v>2.1625100000000002</v>
      </c>
      <c r="AQ872" s="3">
        <v>2.5632600000000001</v>
      </c>
      <c r="AR872">
        <f>(Table2523003323643964284604922456104136168200272[[#This Row],[time]]-2)*2</f>
        <v>1.1265200000000002</v>
      </c>
      <c r="AS872" s="6">
        <v>1.44462</v>
      </c>
      <c r="AT872" s="3">
        <v>2.5632600000000001</v>
      </c>
      <c r="AU872">
        <f>(Table2533013333653974294614932557105137169201273[[#This Row],[time]]-2)*2</f>
        <v>1.1265200000000002</v>
      </c>
      <c r="AV872" s="11">
        <v>2.27684</v>
      </c>
    </row>
    <row r="873" spans="1:48">
      <c r="A873" s="3">
        <v>2.61022</v>
      </c>
      <c r="B873">
        <f>(Table1286318350382414446478104290122154186218[[#This Row],[time]]-2)*2</f>
        <v>1.22044</v>
      </c>
      <c r="C873" s="6">
        <v>1.5650599999999999</v>
      </c>
      <c r="D873" s="3">
        <v>2.61022</v>
      </c>
      <c r="E873">
        <f>(Table2287319351383415447479114391123155187219[[#This Row],[time]]-2)*2</f>
        <v>1.22044</v>
      </c>
      <c r="F873" s="6">
        <v>4.04353E-2</v>
      </c>
      <c r="G873" s="3">
        <v>2.61022</v>
      </c>
      <c r="H873">
        <f>(Table245294326358390422454486185098130162194242[[#This Row],[time]]-2)*2</f>
        <v>1.22044</v>
      </c>
      <c r="I873" s="6">
        <v>1.4334800000000001</v>
      </c>
      <c r="J873" s="3">
        <v>2.61022</v>
      </c>
      <c r="K873">
        <f>(Table3288320352384416448480124492124156188220[[#This Row],[time]]-2)*2</f>
        <v>1.22044</v>
      </c>
      <c r="L873" s="11">
        <v>8.4500800000000001E-2</v>
      </c>
      <c r="M873" s="3">
        <v>2.61022</v>
      </c>
      <c r="N873">
        <f>(Table246295327359391423455487195199131163195243[[#This Row],[time]]-2)*2</f>
        <v>1.22044</v>
      </c>
      <c r="O873" s="9">
        <v>6.8700000000000003E-5</v>
      </c>
      <c r="P873" s="3">
        <v>2.61022</v>
      </c>
      <c r="Q873">
        <f>(Table4289321353385417449481134593125157189221[[#This Row],[time]]-2)*2</f>
        <v>1.22044</v>
      </c>
      <c r="R873" s="9">
        <v>8.8200000000000003E-5</v>
      </c>
      <c r="S873" s="3">
        <v>2.61022</v>
      </c>
      <c r="T873">
        <f>(Table2472963283603924244564882052100132164196244[[#This Row],[time]]-2)*2</f>
        <v>1.22044</v>
      </c>
      <c r="U873" s="9">
        <v>7.0699999999999997E-5</v>
      </c>
      <c r="V873" s="3">
        <v>2.61022</v>
      </c>
      <c r="W873">
        <f>(Table5290322354386418450482144694126158190222[[#This Row],[time]]-2)*2</f>
        <v>1.22044</v>
      </c>
      <c r="X873" s="13">
        <v>8.1000000000000004E-5</v>
      </c>
      <c r="Y873" s="3">
        <v>2.61022</v>
      </c>
      <c r="Z873">
        <f>(Table2482973293613934254574892153101133165197245[[#This Row],[time]]-2)*2</f>
        <v>1.22044</v>
      </c>
      <c r="AA873" s="9">
        <v>7.7600000000000002E-5</v>
      </c>
      <c r="AB873" s="3">
        <v>2.61022</v>
      </c>
      <c r="AC873">
        <f>(Table6291323355387419451483154795127159191223[[#This Row],[time]]-2)*2</f>
        <v>1.22044</v>
      </c>
      <c r="AD873" s="9">
        <v>9.6199999999999994E-5</v>
      </c>
      <c r="AE873" s="3">
        <v>2.61022</v>
      </c>
      <c r="AF873">
        <f>(Table2492983303623944264584902254102134166198270[[#This Row],[time]]-2)*2</f>
        <v>1.22044</v>
      </c>
      <c r="AG873" s="9">
        <v>8.1100000000000006E-5</v>
      </c>
      <c r="AH873" s="3">
        <v>2.61022</v>
      </c>
      <c r="AI873">
        <f>(Table7292324356388420452484164896128160192224[[#This Row],[time]]-2)*2</f>
        <v>1.22044</v>
      </c>
      <c r="AJ873" s="11">
        <v>0.375002</v>
      </c>
      <c r="AK873" s="3">
        <v>2.61022</v>
      </c>
      <c r="AL873">
        <f>(Table2502993313633954274594912355103135167199271[[#This Row],[time]]-2)*2</f>
        <v>1.22044</v>
      </c>
      <c r="AM873" s="6">
        <v>0.98278699999999997</v>
      </c>
      <c r="AN873" s="3">
        <v>2.61022</v>
      </c>
      <c r="AO873">
        <f>(Table8293325357389421453485174997129161193225[[#This Row],[time]]-2)*2</f>
        <v>1.22044</v>
      </c>
      <c r="AP873" s="6">
        <v>2.2270599999999998</v>
      </c>
      <c r="AQ873" s="3">
        <v>2.61022</v>
      </c>
      <c r="AR873">
        <f>(Table2523003323643964284604922456104136168200272[[#This Row],[time]]-2)*2</f>
        <v>1.22044</v>
      </c>
      <c r="AS873" s="6">
        <v>1.55335</v>
      </c>
      <c r="AT873" s="3">
        <v>2.61022</v>
      </c>
      <c r="AU873">
        <f>(Table2533013333653974294614932557105137169201273[[#This Row],[time]]-2)*2</f>
        <v>1.22044</v>
      </c>
      <c r="AV873" s="11">
        <v>2.1981199999999999</v>
      </c>
    </row>
    <row r="874" spans="1:48">
      <c r="A874" s="3">
        <v>2.6619299999999999</v>
      </c>
      <c r="B874">
        <f>(Table1286318350382414446478104290122154186218[[#This Row],[time]]-2)*2</f>
        <v>1.3238599999999998</v>
      </c>
      <c r="C874" s="6">
        <v>1.57033</v>
      </c>
      <c r="D874" s="3">
        <v>2.6619299999999999</v>
      </c>
      <c r="E874">
        <f>(Table2287319351383415447479114391123155187219[[#This Row],[time]]-2)*2</f>
        <v>1.3238599999999998</v>
      </c>
      <c r="F874" s="6">
        <v>5.3396100000000002E-2</v>
      </c>
      <c r="G874" s="3">
        <v>2.6619299999999999</v>
      </c>
      <c r="H874">
        <f>(Table245294326358390422454486185098130162194242[[#This Row],[time]]-2)*2</f>
        <v>1.3238599999999998</v>
      </c>
      <c r="I874" s="6">
        <v>1.3929</v>
      </c>
      <c r="J874" s="3">
        <v>2.6619299999999999</v>
      </c>
      <c r="K874">
        <f>(Table3288320352384416448480124492124156188220[[#This Row],[time]]-2)*2</f>
        <v>1.3238599999999998</v>
      </c>
      <c r="L874" s="11">
        <v>9.9884799999999996E-2</v>
      </c>
      <c r="M874" s="3">
        <v>2.6619299999999999</v>
      </c>
      <c r="N874">
        <f>(Table246295327359391423455487195199131163195243[[#This Row],[time]]-2)*2</f>
        <v>1.3238599999999998</v>
      </c>
      <c r="O874" s="9">
        <v>6.69E-5</v>
      </c>
      <c r="P874" s="3">
        <v>2.6619299999999999</v>
      </c>
      <c r="Q874">
        <f>(Table4289321353385417449481134593125157189221[[#This Row],[time]]-2)*2</f>
        <v>1.3238599999999998</v>
      </c>
      <c r="R874" s="9">
        <v>8.6799999999999996E-5</v>
      </c>
      <c r="S874" s="3">
        <v>2.6619299999999999</v>
      </c>
      <c r="T874">
        <f>(Table2472963283603924244564882052100132164196244[[#This Row],[time]]-2)*2</f>
        <v>1.3238599999999998</v>
      </c>
      <c r="U874" s="9">
        <v>6.8999999999999997E-5</v>
      </c>
      <c r="V874" s="3">
        <v>2.6619299999999999</v>
      </c>
      <c r="W874">
        <f>(Table5290322354386418450482144694126158190222[[#This Row],[time]]-2)*2</f>
        <v>1.3238599999999998</v>
      </c>
      <c r="X874" s="13">
        <v>7.6100000000000007E-5</v>
      </c>
      <c r="Y874" s="3">
        <v>2.6619299999999999</v>
      </c>
      <c r="Z874">
        <f>(Table2482973293613934254574892153101133165197245[[#This Row],[time]]-2)*2</f>
        <v>1.3238599999999998</v>
      </c>
      <c r="AA874" s="9">
        <v>7.5400000000000003E-5</v>
      </c>
      <c r="AB874" s="3">
        <v>2.6619299999999999</v>
      </c>
      <c r="AC874">
        <f>(Table6291323355387419451483154795127159191223[[#This Row],[time]]-2)*2</f>
        <v>1.3238599999999998</v>
      </c>
      <c r="AD874" s="9">
        <v>9.6000000000000002E-5</v>
      </c>
      <c r="AE874" s="3">
        <v>2.6619299999999999</v>
      </c>
      <c r="AF874">
        <f>(Table2492983303623944264584902254102134166198270[[#This Row],[time]]-2)*2</f>
        <v>1.3238599999999998</v>
      </c>
      <c r="AG874" s="9">
        <v>7.8999999999999996E-5</v>
      </c>
      <c r="AH874" s="3">
        <v>2.6619299999999999</v>
      </c>
      <c r="AI874">
        <f>(Table7292324356388420452484164896128160192224[[#This Row],[time]]-2)*2</f>
        <v>1.3238599999999998</v>
      </c>
      <c r="AJ874" s="11">
        <v>0.21820000000000001</v>
      </c>
      <c r="AK874" s="3">
        <v>2.6619299999999999</v>
      </c>
      <c r="AL874">
        <f>(Table2502993313633954274594912355103135167199271[[#This Row],[time]]-2)*2</f>
        <v>1.3238599999999998</v>
      </c>
      <c r="AM874" s="6">
        <v>1.1322099999999999</v>
      </c>
      <c r="AN874" s="3">
        <v>2.6619299999999999</v>
      </c>
      <c r="AO874">
        <f>(Table8293325357389421453485174997129161193225[[#This Row],[time]]-2)*2</f>
        <v>1.3238599999999998</v>
      </c>
      <c r="AP874" s="6">
        <v>2.2593399999999999</v>
      </c>
      <c r="AQ874" s="3">
        <v>2.6619299999999999</v>
      </c>
      <c r="AR874">
        <f>(Table2523003323643964284604922456104136168200272[[#This Row],[time]]-2)*2</f>
        <v>1.3238599999999998</v>
      </c>
      <c r="AS874" s="6">
        <v>1.6476200000000001</v>
      </c>
      <c r="AT874" s="3">
        <v>2.6619299999999999</v>
      </c>
      <c r="AU874">
        <f>(Table2533013333653974294614932557105137169201273[[#This Row],[time]]-2)*2</f>
        <v>1.3238599999999998</v>
      </c>
      <c r="AV874" s="11">
        <v>2.0987100000000001</v>
      </c>
    </row>
    <row r="875" spans="1:48">
      <c r="A875" s="3">
        <v>2.70424</v>
      </c>
      <c r="B875">
        <f>(Table1286318350382414446478104290122154186218[[#This Row],[time]]-2)*2</f>
        <v>1.40848</v>
      </c>
      <c r="C875" s="6">
        <v>1.55738</v>
      </c>
      <c r="D875" s="3">
        <v>2.70424</v>
      </c>
      <c r="E875">
        <f>(Table2287319351383415447479114391123155187219[[#This Row],[time]]-2)*2</f>
        <v>1.40848</v>
      </c>
      <c r="F875" s="6">
        <v>6.4099600000000007E-2</v>
      </c>
      <c r="G875" s="3">
        <v>2.70424</v>
      </c>
      <c r="H875">
        <f>(Table245294326358390422454486185098130162194242[[#This Row],[time]]-2)*2</f>
        <v>1.40848</v>
      </c>
      <c r="I875" s="6">
        <v>1.35019</v>
      </c>
      <c r="J875" s="3">
        <v>2.70424</v>
      </c>
      <c r="K875">
        <f>(Table3288320352384416448480124492124156188220[[#This Row],[time]]-2)*2</f>
        <v>1.40848</v>
      </c>
      <c r="L875" s="11">
        <v>0.11047899999999999</v>
      </c>
      <c r="M875" s="3">
        <v>2.70424</v>
      </c>
      <c r="N875">
        <f>(Table246295327359391423455487195199131163195243[[#This Row],[time]]-2)*2</f>
        <v>1.40848</v>
      </c>
      <c r="O875" s="9">
        <v>6.58E-5</v>
      </c>
      <c r="P875" s="3">
        <v>2.70424</v>
      </c>
      <c r="Q875">
        <f>(Table4289321353385417449481134593125157189221[[#This Row],[time]]-2)*2</f>
        <v>1.40848</v>
      </c>
      <c r="R875" s="9">
        <v>8.5799999999999998E-5</v>
      </c>
      <c r="S875" s="3">
        <v>2.70424</v>
      </c>
      <c r="T875">
        <f>(Table2472963283603924244564882052100132164196244[[#This Row],[time]]-2)*2</f>
        <v>1.40848</v>
      </c>
      <c r="U875" s="9">
        <v>6.7899999999999997E-5</v>
      </c>
      <c r="V875" s="3">
        <v>2.70424</v>
      </c>
      <c r="W875">
        <f>(Table5290322354386418450482144694126158190222[[#This Row],[time]]-2)*2</f>
        <v>1.40848</v>
      </c>
      <c r="X875" s="13">
        <v>7.4900000000000005E-5</v>
      </c>
      <c r="Y875" s="3">
        <v>2.70424</v>
      </c>
      <c r="Z875">
        <f>(Table2482973293613934254574892153101133165197245[[#This Row],[time]]-2)*2</f>
        <v>1.40848</v>
      </c>
      <c r="AA875" s="9">
        <v>7.3499999999999998E-5</v>
      </c>
      <c r="AB875" s="3">
        <v>2.70424</v>
      </c>
      <c r="AC875">
        <f>(Table6291323355387419451483154795127159191223[[#This Row],[time]]-2)*2</f>
        <v>1.40848</v>
      </c>
      <c r="AD875" s="9">
        <v>9.5699999999999995E-5</v>
      </c>
      <c r="AE875" s="3">
        <v>2.70424</v>
      </c>
      <c r="AF875">
        <f>(Table2492983303623944264584902254102134166198270[[#This Row],[time]]-2)*2</f>
        <v>1.40848</v>
      </c>
      <c r="AG875" s="9">
        <v>7.7299999999999995E-5</v>
      </c>
      <c r="AH875" s="3">
        <v>2.70424</v>
      </c>
      <c r="AI875">
        <f>(Table7292324356388420452484164896128160192224[[#This Row],[time]]-2)*2</f>
        <v>1.40848</v>
      </c>
      <c r="AJ875" s="11">
        <v>9.5459299999999997E-2</v>
      </c>
      <c r="AK875" s="3">
        <v>2.70424</v>
      </c>
      <c r="AL875">
        <f>(Table2502993313633954274594912355103135167199271[[#This Row],[time]]-2)*2</f>
        <v>1.40848</v>
      </c>
      <c r="AM875" s="6">
        <v>1.29976</v>
      </c>
      <c r="AN875" s="3">
        <v>2.70424</v>
      </c>
      <c r="AO875">
        <f>(Table8293325357389421453485174997129161193225[[#This Row],[time]]-2)*2</f>
        <v>1.40848</v>
      </c>
      <c r="AP875" s="6">
        <v>2.2566000000000002</v>
      </c>
      <c r="AQ875" s="3">
        <v>2.70424</v>
      </c>
      <c r="AR875">
        <f>(Table2523003323643964284604922456104136168200272[[#This Row],[time]]-2)*2</f>
        <v>1.40848</v>
      </c>
      <c r="AS875" s="6">
        <v>1.72817</v>
      </c>
      <c r="AT875" s="3">
        <v>2.70424</v>
      </c>
      <c r="AU875">
        <f>(Table2533013333653974294614932557105137169201273[[#This Row],[time]]-2)*2</f>
        <v>1.40848</v>
      </c>
      <c r="AV875" s="11">
        <v>2.0026099999999998</v>
      </c>
    </row>
    <row r="876" spans="1:48">
      <c r="A876" s="3">
        <v>2.75779</v>
      </c>
      <c r="B876">
        <f>(Table1286318350382414446478104290122154186218[[#This Row],[time]]-2)*2</f>
        <v>1.5155799999999999</v>
      </c>
      <c r="C876" s="6">
        <v>1.5230699999999999</v>
      </c>
      <c r="D876" s="3">
        <v>2.75779</v>
      </c>
      <c r="E876">
        <f>(Table2287319351383415447479114391123155187219[[#This Row],[time]]-2)*2</f>
        <v>1.5155799999999999</v>
      </c>
      <c r="F876" s="6">
        <v>7.9139399999999999E-2</v>
      </c>
      <c r="G876" s="3">
        <v>2.75779</v>
      </c>
      <c r="H876">
        <f>(Table245294326358390422454486185098130162194242[[#This Row],[time]]-2)*2</f>
        <v>1.5155799999999999</v>
      </c>
      <c r="I876" s="6">
        <v>1.2873600000000001</v>
      </c>
      <c r="J876" s="3">
        <v>2.75779</v>
      </c>
      <c r="K876">
        <f>(Table3288320352384416448480124492124156188220[[#This Row],[time]]-2)*2</f>
        <v>1.5155799999999999</v>
      </c>
      <c r="L876" s="11">
        <v>0.124614</v>
      </c>
      <c r="M876" s="3">
        <v>2.75779</v>
      </c>
      <c r="N876">
        <f>(Table246295327359391423455487195199131163195243[[#This Row],[time]]-2)*2</f>
        <v>1.5155799999999999</v>
      </c>
      <c r="O876" s="9">
        <v>6.5900000000000003E-5</v>
      </c>
      <c r="P876" s="3">
        <v>2.75779</v>
      </c>
      <c r="Q876">
        <f>(Table4289321353385417449481134593125157189221[[#This Row],[time]]-2)*2</f>
        <v>1.5155799999999999</v>
      </c>
      <c r="R876" s="9">
        <v>8.4599999999999996E-5</v>
      </c>
      <c r="S876" s="3">
        <v>2.75779</v>
      </c>
      <c r="T876">
        <f>(Table2472963283603924244564882052100132164196244[[#This Row],[time]]-2)*2</f>
        <v>1.5155799999999999</v>
      </c>
      <c r="U876" s="9">
        <v>6.6500000000000004E-5</v>
      </c>
      <c r="V876" s="3">
        <v>2.75779</v>
      </c>
      <c r="W876">
        <f>(Table5290322354386418450482144694126158190222[[#This Row],[time]]-2)*2</f>
        <v>1.5155799999999999</v>
      </c>
      <c r="X876" s="13">
        <v>7.3399999999999995E-5</v>
      </c>
      <c r="Y876" s="3">
        <v>2.75779</v>
      </c>
      <c r="Z876">
        <f>(Table2482973293613934254574892153101133165197245[[#This Row],[time]]-2)*2</f>
        <v>1.5155799999999999</v>
      </c>
      <c r="AA876" s="9">
        <v>7.1400000000000001E-5</v>
      </c>
      <c r="AB876" s="3">
        <v>2.75779</v>
      </c>
      <c r="AC876">
        <f>(Table6291323355387419451483154795127159191223[[#This Row],[time]]-2)*2</f>
        <v>1.5155799999999999</v>
      </c>
      <c r="AD876" s="9">
        <v>9.48E-5</v>
      </c>
      <c r="AE876" s="3">
        <v>2.75779</v>
      </c>
      <c r="AF876">
        <f>(Table2492983303623944264584902254102134166198270[[#This Row],[time]]-2)*2</f>
        <v>1.5155799999999999</v>
      </c>
      <c r="AG876" s="9">
        <v>7.5400000000000003E-5</v>
      </c>
      <c r="AH876" s="3">
        <v>2.75779</v>
      </c>
      <c r="AI876">
        <f>(Table7292324356388420452484164896128160192224[[#This Row],[time]]-2)*2</f>
        <v>1.5155799999999999</v>
      </c>
      <c r="AJ876" s="11">
        <v>1.9403799999999999E-2</v>
      </c>
      <c r="AK876" s="3">
        <v>2.75779</v>
      </c>
      <c r="AL876">
        <f>(Table2502993313633954274594912355103135167199271[[#This Row],[time]]-2)*2</f>
        <v>1.5155799999999999</v>
      </c>
      <c r="AM876" s="6">
        <v>1.49902</v>
      </c>
      <c r="AN876" s="3">
        <v>2.75779</v>
      </c>
      <c r="AO876">
        <f>(Table8293325357389421453485174997129161193225[[#This Row],[time]]-2)*2</f>
        <v>1.5155799999999999</v>
      </c>
      <c r="AP876" s="6">
        <v>2.2021799999999998</v>
      </c>
      <c r="AQ876" s="3">
        <v>2.75779</v>
      </c>
      <c r="AR876">
        <f>(Table2523003323643964284604922456104136168200272[[#This Row],[time]]-2)*2</f>
        <v>1.5155799999999999</v>
      </c>
      <c r="AS876" s="6">
        <v>1.8014300000000001</v>
      </c>
      <c r="AT876" s="3">
        <v>2.75779</v>
      </c>
      <c r="AU876">
        <f>(Table2533013333653974294614932557105137169201273[[#This Row],[time]]-2)*2</f>
        <v>1.5155799999999999</v>
      </c>
      <c r="AV876" s="11">
        <v>1.8547100000000001</v>
      </c>
    </row>
    <row r="877" spans="1:48">
      <c r="A877" s="3">
        <v>2.8044500000000001</v>
      </c>
      <c r="B877">
        <f>(Table1286318350382414446478104290122154186218[[#This Row],[time]]-2)*2</f>
        <v>1.6089000000000002</v>
      </c>
      <c r="C877" s="6">
        <v>1.47984</v>
      </c>
      <c r="D877" s="3">
        <v>2.8044500000000001</v>
      </c>
      <c r="E877">
        <f>(Table2287319351383415447479114391123155187219[[#This Row],[time]]-2)*2</f>
        <v>1.6089000000000002</v>
      </c>
      <c r="F877" s="6">
        <v>9.2358700000000002E-2</v>
      </c>
      <c r="G877" s="3">
        <v>2.8044500000000001</v>
      </c>
      <c r="H877">
        <f>(Table245294326358390422454486185098130162194242[[#This Row],[time]]-2)*2</f>
        <v>1.6089000000000002</v>
      </c>
      <c r="I877" s="6">
        <v>1.2212400000000001</v>
      </c>
      <c r="J877" s="3">
        <v>2.8044500000000001</v>
      </c>
      <c r="K877">
        <f>(Table3288320352384416448480124492124156188220[[#This Row],[time]]-2)*2</f>
        <v>1.6089000000000002</v>
      </c>
      <c r="L877" s="11">
        <v>0.13520499999999999</v>
      </c>
      <c r="M877" s="3">
        <v>2.8044500000000001</v>
      </c>
      <c r="N877">
        <f>(Table246295327359391423455487195199131163195243[[#This Row],[time]]-2)*2</f>
        <v>1.6089000000000002</v>
      </c>
      <c r="O877" s="9">
        <v>6.3999999999999997E-5</v>
      </c>
      <c r="P877" s="3">
        <v>2.8044500000000001</v>
      </c>
      <c r="Q877">
        <f>(Table4289321353385417449481134593125157189221[[#This Row],[time]]-2)*2</f>
        <v>1.6089000000000002</v>
      </c>
      <c r="R877" s="9">
        <v>8.3399999999999994E-5</v>
      </c>
      <c r="S877" s="3">
        <v>2.8044500000000001</v>
      </c>
      <c r="T877">
        <f>(Table2472963283603924244564882052100132164196244[[#This Row],[time]]-2)*2</f>
        <v>1.6089000000000002</v>
      </c>
      <c r="U877" s="9">
        <v>6.4800000000000003E-5</v>
      </c>
      <c r="V877" s="3">
        <v>2.8044500000000001</v>
      </c>
      <c r="W877">
        <f>(Table5290322354386418450482144694126158190222[[#This Row],[time]]-2)*2</f>
        <v>1.6089000000000002</v>
      </c>
      <c r="X877" s="13">
        <v>7.1799999999999997E-5</v>
      </c>
      <c r="Y877" s="3">
        <v>2.8044500000000001</v>
      </c>
      <c r="Z877">
        <f>(Table2482973293613934254574892153101133165197245[[#This Row],[time]]-2)*2</f>
        <v>1.6089000000000002</v>
      </c>
      <c r="AA877" s="9">
        <v>6.9599999999999998E-5</v>
      </c>
      <c r="AB877" s="3">
        <v>2.8044500000000001</v>
      </c>
      <c r="AC877">
        <f>(Table6291323355387419451483154795127159191223[[#This Row],[time]]-2)*2</f>
        <v>1.6089000000000002</v>
      </c>
      <c r="AD877" s="9">
        <v>9.3900000000000006E-5</v>
      </c>
      <c r="AE877" s="3">
        <v>2.8044500000000001</v>
      </c>
      <c r="AF877">
        <f>(Table2492983303623944264584902254102134166198270[[#This Row],[time]]-2)*2</f>
        <v>1.6089000000000002</v>
      </c>
      <c r="AG877" s="9">
        <v>7.3700000000000002E-5</v>
      </c>
      <c r="AH877" s="3">
        <v>2.8044500000000001</v>
      </c>
      <c r="AI877">
        <f>(Table7292324356388420452484164896128160192224[[#This Row],[time]]-2)*2</f>
        <v>1.6089000000000002</v>
      </c>
      <c r="AJ877" s="11">
        <v>1.9586199999999999E-4</v>
      </c>
      <c r="AK877" s="3">
        <v>2.8044500000000001</v>
      </c>
      <c r="AL877">
        <f>(Table2502993313633954274594912355103135167199271[[#This Row],[time]]-2)*2</f>
        <v>1.6089000000000002</v>
      </c>
      <c r="AM877" s="6">
        <v>1.6604399999999999</v>
      </c>
      <c r="AN877" s="3">
        <v>2.8044500000000001</v>
      </c>
      <c r="AO877">
        <f>(Table8293325357389421453485174997129161193225[[#This Row],[time]]-2)*2</f>
        <v>1.6089000000000002</v>
      </c>
      <c r="AP877" s="6">
        <v>2.12845</v>
      </c>
      <c r="AQ877" s="3">
        <v>2.8044500000000001</v>
      </c>
      <c r="AR877">
        <f>(Table2523003323643964284604922456104136168200272[[#This Row],[time]]-2)*2</f>
        <v>1.6089000000000002</v>
      </c>
      <c r="AS877" s="6">
        <v>1.8434900000000001</v>
      </c>
      <c r="AT877" s="3">
        <v>2.8044500000000001</v>
      </c>
      <c r="AU877">
        <f>(Table2533013333653974294614932557105137169201273[[#This Row],[time]]-2)*2</f>
        <v>1.6089000000000002</v>
      </c>
      <c r="AV877" s="11">
        <v>1.7166399999999999</v>
      </c>
    </row>
    <row r="878" spans="1:48">
      <c r="A878" s="3">
        <v>2.8546</v>
      </c>
      <c r="B878">
        <f>(Table1286318350382414446478104290122154186218[[#This Row],[time]]-2)*2</f>
        <v>1.7092000000000001</v>
      </c>
      <c r="C878" s="6">
        <v>1.4216500000000001</v>
      </c>
      <c r="D878" s="3">
        <v>2.8546</v>
      </c>
      <c r="E878">
        <f>(Table2287319351383415447479114391123155187219[[#This Row],[time]]-2)*2</f>
        <v>1.7092000000000001</v>
      </c>
      <c r="F878" s="6">
        <v>0.104646</v>
      </c>
      <c r="G878" s="3">
        <v>2.8546</v>
      </c>
      <c r="H878">
        <f>(Table245294326358390422454486185098130162194242[[#This Row],[time]]-2)*2</f>
        <v>1.7092000000000001</v>
      </c>
      <c r="I878" s="6">
        <v>1.1368199999999999</v>
      </c>
      <c r="J878" s="3">
        <v>2.8546</v>
      </c>
      <c r="K878">
        <f>(Table3288320352384416448480124492124156188220[[#This Row],[time]]-2)*2</f>
        <v>1.7092000000000001</v>
      </c>
      <c r="L878" s="11">
        <v>0.14239599999999999</v>
      </c>
      <c r="M878" s="3">
        <v>2.8546</v>
      </c>
      <c r="N878">
        <f>(Table246295327359391423455487195199131163195243[[#This Row],[time]]-2)*2</f>
        <v>1.7092000000000001</v>
      </c>
      <c r="O878" s="9">
        <v>6.2199999999999994E-5</v>
      </c>
      <c r="P878" s="3">
        <v>2.8546</v>
      </c>
      <c r="Q878">
        <f>(Table4289321353385417449481134593125157189221[[#This Row],[time]]-2)*2</f>
        <v>1.7092000000000001</v>
      </c>
      <c r="R878" s="9">
        <v>8.1899999999999999E-5</v>
      </c>
      <c r="S878" s="3">
        <v>2.8546</v>
      </c>
      <c r="T878">
        <f>(Table2472963283603924244564882052100132164196244[[#This Row],[time]]-2)*2</f>
        <v>1.7092000000000001</v>
      </c>
      <c r="U878" s="9">
        <v>6.3100000000000002E-5</v>
      </c>
      <c r="V878" s="3">
        <v>2.8546</v>
      </c>
      <c r="W878">
        <f>(Table5290322354386418450482144694126158190222[[#This Row],[time]]-2)*2</f>
        <v>1.7092000000000001</v>
      </c>
      <c r="X878" s="13">
        <v>6.7799999999999995E-5</v>
      </c>
      <c r="Y878" s="3">
        <v>2.8546</v>
      </c>
      <c r="Z878">
        <f>(Table2482973293613934254574892153101133165197245[[#This Row],[time]]-2)*2</f>
        <v>1.7092000000000001</v>
      </c>
      <c r="AA878" s="9">
        <v>6.7600000000000003E-5</v>
      </c>
      <c r="AB878" s="3">
        <v>2.8546</v>
      </c>
      <c r="AC878">
        <f>(Table6291323355387419451483154795127159191223[[#This Row],[time]]-2)*2</f>
        <v>1.7092000000000001</v>
      </c>
      <c r="AD878" s="9">
        <v>9.2700000000000004E-5</v>
      </c>
      <c r="AE878" s="3">
        <v>2.8546</v>
      </c>
      <c r="AF878">
        <f>(Table2492983303623944264584902254102134166198270[[#This Row],[time]]-2)*2</f>
        <v>1.7092000000000001</v>
      </c>
      <c r="AG878" s="9">
        <v>7.2000000000000002E-5</v>
      </c>
      <c r="AH878" s="3">
        <v>2.8546</v>
      </c>
      <c r="AI878">
        <f>(Table7292324356388420452484164896128160192224[[#This Row],[time]]-2)*2</f>
        <v>1.7092000000000001</v>
      </c>
      <c r="AJ878" s="13">
        <v>8.2999999999999998E-5</v>
      </c>
      <c r="AK878" s="3">
        <v>2.8546</v>
      </c>
      <c r="AL878">
        <f>(Table2502993313633954274594912355103135167199271[[#This Row],[time]]-2)*2</f>
        <v>1.7092000000000001</v>
      </c>
      <c r="AM878" s="6">
        <v>1.8198399999999999</v>
      </c>
      <c r="AN878" s="3">
        <v>2.8546</v>
      </c>
      <c r="AO878">
        <f>(Table8293325357389421453485174997129161193225[[#This Row],[time]]-2)*2</f>
        <v>1.7092000000000001</v>
      </c>
      <c r="AP878" s="6">
        <v>2.0160200000000001</v>
      </c>
      <c r="AQ878" s="3">
        <v>2.8546</v>
      </c>
      <c r="AR878">
        <f>(Table2523003323643964284604922456104136168200272[[#This Row],[time]]-2)*2</f>
        <v>1.7092000000000001</v>
      </c>
      <c r="AS878" s="6">
        <v>1.8704499999999999</v>
      </c>
      <c r="AT878" s="3">
        <v>2.8546</v>
      </c>
      <c r="AU878">
        <f>(Table2533013333653974294614932557105137169201273[[#This Row],[time]]-2)*2</f>
        <v>1.7092000000000001</v>
      </c>
      <c r="AV878" s="11">
        <v>1.5605500000000001</v>
      </c>
    </row>
    <row r="879" spans="1:48">
      <c r="A879" s="3">
        <v>2.90442</v>
      </c>
      <c r="B879">
        <f>(Table1286318350382414446478104290122154186218[[#This Row],[time]]-2)*2</f>
        <v>1.80884</v>
      </c>
      <c r="C879" s="6">
        <v>1.3582799999999999</v>
      </c>
      <c r="D879" s="3">
        <v>2.90442</v>
      </c>
      <c r="E879">
        <f>(Table2287319351383415447479114391123155187219[[#This Row],[time]]-2)*2</f>
        <v>1.80884</v>
      </c>
      <c r="F879" s="6">
        <v>0.115275</v>
      </c>
      <c r="G879" s="3">
        <v>2.90442</v>
      </c>
      <c r="H879">
        <f>(Table245294326358390422454486185098130162194242[[#This Row],[time]]-2)*2</f>
        <v>1.80884</v>
      </c>
      <c r="I879" s="6">
        <v>1.0361800000000001</v>
      </c>
      <c r="J879" s="3">
        <v>2.90442</v>
      </c>
      <c r="K879">
        <f>(Table3288320352384416448480124492124156188220[[#This Row],[time]]-2)*2</f>
        <v>1.80884</v>
      </c>
      <c r="L879" s="11">
        <v>0.147617</v>
      </c>
      <c r="M879" s="3">
        <v>2.90442</v>
      </c>
      <c r="N879">
        <f>(Table246295327359391423455487195199131163195243[[#This Row],[time]]-2)*2</f>
        <v>1.80884</v>
      </c>
      <c r="O879" s="9">
        <v>6.0800000000000001E-5</v>
      </c>
      <c r="P879" s="3">
        <v>2.90442</v>
      </c>
      <c r="Q879">
        <f>(Table4289321353385417449481134593125157189221[[#This Row],[time]]-2)*2</f>
        <v>1.80884</v>
      </c>
      <c r="R879" s="9">
        <v>8.0400000000000003E-5</v>
      </c>
      <c r="S879" s="3">
        <v>2.90442</v>
      </c>
      <c r="T879">
        <f>(Table2472963283603924244564882052100132164196244[[#This Row],[time]]-2)*2</f>
        <v>1.80884</v>
      </c>
      <c r="U879" s="9">
        <v>6.1600000000000007E-5</v>
      </c>
      <c r="V879" s="3">
        <v>2.90442</v>
      </c>
      <c r="W879">
        <f>(Table5290322354386418450482144694126158190222[[#This Row],[time]]-2)*2</f>
        <v>1.80884</v>
      </c>
      <c r="X879" s="13">
        <v>6.4900000000000005E-5</v>
      </c>
      <c r="Y879" s="3">
        <v>2.90442</v>
      </c>
      <c r="Z879">
        <f>(Table2482973293613934254574892153101133165197245[[#This Row],[time]]-2)*2</f>
        <v>1.80884</v>
      </c>
      <c r="AA879" s="9">
        <v>6.5599999999999995E-5</v>
      </c>
      <c r="AB879" s="3">
        <v>2.90442</v>
      </c>
      <c r="AC879">
        <f>(Table6291323355387419451483154795127159191223[[#This Row],[time]]-2)*2</f>
        <v>1.80884</v>
      </c>
      <c r="AD879" s="9">
        <v>9.1600000000000004E-5</v>
      </c>
      <c r="AE879" s="3">
        <v>2.90442</v>
      </c>
      <c r="AF879">
        <f>(Table2492983303623944264584902254102134166198270[[#This Row],[time]]-2)*2</f>
        <v>1.80884</v>
      </c>
      <c r="AG879" s="9">
        <v>7.0199999999999999E-5</v>
      </c>
      <c r="AH879" s="3">
        <v>2.90442</v>
      </c>
      <c r="AI879">
        <f>(Table7292324356388420452484164896128160192224[[#This Row],[time]]-2)*2</f>
        <v>1.80884</v>
      </c>
      <c r="AJ879" s="13">
        <v>7.8300000000000006E-5</v>
      </c>
      <c r="AK879" s="3">
        <v>2.90442</v>
      </c>
      <c r="AL879">
        <f>(Table2502993313633954274594912355103135167199271[[#This Row],[time]]-2)*2</f>
        <v>1.80884</v>
      </c>
      <c r="AM879" s="6">
        <v>1.9560999999999999</v>
      </c>
      <c r="AN879" s="3">
        <v>2.90442</v>
      </c>
      <c r="AO879">
        <f>(Table8293325357389421453485174997129161193225[[#This Row],[time]]-2)*2</f>
        <v>1.80884</v>
      </c>
      <c r="AP879" s="6">
        <v>1.8789100000000001</v>
      </c>
      <c r="AQ879" s="3">
        <v>2.90442</v>
      </c>
      <c r="AR879">
        <f>(Table2523003323643964284604922456104136168200272[[#This Row],[time]]-2)*2</f>
        <v>1.80884</v>
      </c>
      <c r="AS879" s="6">
        <v>1.87601</v>
      </c>
      <c r="AT879" s="3">
        <v>2.90442</v>
      </c>
      <c r="AU879">
        <f>(Table2533013333653974294614932557105137169201273[[#This Row],[time]]-2)*2</f>
        <v>1.80884</v>
      </c>
      <c r="AV879" s="11">
        <v>1.4046400000000001</v>
      </c>
    </row>
    <row r="880" spans="1:48">
      <c r="A880" s="3">
        <v>2.95797</v>
      </c>
      <c r="B880">
        <f>(Table1286318350382414446478104290122154186218[[#This Row],[time]]-2)*2</f>
        <v>1.91594</v>
      </c>
      <c r="C880" s="6">
        <v>1.28508</v>
      </c>
      <c r="D880" s="3">
        <v>2.95797</v>
      </c>
      <c r="E880">
        <f>(Table2287319351383415447479114391123155187219[[#This Row],[time]]-2)*2</f>
        <v>1.91594</v>
      </c>
      <c r="F880" s="6">
        <v>0.12515200000000001</v>
      </c>
      <c r="G880" s="3">
        <v>2.95797</v>
      </c>
      <c r="H880">
        <f>(Table245294326358390422454486185098130162194242[[#This Row],[time]]-2)*2</f>
        <v>1.91594</v>
      </c>
      <c r="I880" s="6">
        <v>0.90882499999999999</v>
      </c>
      <c r="J880" s="3">
        <v>2.95797</v>
      </c>
      <c r="K880">
        <f>(Table3288320352384416448480124492124156188220[[#This Row],[time]]-2)*2</f>
        <v>1.91594</v>
      </c>
      <c r="L880" s="11">
        <v>0.15137900000000001</v>
      </c>
      <c r="M880" s="3">
        <v>2.95797</v>
      </c>
      <c r="N880">
        <f>(Table246295327359391423455487195199131163195243[[#This Row],[time]]-2)*2</f>
        <v>1.91594</v>
      </c>
      <c r="O880" s="9">
        <v>5.8900000000000002E-5</v>
      </c>
      <c r="P880" s="3">
        <v>2.95797</v>
      </c>
      <c r="Q880">
        <f>(Table4289321353385417449481134593125157189221[[#This Row],[time]]-2)*2</f>
        <v>1.91594</v>
      </c>
      <c r="R880" s="9">
        <v>7.8700000000000002E-5</v>
      </c>
      <c r="S880" s="3">
        <v>2.95797</v>
      </c>
      <c r="T880">
        <f>(Table2472963283603924244564882052100132164196244[[#This Row],[time]]-2)*2</f>
        <v>1.91594</v>
      </c>
      <c r="U880" s="9">
        <v>5.9700000000000001E-5</v>
      </c>
      <c r="V880" s="3">
        <v>2.95797</v>
      </c>
      <c r="W880">
        <f>(Table5290322354386418450482144694126158190222[[#This Row],[time]]-2)*2</f>
        <v>1.91594</v>
      </c>
      <c r="X880" s="13">
        <v>6.3600000000000001E-5</v>
      </c>
      <c r="Y880" s="3">
        <v>2.95797</v>
      </c>
      <c r="Z880">
        <f>(Table2482973293613934254574892153101133165197245[[#This Row],[time]]-2)*2</f>
        <v>1.91594</v>
      </c>
      <c r="AA880" s="9">
        <v>6.3399999999999996E-5</v>
      </c>
      <c r="AB880" s="3">
        <v>2.95797</v>
      </c>
      <c r="AC880">
        <f>(Table6291323355387419451483154795127159191223[[#This Row],[time]]-2)*2</f>
        <v>1.91594</v>
      </c>
      <c r="AD880" s="9">
        <v>9.0299999999999999E-5</v>
      </c>
      <c r="AE880" s="3">
        <v>2.95797</v>
      </c>
      <c r="AF880">
        <f>(Table2492983303623944264584902254102134166198270[[#This Row],[time]]-2)*2</f>
        <v>1.91594</v>
      </c>
      <c r="AG880" s="9">
        <v>6.8300000000000007E-5</v>
      </c>
      <c r="AH880" s="3">
        <v>2.95797</v>
      </c>
      <c r="AI880">
        <f>(Table7292324356388420452484164896128160192224[[#This Row],[time]]-2)*2</f>
        <v>1.91594</v>
      </c>
      <c r="AJ880" s="13">
        <v>7.3700000000000002E-5</v>
      </c>
      <c r="AK880" s="3">
        <v>2.95797</v>
      </c>
      <c r="AL880">
        <f>(Table2502993313633954274594912355103135167199271[[#This Row],[time]]-2)*2</f>
        <v>1.91594</v>
      </c>
      <c r="AM880" s="6">
        <v>2.0672000000000001</v>
      </c>
      <c r="AN880" s="3">
        <v>2.95797</v>
      </c>
      <c r="AO880">
        <f>(Table8293325357389421453485174997129161193225[[#This Row],[time]]-2)*2</f>
        <v>1.91594</v>
      </c>
      <c r="AP880" s="6">
        <v>1.7210099999999999</v>
      </c>
      <c r="AQ880" s="3">
        <v>2.95797</v>
      </c>
      <c r="AR880">
        <f>(Table2523003323643964284604922456104136168200272[[#This Row],[time]]-2)*2</f>
        <v>1.91594</v>
      </c>
      <c r="AS880" s="6">
        <v>1.8491</v>
      </c>
      <c r="AT880" s="3">
        <v>2.95797</v>
      </c>
      <c r="AU880">
        <f>(Table2533013333653974294614932557105137169201273[[#This Row],[time]]-2)*2</f>
        <v>1.91594</v>
      </c>
      <c r="AV880" s="11">
        <v>1.2443599999999999</v>
      </c>
    </row>
    <row r="881" spans="1:48">
      <c r="A881" s="4">
        <v>3</v>
      </c>
      <c r="B881">
        <f>(Table1286318350382414446478104290122154186218[[#This Row],[time]]-2)*2</f>
        <v>2</v>
      </c>
      <c r="C881" s="7">
        <v>1.2238899999999999</v>
      </c>
      <c r="D881" s="4">
        <v>3</v>
      </c>
      <c r="E881">
        <f>(Table2287319351383415447479114391123155187219[[#This Row],[time]]-2)*2</f>
        <v>2</v>
      </c>
      <c r="F881" s="7">
        <v>0.13194600000000001</v>
      </c>
      <c r="G881" s="4">
        <v>3</v>
      </c>
      <c r="H881">
        <f>(Table245294326358390422454486185098130162194242[[#This Row],[time]]-2)*2</f>
        <v>2</v>
      </c>
      <c r="I881" s="7">
        <v>0.79273400000000005</v>
      </c>
      <c r="J881" s="4">
        <v>3</v>
      </c>
      <c r="K881">
        <f>(Table3288320352384416448480124492124156188220[[#This Row],[time]]-2)*2</f>
        <v>2</v>
      </c>
      <c r="L881" s="12">
        <v>0.15310399999999999</v>
      </c>
      <c r="M881" s="4">
        <v>3</v>
      </c>
      <c r="N881">
        <f>(Table246295327359391423455487195199131163195243[[#This Row],[time]]-2)*2</f>
        <v>2</v>
      </c>
      <c r="O881" s="10">
        <v>5.77E-5</v>
      </c>
      <c r="P881" s="4">
        <v>3</v>
      </c>
      <c r="Q881">
        <f>(Table4289321353385417449481134593125157189221[[#This Row],[time]]-2)*2</f>
        <v>2</v>
      </c>
      <c r="R881" s="10">
        <v>7.7299999999999995E-5</v>
      </c>
      <c r="S881" s="4">
        <v>3</v>
      </c>
      <c r="T881">
        <f>(Table2472963283603924244564882052100132164196244[[#This Row],[time]]-2)*2</f>
        <v>2</v>
      </c>
      <c r="U881" s="10">
        <v>5.8400000000000003E-5</v>
      </c>
      <c r="V881" s="4">
        <v>3</v>
      </c>
      <c r="W881">
        <f>(Table5290322354386418450482144694126158190222[[#This Row],[time]]-2)*2</f>
        <v>2</v>
      </c>
      <c r="X881" s="14">
        <v>6.2500000000000001E-5</v>
      </c>
      <c r="Y881" s="4">
        <v>3</v>
      </c>
      <c r="Z881">
        <f>(Table2482973293613934254574892153101133165197245[[#This Row],[time]]-2)*2</f>
        <v>2</v>
      </c>
      <c r="AA881" s="10">
        <v>6.0900000000000003E-5</v>
      </c>
      <c r="AB881" s="4">
        <v>3</v>
      </c>
      <c r="AC881">
        <f>(Table6291323355387419451483154795127159191223[[#This Row],[time]]-2)*2</f>
        <v>2</v>
      </c>
      <c r="AD881" s="10">
        <v>8.9300000000000002E-5</v>
      </c>
      <c r="AE881" s="4">
        <v>3</v>
      </c>
      <c r="AF881">
        <f>(Table2492983303623944264584902254102134166198270[[#This Row],[time]]-2)*2</f>
        <v>2</v>
      </c>
      <c r="AG881" s="10">
        <v>6.6500000000000004E-5</v>
      </c>
      <c r="AH881" s="4">
        <v>3</v>
      </c>
      <c r="AI881">
        <f>(Table7292324356388420452484164896128160192224[[#This Row],[time]]-2)*2</f>
        <v>2</v>
      </c>
      <c r="AJ881" s="14">
        <v>7.1099999999999994E-5</v>
      </c>
      <c r="AK881" s="4">
        <v>3</v>
      </c>
      <c r="AL881">
        <f>(Table2502993313633954274594912355103135167199271[[#This Row],[time]]-2)*2</f>
        <v>2</v>
      </c>
      <c r="AM881" s="7">
        <v>2.1385800000000001</v>
      </c>
      <c r="AN881" s="4">
        <v>3</v>
      </c>
      <c r="AO881">
        <f>(Table8293325357389421453485174997129161193225[[#This Row],[time]]-2)*2</f>
        <v>2</v>
      </c>
      <c r="AP881" s="7">
        <v>1.5943400000000001</v>
      </c>
      <c r="AQ881" s="4">
        <v>3</v>
      </c>
      <c r="AR881">
        <f>(Table2523003323643964284604922456104136168200272[[#This Row],[time]]-2)*2</f>
        <v>2</v>
      </c>
      <c r="AS881" s="7">
        <v>1.8122199999999999</v>
      </c>
      <c r="AT881" s="4">
        <v>3</v>
      </c>
      <c r="AU881">
        <f>(Table2533013333653974294614932557105137169201273[[#This Row],[time]]-2)*2</f>
        <v>2</v>
      </c>
      <c r="AV881" s="12">
        <v>1.1219699999999999</v>
      </c>
    </row>
    <row r="882" spans="1:48">
      <c r="A882" t="s">
        <v>26</v>
      </c>
      <c r="C882">
        <f>AVERAGE(C861:C881)</f>
        <v>1.3035524761904762</v>
      </c>
      <c r="D882" t="s">
        <v>26</v>
      </c>
      <c r="F882">
        <f t="shared" ref="F882" si="818">AVERAGE(F861:F881)</f>
        <v>4.1121530714285717E-2</v>
      </c>
      <c r="G882" t="s">
        <v>26</v>
      </c>
      <c r="I882">
        <f t="shared" ref="I882" si="819">AVERAGE(I861:I881)</f>
        <v>1.209624523809524</v>
      </c>
      <c r="J882" t="s">
        <v>26</v>
      </c>
      <c r="L882">
        <f t="shared" ref="L882" si="820">AVERAGE(L861:L881)</f>
        <v>6.1589165523809518E-2</v>
      </c>
      <c r="M882" t="s">
        <v>26</v>
      </c>
      <c r="O882">
        <f t="shared" ref="O882" si="821">AVERAGE(O861:O881)</f>
        <v>7.1514285714285706E-5</v>
      </c>
      <c r="P882" t="s">
        <v>26</v>
      </c>
      <c r="R882">
        <f t="shared" ref="R882" si="822">AVERAGE(R861:R881)</f>
        <v>0.11478451780952381</v>
      </c>
      <c r="S882" t="s">
        <v>26</v>
      </c>
      <c r="U882">
        <f t="shared" ref="U882" si="823">AVERAGE(U861:U881)</f>
        <v>2.4728704761904762E-3</v>
      </c>
      <c r="V882" t="s">
        <v>26</v>
      </c>
      <c r="X882">
        <f t="shared" ref="X882" si="824">AVERAGE(X861:X881)</f>
        <v>0.1406545379047619</v>
      </c>
      <c r="Y882" t="s">
        <v>26</v>
      </c>
      <c r="AA882">
        <f t="shared" ref="AA882" si="825">AVERAGE(AA861:AA881)</f>
        <v>0.11221504909523808</v>
      </c>
      <c r="AB882" t="s">
        <v>26</v>
      </c>
      <c r="AD882">
        <f t="shared" ref="AD882" si="826">AVERAGE(AD861:AD881)</f>
        <v>9.2738095238095234E-5</v>
      </c>
      <c r="AE882" t="s">
        <v>26</v>
      </c>
      <c r="AG882">
        <f t="shared" ref="AG882" si="827">AVERAGE(AG861:AG881)</f>
        <v>0.13394139366666671</v>
      </c>
      <c r="AH882" t="s">
        <v>26</v>
      </c>
      <c r="AJ882">
        <f t="shared" ref="AJ882" si="828">AVERAGE(AJ861:AJ881)</f>
        <v>0.61256114580952381</v>
      </c>
      <c r="AK882" t="s">
        <v>26</v>
      </c>
      <c r="AM882">
        <f t="shared" ref="AM882" si="829">AVERAGE(AM861:AM881)</f>
        <v>0.82130613999999991</v>
      </c>
      <c r="AN882" t="s">
        <v>26</v>
      </c>
      <c r="AP882">
        <f t="shared" ref="AP882" si="830">AVERAGE(AP861:AP881)</f>
        <v>1.7054388095238098</v>
      </c>
      <c r="AQ882" t="s">
        <v>26</v>
      </c>
      <c r="AS882">
        <f t="shared" ref="AS882" si="831">AVERAGE(AS861:AS881)</f>
        <v>1.2052227142857141</v>
      </c>
      <c r="AT882" t="s">
        <v>26</v>
      </c>
      <c r="AV882">
        <f t="shared" ref="AV882" si="832">AVERAGE(AV861:AV881)</f>
        <v>2.1842047619047613</v>
      </c>
    </row>
    <row r="883" spans="1:48">
      <c r="A883" t="s">
        <v>27</v>
      </c>
      <c r="C883">
        <f>MAX(C861:C881)</f>
        <v>1.57033</v>
      </c>
      <c r="D883" t="s">
        <v>27</v>
      </c>
      <c r="F883">
        <f t="shared" ref="F883:AV883" si="833">MAX(F861:F881)</f>
        <v>0.13194600000000001</v>
      </c>
      <c r="G883" t="s">
        <v>27</v>
      </c>
      <c r="I883">
        <f t="shared" ref="I883:AV883" si="834">MAX(I861:I881)</f>
        <v>1.4687399999999999</v>
      </c>
      <c r="J883" t="s">
        <v>27</v>
      </c>
      <c r="L883">
        <f t="shared" ref="L883:AV883" si="835">MAX(L861:L881)</f>
        <v>0.15310399999999999</v>
      </c>
      <c r="M883" t="s">
        <v>27</v>
      </c>
      <c r="O883">
        <f t="shared" ref="O883:AV883" si="836">MAX(O861:O881)</f>
        <v>8.4099999999999998E-5</v>
      </c>
      <c r="P883" t="s">
        <v>27</v>
      </c>
      <c r="R883">
        <f t="shared" ref="R883:AV883" si="837">MAX(R861:R881)</f>
        <v>1.1028500000000001</v>
      </c>
      <c r="S883" t="s">
        <v>27</v>
      </c>
      <c r="U883">
        <f t="shared" ref="U883:AV883" si="838">MAX(U861:U881)</f>
        <v>5.0423700000000002E-2</v>
      </c>
      <c r="V883" t="s">
        <v>27</v>
      </c>
      <c r="X883">
        <f t="shared" ref="X883:AV883" si="839">MAX(X861:X881)</f>
        <v>1.3422700000000001</v>
      </c>
      <c r="Y883" t="s">
        <v>27</v>
      </c>
      <c r="AA883">
        <f t="shared" ref="AA883:AV883" si="840">MAX(AA861:AA881)</f>
        <v>0.77084600000000003</v>
      </c>
      <c r="AB883" t="s">
        <v>27</v>
      </c>
      <c r="AD883">
        <f t="shared" ref="AD883:AV883" si="841">MAX(AD861:AD881)</f>
        <v>9.6500000000000001E-5</v>
      </c>
      <c r="AE883" t="s">
        <v>27</v>
      </c>
      <c r="AG883">
        <f t="shared" ref="AG883:AV883" si="842">MAX(AG861:AG881)</f>
        <v>0.99185199999999996</v>
      </c>
      <c r="AH883" t="s">
        <v>27</v>
      </c>
      <c r="AJ883">
        <f t="shared" ref="AJ883:AV883" si="843">MAX(AJ861:AJ881)</f>
        <v>1.27786</v>
      </c>
      <c r="AK883" t="s">
        <v>27</v>
      </c>
      <c r="AM883">
        <f t="shared" ref="AM883:AV883" si="844">MAX(AM861:AM881)</f>
        <v>2.1385800000000001</v>
      </c>
      <c r="AN883" t="s">
        <v>27</v>
      </c>
      <c r="AP883">
        <f t="shared" ref="AP883:AV883" si="845">MAX(AP861:AP881)</f>
        <v>2.2593399999999999</v>
      </c>
      <c r="AQ883" t="s">
        <v>27</v>
      </c>
      <c r="AS883">
        <f t="shared" ref="AS883:AV883" si="846">MAX(AS861:AS881)</f>
        <v>1.87601</v>
      </c>
      <c r="AT883" t="s">
        <v>27</v>
      </c>
      <c r="AV883">
        <f t="shared" ref="AV883" si="847">MAX(AV861:AV881)</f>
        <v>2.6680700000000002</v>
      </c>
    </row>
    <row r="885" spans="1:48">
      <c r="A885" t="s">
        <v>98</v>
      </c>
      <c r="D885" t="s">
        <v>2</v>
      </c>
    </row>
    <row r="886" spans="1:48">
      <c r="A886" t="s">
        <v>99</v>
      </c>
      <c r="D886" t="s">
        <v>4</v>
      </c>
      <c r="E886" t="s">
        <v>5</v>
      </c>
    </row>
    <row r="887" spans="1:48">
      <c r="D887" t="s">
        <v>30</v>
      </c>
    </row>
    <row r="889" spans="1:48">
      <c r="A889" t="s">
        <v>6</v>
      </c>
      <c r="D889" t="s">
        <v>7</v>
      </c>
      <c r="G889" t="s">
        <v>8</v>
      </c>
      <c r="J889" t="s">
        <v>9</v>
      </c>
      <c r="M889" t="s">
        <v>10</v>
      </c>
      <c r="P889" t="s">
        <v>11</v>
      </c>
      <c r="S889" t="s">
        <v>12</v>
      </c>
      <c r="V889" t="s">
        <v>13</v>
      </c>
      <c r="Y889" t="s">
        <v>14</v>
      </c>
      <c r="AB889" t="s">
        <v>15</v>
      </c>
      <c r="AE889" t="s">
        <v>16</v>
      </c>
      <c r="AH889" t="s">
        <v>17</v>
      </c>
      <c r="AK889" t="s">
        <v>18</v>
      </c>
      <c r="AN889" t="s">
        <v>19</v>
      </c>
      <c r="AQ889" t="s">
        <v>20</v>
      </c>
      <c r="AT889" t="s">
        <v>21</v>
      </c>
    </row>
    <row r="890" spans="1:48">
      <c r="A890" t="s">
        <v>22</v>
      </c>
      <c r="B890" t="s">
        <v>23</v>
      </c>
      <c r="C890" t="s">
        <v>24</v>
      </c>
      <c r="D890" t="s">
        <v>22</v>
      </c>
      <c r="E890" t="s">
        <v>23</v>
      </c>
      <c r="F890" t="s">
        <v>25</v>
      </c>
      <c r="G890" t="s">
        <v>22</v>
      </c>
      <c r="H890" t="s">
        <v>23</v>
      </c>
      <c r="I890" t="s">
        <v>24</v>
      </c>
      <c r="J890" t="s">
        <v>22</v>
      </c>
      <c r="K890" t="s">
        <v>23</v>
      </c>
      <c r="L890" t="s">
        <v>24</v>
      </c>
      <c r="M890" t="s">
        <v>22</v>
      </c>
      <c r="N890" t="s">
        <v>23</v>
      </c>
      <c r="O890" t="s">
        <v>24</v>
      </c>
      <c r="P890" t="s">
        <v>22</v>
      </c>
      <c r="Q890" t="s">
        <v>23</v>
      </c>
      <c r="R890" t="s">
        <v>24</v>
      </c>
      <c r="S890" t="s">
        <v>22</v>
      </c>
      <c r="T890" t="s">
        <v>23</v>
      </c>
      <c r="U890" t="s">
        <v>24</v>
      </c>
      <c r="V890" t="s">
        <v>22</v>
      </c>
      <c r="W890" t="s">
        <v>23</v>
      </c>
      <c r="X890" t="s">
        <v>24</v>
      </c>
      <c r="Y890" t="s">
        <v>22</v>
      </c>
      <c r="Z890" t="s">
        <v>23</v>
      </c>
      <c r="AA890" t="s">
        <v>24</v>
      </c>
      <c r="AB890" t="s">
        <v>22</v>
      </c>
      <c r="AC890" t="s">
        <v>23</v>
      </c>
      <c r="AD890" t="s">
        <v>24</v>
      </c>
      <c r="AE890" t="s">
        <v>22</v>
      </c>
      <c r="AF890" t="s">
        <v>23</v>
      </c>
      <c r="AG890" t="s">
        <v>24</v>
      </c>
      <c r="AH890" t="s">
        <v>22</v>
      </c>
      <c r="AI890" t="s">
        <v>23</v>
      </c>
      <c r="AJ890" t="s">
        <v>24</v>
      </c>
      <c r="AK890" t="s">
        <v>22</v>
      </c>
      <c r="AL890" t="s">
        <v>23</v>
      </c>
      <c r="AM890" t="s">
        <v>24</v>
      </c>
      <c r="AN890" t="s">
        <v>22</v>
      </c>
      <c r="AO890" t="s">
        <v>23</v>
      </c>
      <c r="AP890" t="s">
        <v>24</v>
      </c>
      <c r="AQ890" t="s">
        <v>22</v>
      </c>
      <c r="AR890" t="s">
        <v>23</v>
      </c>
      <c r="AS890" t="s">
        <v>24</v>
      </c>
      <c r="AT890" t="s">
        <v>22</v>
      </c>
      <c r="AU890" t="s">
        <v>23</v>
      </c>
      <c r="AV890" t="s">
        <v>24</v>
      </c>
    </row>
    <row r="891" spans="1:48">
      <c r="A891" s="3">
        <v>2</v>
      </c>
      <c r="B891">
        <f>-(Table12543023343663984304624942674106138170202274[[#This Row],[time]]-2)*2</f>
        <v>0</v>
      </c>
      <c r="C891" s="9">
        <v>4.2899999999999999E-5</v>
      </c>
      <c r="D891" s="3">
        <v>2</v>
      </c>
      <c r="E891">
        <f>-(Table22553033353673994314634952775107139171203275[[#This Row],[time]]-2)*2</f>
        <v>0</v>
      </c>
      <c r="F891" s="9">
        <v>7.1199999999999996E-5</v>
      </c>
      <c r="G891" s="3">
        <v>2</v>
      </c>
      <c r="H891" s="2">
        <f t="shared" ref="H891:H911" si="848">-(G891-2)*2</f>
        <v>0</v>
      </c>
      <c r="I891" s="9">
        <v>7.8999999999999996E-5</v>
      </c>
      <c r="J891" s="3">
        <v>2</v>
      </c>
      <c r="K891">
        <f>-(Table32563043363684004324644962876108140172204276[[#This Row],[time]]-2)*2</f>
        <v>0</v>
      </c>
      <c r="L891" s="6">
        <v>3.9337400000000002E-2</v>
      </c>
      <c r="M891" s="3">
        <v>2</v>
      </c>
      <c r="N891">
        <f>-(Table2462633113433754074394715033583115147179211283[[#This Row],[time]]-2)*2</f>
        <v>0</v>
      </c>
      <c r="O891" s="6">
        <v>0</v>
      </c>
      <c r="P891" s="3">
        <v>2</v>
      </c>
      <c r="Q891">
        <f>-(Table42573053373694014334654972977109141173205277[[#This Row],[time]]-2)*2</f>
        <v>0</v>
      </c>
      <c r="R891" s="9">
        <v>6.9300000000000004E-5</v>
      </c>
      <c r="S891" s="3">
        <v>2</v>
      </c>
      <c r="T891">
        <f>-(Table2472643123443764084404725043684116148180212284[[#This Row],[time]]-2)*2</f>
        <v>0</v>
      </c>
      <c r="U891" s="6">
        <v>1.3202E-2</v>
      </c>
      <c r="V891" s="3">
        <v>2</v>
      </c>
      <c r="W891">
        <f>-(Table52583063383704024344664983078110142174206278[[#This Row],[time]]-2)*2</f>
        <v>0</v>
      </c>
      <c r="X891" s="6">
        <v>0.85588200000000003</v>
      </c>
      <c r="Y891" s="3">
        <v>2</v>
      </c>
      <c r="Z891">
        <f>-(Table2482653133453774094414735053785117149181213285[[#This Row],[time]]-2)*2</f>
        <v>0</v>
      </c>
      <c r="AA891" s="6">
        <v>4.2143299999999997E-4</v>
      </c>
      <c r="AB891" s="3">
        <v>2</v>
      </c>
      <c r="AC891">
        <f>-(Table62593073393714034354674993179111143175207279[[#This Row],[time]]-2)*2</f>
        <v>0</v>
      </c>
      <c r="AD891" s="6">
        <v>1.8540399999999999</v>
      </c>
      <c r="AE891" s="3">
        <v>2</v>
      </c>
      <c r="AF891">
        <f>-(Table2492663143463784104424745063886118150182214510[[#This Row],[time]]-2)*2</f>
        <v>0</v>
      </c>
      <c r="AG891" s="6">
        <v>0.51179300000000005</v>
      </c>
      <c r="AH891" s="3">
        <v>2</v>
      </c>
      <c r="AI891">
        <f>-(Table72603083403724044364685003280112144176208280[[#This Row],[time]]-2)*2</f>
        <v>0</v>
      </c>
      <c r="AJ891" s="6">
        <v>1.59724</v>
      </c>
      <c r="AK891" s="3">
        <v>2</v>
      </c>
      <c r="AL891">
        <f>-(Table2502673153473794114434755073987119151183215511[[#This Row],[time]]-2)*2</f>
        <v>0</v>
      </c>
      <c r="AM891" s="6">
        <v>1.6032999999999999</v>
      </c>
      <c r="AN891" s="3">
        <v>2</v>
      </c>
      <c r="AO891">
        <f>-(Table82613093413734054374695013381113145177209281[[#This Row],[time]]-2)*2</f>
        <v>0</v>
      </c>
      <c r="AP891" s="6">
        <v>1.6124499999999999</v>
      </c>
      <c r="AQ891" s="3">
        <v>2</v>
      </c>
      <c r="AR891">
        <f>-(Table2522683163483804124444765084088120152184216512[[#This Row],[time]]-2)*2</f>
        <v>0</v>
      </c>
      <c r="AS891" s="6">
        <v>1.1654</v>
      </c>
      <c r="AT891" s="3">
        <v>2</v>
      </c>
      <c r="AU891">
        <f>-(Table2532693173493814134454775094189121153185217513[[#This Row],[time]]-2)*2</f>
        <v>0</v>
      </c>
      <c r="AV891" s="6">
        <v>2.9411900000000002</v>
      </c>
    </row>
    <row r="892" spans="1:48">
      <c r="A892" s="3">
        <v>2.0499999999999998</v>
      </c>
      <c r="B892">
        <f>-(Table12543023343663984304624942674106138170202274[[#This Row],[time]]-2)*2</f>
        <v>-9.9999999999999645E-2</v>
      </c>
      <c r="C892" s="9">
        <v>3.6399999999999997E-5</v>
      </c>
      <c r="D892" s="3">
        <v>2.0499999999999998</v>
      </c>
      <c r="E892">
        <f>-(Table22553033353673994314634952775107139171203275[[#This Row],[time]]-2)*2</f>
        <v>-9.9999999999999645E-2</v>
      </c>
      <c r="F892" s="9">
        <v>6.7999999999999999E-5</v>
      </c>
      <c r="G892" s="3">
        <v>2.0499999999999998</v>
      </c>
      <c r="H892" s="2">
        <f t="shared" si="848"/>
        <v>-9.9999999999999645E-2</v>
      </c>
      <c r="I892" s="9">
        <v>7.7100000000000004E-5</v>
      </c>
      <c r="J892" s="3">
        <v>2.0499999999999998</v>
      </c>
      <c r="K892">
        <f>-(Table32563043363684004324644962876108140172204276[[#This Row],[time]]-2)*2</f>
        <v>-9.9999999999999645E-2</v>
      </c>
      <c r="L892" s="6">
        <v>3.9059000000000003E-2</v>
      </c>
      <c r="M892" s="3">
        <v>2.0499999999999998</v>
      </c>
      <c r="N892">
        <f>-(Table2462633113433754074394715033583115147179211283[[#This Row],[time]]-2)*2</f>
        <v>-9.9999999999999645E-2</v>
      </c>
      <c r="O892" s="6">
        <v>0</v>
      </c>
      <c r="P892" s="3">
        <v>2.0499999999999998</v>
      </c>
      <c r="Q892">
        <f>-(Table42573053373694014334654972977109141173205277[[#This Row],[time]]-2)*2</f>
        <v>-9.9999999999999645E-2</v>
      </c>
      <c r="R892" s="9">
        <v>7.2299999999999996E-5</v>
      </c>
      <c r="S892" s="3">
        <v>2.0499999999999998</v>
      </c>
      <c r="T892">
        <f>-(Table2472643123443764084404725043684116148180212284[[#This Row],[time]]-2)*2</f>
        <v>-9.9999999999999645E-2</v>
      </c>
      <c r="U892" s="6">
        <v>3.0734500000000001E-2</v>
      </c>
      <c r="V892" s="3">
        <v>2.0499999999999998</v>
      </c>
      <c r="W892">
        <f>-(Table52583063383704024344664983078110142174206278[[#This Row],[time]]-2)*2</f>
        <v>-9.9999999999999645E-2</v>
      </c>
      <c r="X892" s="6">
        <v>0.98564099999999999</v>
      </c>
      <c r="Y892" s="3">
        <v>2.0499999999999998</v>
      </c>
      <c r="Z892">
        <f>-(Table2482653133453774094414735053785117149181213285[[#This Row],[time]]-2)*2</f>
        <v>-9.9999999999999645E-2</v>
      </c>
      <c r="AA892" s="6">
        <v>5.6190200000000003E-2</v>
      </c>
      <c r="AB892" s="3">
        <v>2.0499999999999998</v>
      </c>
      <c r="AC892">
        <f>-(Table62593073393714034354674993179111143175207279[[#This Row],[time]]-2)*2</f>
        <v>-9.9999999999999645E-2</v>
      </c>
      <c r="AD892" s="6">
        <v>2.3475000000000001</v>
      </c>
      <c r="AE892" s="3">
        <v>2.0499999999999998</v>
      </c>
      <c r="AF892">
        <f>-(Table2492663143463784104424745063886118150182214510[[#This Row],[time]]-2)*2</f>
        <v>-9.9999999999999645E-2</v>
      </c>
      <c r="AG892" s="6">
        <v>0.70501800000000003</v>
      </c>
      <c r="AH892" s="3">
        <v>2.0499999999999998</v>
      </c>
      <c r="AI892">
        <f>-(Table72603083403724044364685003280112144176208280[[#This Row],[time]]-2)*2</f>
        <v>-9.9999999999999645E-2</v>
      </c>
      <c r="AJ892" s="6">
        <v>2.06508</v>
      </c>
      <c r="AK892" s="3">
        <v>2.0499999999999998</v>
      </c>
      <c r="AL892">
        <f>-(Table2502673153473794114434755073987119151183215511[[#This Row],[time]]-2)*2</f>
        <v>-9.9999999999999645E-2</v>
      </c>
      <c r="AM892" s="6">
        <v>1.7239199999999999</v>
      </c>
      <c r="AN892" s="3">
        <v>2.0499999999999998</v>
      </c>
      <c r="AO892">
        <f>-(Table82613093413734054374695013381113145177209281[[#This Row],[time]]-2)*2</f>
        <v>-9.9999999999999645E-2</v>
      </c>
      <c r="AP892" s="6">
        <v>1.8381700000000001</v>
      </c>
      <c r="AQ892" s="3">
        <v>2.0499999999999998</v>
      </c>
      <c r="AR892">
        <f>-(Table2522683163483804124444765084088120152184216512[[#This Row],[time]]-2)*2</f>
        <v>-9.9999999999999645E-2</v>
      </c>
      <c r="AS892" s="6">
        <v>1.2235400000000001</v>
      </c>
      <c r="AT892" s="3">
        <v>2.0499999999999998</v>
      </c>
      <c r="AU892">
        <f>-(Table2532693173493814134454775094189121153185217513[[#This Row],[time]]-2)*2</f>
        <v>-9.9999999999999645E-2</v>
      </c>
      <c r="AV892" s="6">
        <v>3.19292</v>
      </c>
    </row>
    <row r="893" spans="1:48">
      <c r="A893" s="3">
        <v>2.1</v>
      </c>
      <c r="B893">
        <f>-(Table12543023343663984304624942674106138170202274[[#This Row],[time]]-2)*2</f>
        <v>-0.20000000000000018</v>
      </c>
      <c r="C893" s="9">
        <v>3.01E-5</v>
      </c>
      <c r="D893" s="3">
        <v>2.1</v>
      </c>
      <c r="E893">
        <f>-(Table22553033353673994314634952775107139171203275[[#This Row],[time]]-2)*2</f>
        <v>-0.20000000000000018</v>
      </c>
      <c r="F893" s="9">
        <v>6.7199999999999994E-5</v>
      </c>
      <c r="G893" s="3">
        <v>2.1</v>
      </c>
      <c r="H893" s="2">
        <f t="shared" si="848"/>
        <v>-0.20000000000000018</v>
      </c>
      <c r="I893" s="9">
        <v>7.7000000000000001E-5</v>
      </c>
      <c r="J893" s="3">
        <v>2.1</v>
      </c>
      <c r="K893">
        <f>-(Table32563043363684004324644962876108140172204276[[#This Row],[time]]-2)*2</f>
        <v>-0.20000000000000018</v>
      </c>
      <c r="L893" s="6">
        <v>4.7271100000000003E-2</v>
      </c>
      <c r="M893" s="3">
        <v>2.1</v>
      </c>
      <c r="N893">
        <f>-(Table2462633113433754074394715033583115147179211283[[#This Row],[time]]-2)*2</f>
        <v>-0.20000000000000018</v>
      </c>
      <c r="O893" s="6">
        <v>0</v>
      </c>
      <c r="P893" s="3">
        <v>2.1</v>
      </c>
      <c r="Q893">
        <f>-(Table42573053373694014334654972977109141173205277[[#This Row],[time]]-2)*2</f>
        <v>-0.20000000000000018</v>
      </c>
      <c r="R893" s="9">
        <v>7.6000000000000004E-5</v>
      </c>
      <c r="S893" s="3">
        <v>2.1</v>
      </c>
      <c r="T893">
        <f>-(Table2472643123443764084404725043684116148180212284[[#This Row],[time]]-2)*2</f>
        <v>-0.20000000000000018</v>
      </c>
      <c r="U893" s="6">
        <v>5.6018699999999998E-2</v>
      </c>
      <c r="V893" s="3">
        <v>2.1</v>
      </c>
      <c r="W893">
        <f>-(Table52583063383704024344664983078110142174206278[[#This Row],[time]]-2)*2</f>
        <v>-0.20000000000000018</v>
      </c>
      <c r="X893" s="6">
        <v>1.09352</v>
      </c>
      <c r="Y893" s="3">
        <v>2.1</v>
      </c>
      <c r="Z893">
        <f>-(Table2482653133453774094414735053785117149181213285[[#This Row],[time]]-2)*2</f>
        <v>-0.20000000000000018</v>
      </c>
      <c r="AA893" s="6">
        <v>0.20916199999999999</v>
      </c>
      <c r="AB893" s="3">
        <v>2.1</v>
      </c>
      <c r="AC893">
        <f>-(Table62593073393714034354674993179111143175207279[[#This Row],[time]]-2)*2</f>
        <v>-0.20000000000000018</v>
      </c>
      <c r="AD893" s="6">
        <v>2.9737100000000001</v>
      </c>
      <c r="AE893" s="3">
        <v>2.1</v>
      </c>
      <c r="AF893">
        <f>-(Table2492663143463784104424745063886118150182214510[[#This Row],[time]]-2)*2</f>
        <v>-0.20000000000000018</v>
      </c>
      <c r="AG893" s="6">
        <v>0.87645700000000004</v>
      </c>
      <c r="AH893" s="3">
        <v>2.1</v>
      </c>
      <c r="AI893">
        <f>-(Table72603083403724044364685003280112144176208280[[#This Row],[time]]-2)*2</f>
        <v>-0.20000000000000018</v>
      </c>
      <c r="AJ893" s="6">
        <v>2.5560399999999999</v>
      </c>
      <c r="AK893" s="3">
        <v>2.1</v>
      </c>
      <c r="AL893">
        <f>-(Table2502673153473794114434755073987119151183215511[[#This Row],[time]]-2)*2</f>
        <v>-0.20000000000000018</v>
      </c>
      <c r="AM893" s="6">
        <v>1.8633200000000001</v>
      </c>
      <c r="AN893" s="3">
        <v>2.1</v>
      </c>
      <c r="AO893">
        <f>-(Table82613093413734054374695013381113145177209281[[#This Row],[time]]-2)*2</f>
        <v>-0.20000000000000018</v>
      </c>
      <c r="AP893" s="6">
        <v>2.0965099999999999</v>
      </c>
      <c r="AQ893" s="3">
        <v>2.1</v>
      </c>
      <c r="AR893">
        <f>-(Table2522683163483804124444765084088120152184216512[[#This Row],[time]]-2)*2</f>
        <v>-0.20000000000000018</v>
      </c>
      <c r="AS893" s="6">
        <v>1.3090999999999999</v>
      </c>
      <c r="AT893" s="3">
        <v>2.1</v>
      </c>
      <c r="AU893">
        <f>-(Table2532693173493814134454775094189121153185217513[[#This Row],[time]]-2)*2</f>
        <v>-0.20000000000000018</v>
      </c>
      <c r="AV893" s="6">
        <v>3.44869</v>
      </c>
    </row>
    <row r="894" spans="1:48">
      <c r="A894" s="3">
        <v>2.15</v>
      </c>
      <c r="B894">
        <f>-(Table12543023343663984304624942674106138170202274[[#This Row],[time]]-2)*2</f>
        <v>-0.29999999999999982</v>
      </c>
      <c r="C894" s="9">
        <v>3.3200000000000001E-5</v>
      </c>
      <c r="D894" s="3">
        <v>2.15</v>
      </c>
      <c r="E894">
        <f>-(Table22553033353673994314634952775107139171203275[[#This Row],[time]]-2)*2</f>
        <v>-0.29999999999999982</v>
      </c>
      <c r="F894" s="9">
        <v>7.1500000000000003E-5</v>
      </c>
      <c r="G894" s="3">
        <v>2.15</v>
      </c>
      <c r="H894" s="2">
        <f t="shared" si="848"/>
        <v>-0.29999999999999982</v>
      </c>
      <c r="I894" s="9">
        <v>7.8999999999999996E-5</v>
      </c>
      <c r="J894" s="3">
        <v>2.15</v>
      </c>
      <c r="K894">
        <f>-(Table32563043363684004324644962876108140172204276[[#This Row],[time]]-2)*2</f>
        <v>-0.29999999999999982</v>
      </c>
      <c r="L894" s="6">
        <v>6.3625200000000007E-2</v>
      </c>
      <c r="M894" s="3">
        <v>2.15</v>
      </c>
      <c r="N894">
        <f>-(Table2462633113433754074394715033583115147179211283[[#This Row],[time]]-2)*2</f>
        <v>-0.29999999999999982</v>
      </c>
      <c r="O894" s="6">
        <v>0</v>
      </c>
      <c r="P894" s="3">
        <v>2.15</v>
      </c>
      <c r="Q894">
        <f>-(Table42573053373694014334654972977109141173205277[[#This Row],[time]]-2)*2</f>
        <v>-0.29999999999999982</v>
      </c>
      <c r="R894" s="9">
        <v>8.03E-5</v>
      </c>
      <c r="S894" s="3">
        <v>2.15</v>
      </c>
      <c r="T894">
        <f>-(Table2472643123443764084404725043684116148180212284[[#This Row],[time]]-2)*2</f>
        <v>-0.29999999999999982</v>
      </c>
      <c r="U894" s="6">
        <v>9.7720799999999997E-2</v>
      </c>
      <c r="V894" s="3">
        <v>2.15</v>
      </c>
      <c r="W894">
        <f>-(Table52583063383704024344664983078110142174206278[[#This Row],[time]]-2)*2</f>
        <v>-0.29999999999999982</v>
      </c>
      <c r="X894" s="6">
        <v>1.1874</v>
      </c>
      <c r="Y894" s="3">
        <v>2.15</v>
      </c>
      <c r="Z894">
        <f>-(Table2482653133453774094414735053785117149181213285[[#This Row],[time]]-2)*2</f>
        <v>-0.29999999999999982</v>
      </c>
      <c r="AA894" s="6">
        <v>0.38156800000000002</v>
      </c>
      <c r="AB894" s="3">
        <v>2.15</v>
      </c>
      <c r="AC894">
        <f>-(Table62593073393714034354674993179111143175207279[[#This Row],[time]]-2)*2</f>
        <v>-0.29999999999999982</v>
      </c>
      <c r="AD894" s="6">
        <v>3.66839</v>
      </c>
      <c r="AE894" s="3">
        <v>2.15</v>
      </c>
      <c r="AF894">
        <f>-(Table2492663143463784104424745063886118150182214510[[#This Row],[time]]-2)*2</f>
        <v>-0.29999999999999982</v>
      </c>
      <c r="AG894" s="6">
        <v>1.03087</v>
      </c>
      <c r="AH894" s="3">
        <v>2.15</v>
      </c>
      <c r="AI894">
        <f>-(Table72603083403724044364685003280112144176208280[[#This Row],[time]]-2)*2</f>
        <v>-0.29999999999999982</v>
      </c>
      <c r="AJ894" s="6">
        <v>3.0198900000000002</v>
      </c>
      <c r="AK894" s="3">
        <v>2.15</v>
      </c>
      <c r="AL894">
        <f>-(Table2502673153473794114434755073987119151183215511[[#This Row],[time]]-2)*2</f>
        <v>-0.29999999999999982</v>
      </c>
      <c r="AM894" s="6">
        <v>2.06053</v>
      </c>
      <c r="AN894" s="3">
        <v>2.15</v>
      </c>
      <c r="AO894">
        <f>-(Table82613093413734054374695013381113145177209281[[#This Row],[time]]-2)*2</f>
        <v>-0.29999999999999982</v>
      </c>
      <c r="AP894" s="6">
        <v>2.4594999999999998</v>
      </c>
      <c r="AQ894" s="3">
        <v>2.15</v>
      </c>
      <c r="AR894">
        <f>-(Table2522683163483804124444765084088120152184216512[[#This Row],[time]]-2)*2</f>
        <v>-0.29999999999999982</v>
      </c>
      <c r="AS894" s="6">
        <v>1.47759</v>
      </c>
      <c r="AT894" s="3">
        <v>2.15</v>
      </c>
      <c r="AU894">
        <f>-(Table2532693173493814134454775094189121153185217513[[#This Row],[time]]-2)*2</f>
        <v>-0.29999999999999982</v>
      </c>
      <c r="AV894" s="6">
        <v>3.7943600000000002</v>
      </c>
    </row>
    <row r="895" spans="1:48">
      <c r="A895" s="3">
        <v>2.2000000000000002</v>
      </c>
      <c r="B895">
        <f>-(Table12543023343663984304624942674106138170202274[[#This Row],[time]]-2)*2</f>
        <v>-0.40000000000000036</v>
      </c>
      <c r="C895" s="9">
        <v>4.46E-5</v>
      </c>
      <c r="D895" s="3">
        <v>2.2000000000000002</v>
      </c>
      <c r="E895">
        <f>-(Table22553033353673994314634952775107139171203275[[#This Row],[time]]-2)*2</f>
        <v>-0.40000000000000036</v>
      </c>
      <c r="F895" s="9">
        <v>7.64E-5</v>
      </c>
      <c r="G895" s="3">
        <v>2.2000000000000002</v>
      </c>
      <c r="H895" s="2">
        <f t="shared" si="848"/>
        <v>-0.40000000000000036</v>
      </c>
      <c r="I895" s="9">
        <v>8.2299999999999995E-5</v>
      </c>
      <c r="J895" s="3">
        <v>2.2000000000000002</v>
      </c>
      <c r="K895">
        <f>-(Table32563043363684004324644962876108140172204276[[#This Row],[time]]-2)*2</f>
        <v>-0.40000000000000036</v>
      </c>
      <c r="L895" s="6">
        <v>8.9756199999999994E-2</v>
      </c>
      <c r="M895" s="3">
        <v>2.2000000000000002</v>
      </c>
      <c r="N895">
        <f>-(Table2462633113433754074394715033583115147179211283[[#This Row],[time]]-2)*2</f>
        <v>-0.40000000000000036</v>
      </c>
      <c r="O895" s="6">
        <v>0</v>
      </c>
      <c r="P895" s="3">
        <v>2.2000000000000002</v>
      </c>
      <c r="Q895">
        <f>-(Table42573053373694014334654972977109141173205277[[#This Row],[time]]-2)*2</f>
        <v>-0.40000000000000036</v>
      </c>
      <c r="R895" s="6">
        <v>2.1823599999999999E-4</v>
      </c>
      <c r="S895" s="3">
        <v>2.2000000000000002</v>
      </c>
      <c r="T895">
        <f>-(Table2472643123443764084404725043684116148180212284[[#This Row],[time]]-2)*2</f>
        <v>-0.40000000000000036</v>
      </c>
      <c r="U895" s="6">
        <v>0.169428</v>
      </c>
      <c r="V895" s="3">
        <v>2.2000000000000002</v>
      </c>
      <c r="W895">
        <f>-(Table52583063383704024344664983078110142174206278[[#This Row],[time]]-2)*2</f>
        <v>-0.40000000000000036</v>
      </c>
      <c r="X895" s="6">
        <v>1.2677099999999999</v>
      </c>
      <c r="Y895" s="3">
        <v>2.2000000000000002</v>
      </c>
      <c r="Z895">
        <f>-(Table2482653133453774094414735053785117149181213285[[#This Row],[time]]-2)*2</f>
        <v>-0.40000000000000036</v>
      </c>
      <c r="AA895" s="6">
        <v>0.57438999999999996</v>
      </c>
      <c r="AB895" s="3">
        <v>2.2000000000000002</v>
      </c>
      <c r="AC895">
        <f>-(Table62593073393714034354674993179111143175207279[[#This Row],[time]]-2)*2</f>
        <v>-0.40000000000000036</v>
      </c>
      <c r="AD895" s="6">
        <v>4.3459500000000002</v>
      </c>
      <c r="AE895" s="3">
        <v>2.2000000000000002</v>
      </c>
      <c r="AF895">
        <f>-(Table2492663143463784104424745063886118150182214510[[#This Row],[time]]-2)*2</f>
        <v>-0.40000000000000036</v>
      </c>
      <c r="AG895" s="6">
        <v>1.19079</v>
      </c>
      <c r="AH895" s="3">
        <v>2.2000000000000002</v>
      </c>
      <c r="AI895">
        <f>-(Table72603083403724044364685003280112144176208280[[#This Row],[time]]-2)*2</f>
        <v>-0.40000000000000036</v>
      </c>
      <c r="AJ895" s="6">
        <v>3.4317000000000002</v>
      </c>
      <c r="AK895" s="3">
        <v>2.2000000000000002</v>
      </c>
      <c r="AL895">
        <f>-(Table2502673153473794114434755073987119151183215511[[#This Row],[time]]-2)*2</f>
        <v>-0.40000000000000036</v>
      </c>
      <c r="AM895" s="6">
        <v>2.27515</v>
      </c>
      <c r="AN895" s="3">
        <v>2.2000000000000002</v>
      </c>
      <c r="AO895">
        <f>-(Table82613093413734054374695013381113145177209281[[#This Row],[time]]-2)*2</f>
        <v>-0.40000000000000036</v>
      </c>
      <c r="AP895" s="6">
        <v>2.8689499999999999</v>
      </c>
      <c r="AQ895" s="3">
        <v>2.2000000000000002</v>
      </c>
      <c r="AR895">
        <f>-(Table2522683163483804124444765084088120152184216512[[#This Row],[time]]-2)*2</f>
        <v>-0.40000000000000036</v>
      </c>
      <c r="AS895" s="6">
        <v>1.7079899999999999</v>
      </c>
      <c r="AT895" s="3">
        <v>2.2000000000000002</v>
      </c>
      <c r="AU895">
        <f>-(Table2532693173493814134454775094189121153185217513[[#This Row],[time]]-2)*2</f>
        <v>-0.40000000000000036</v>
      </c>
      <c r="AV895" s="6">
        <v>4.1718700000000002</v>
      </c>
    </row>
    <row r="896" spans="1:48">
      <c r="A896" s="3">
        <v>2.25</v>
      </c>
      <c r="B896">
        <f>-(Table12543023343663984304624942674106138170202274[[#This Row],[time]]-2)*2</f>
        <v>-0.5</v>
      </c>
      <c r="C896" s="9">
        <v>5.3499999999999999E-5</v>
      </c>
      <c r="D896" s="3">
        <v>2.25</v>
      </c>
      <c r="E896">
        <f>-(Table22553033353673994314634952775107139171203275[[#This Row],[time]]-2)*2</f>
        <v>-0.5</v>
      </c>
      <c r="F896" s="9">
        <v>8.9099999999999997E-5</v>
      </c>
      <c r="G896" s="3">
        <v>2.25</v>
      </c>
      <c r="H896" s="2">
        <f t="shared" si="848"/>
        <v>-0.5</v>
      </c>
      <c r="I896" s="9">
        <v>8.6500000000000002E-5</v>
      </c>
      <c r="J896" s="3">
        <v>2.25</v>
      </c>
      <c r="K896">
        <f>-(Table32563043363684004324644962876108140172204276[[#This Row],[time]]-2)*2</f>
        <v>-0.5</v>
      </c>
      <c r="L896" s="6">
        <v>0.121143</v>
      </c>
      <c r="M896" s="3">
        <v>2.25</v>
      </c>
      <c r="N896">
        <f>-(Table2462633113433754074394715033583115147179211283[[#This Row],[time]]-2)*2</f>
        <v>-0.5</v>
      </c>
      <c r="O896" s="9">
        <v>1.5300000000000001E-7</v>
      </c>
      <c r="P896" s="3">
        <v>2.25</v>
      </c>
      <c r="Q896">
        <f>-(Table42573053373694014334654972977109141173205277[[#This Row],[time]]-2)*2</f>
        <v>-0.5</v>
      </c>
      <c r="R896" s="6">
        <v>1.8921299999999999E-3</v>
      </c>
      <c r="S896" s="3">
        <v>2.25</v>
      </c>
      <c r="T896">
        <f>-(Table2472643123443764084404725043684116148180212284[[#This Row],[time]]-2)*2</f>
        <v>-0.5</v>
      </c>
      <c r="U896" s="6">
        <v>0.34126299999999998</v>
      </c>
      <c r="V896" s="3">
        <v>2.25</v>
      </c>
      <c r="W896">
        <f>-(Table52583063383704024344664983078110142174206278[[#This Row],[time]]-2)*2</f>
        <v>-0.5</v>
      </c>
      <c r="X896" s="6">
        <v>1.2982199999999999</v>
      </c>
      <c r="Y896" s="3">
        <v>2.25</v>
      </c>
      <c r="Z896">
        <f>-(Table2482653133453774094414735053785117149181213285[[#This Row],[time]]-2)*2</f>
        <v>-0.5</v>
      </c>
      <c r="AA896" s="6">
        <v>0.78659699999999999</v>
      </c>
      <c r="AB896" s="3">
        <v>2.25</v>
      </c>
      <c r="AC896">
        <f>-(Table62593073393714034354674993179111143175207279[[#This Row],[time]]-2)*2</f>
        <v>-0.5</v>
      </c>
      <c r="AD896" s="6">
        <v>5.0133099999999997</v>
      </c>
      <c r="AE896" s="3">
        <v>2.25</v>
      </c>
      <c r="AF896">
        <f>-(Table2492663143463784104424745063886118150182214510[[#This Row],[time]]-2)*2</f>
        <v>-0.5</v>
      </c>
      <c r="AG896" s="6">
        <v>1.3466199999999999</v>
      </c>
      <c r="AH896" s="3">
        <v>2.25</v>
      </c>
      <c r="AI896">
        <f>-(Table72603083403724044364685003280112144176208280[[#This Row],[time]]-2)*2</f>
        <v>-0.5</v>
      </c>
      <c r="AJ896" s="6">
        <v>3.7900299999999998</v>
      </c>
      <c r="AK896" s="3">
        <v>2.25</v>
      </c>
      <c r="AL896">
        <f>-(Table2502673153473794114434755073987119151183215511[[#This Row],[time]]-2)*2</f>
        <v>-0.5</v>
      </c>
      <c r="AM896" s="6">
        <v>2.46787</v>
      </c>
      <c r="AN896" s="3">
        <v>2.25</v>
      </c>
      <c r="AO896">
        <f>-(Table82613093413734054374695013381113145177209281[[#This Row],[time]]-2)*2</f>
        <v>-0.5</v>
      </c>
      <c r="AP896" s="6">
        <v>3.2839200000000002</v>
      </c>
      <c r="AQ896" s="3">
        <v>2.25</v>
      </c>
      <c r="AR896">
        <f>-(Table2522683163483804124444765084088120152184216512[[#This Row],[time]]-2)*2</f>
        <v>-0.5</v>
      </c>
      <c r="AS896" s="6">
        <v>1.9437899999999999</v>
      </c>
      <c r="AT896" s="3">
        <v>2.25</v>
      </c>
      <c r="AU896">
        <f>-(Table2532693173493814134454775094189121153185217513[[#This Row],[time]]-2)*2</f>
        <v>-0.5</v>
      </c>
      <c r="AV896" s="6">
        <v>4.5369099999999998</v>
      </c>
    </row>
    <row r="897" spans="1:48">
      <c r="A897" s="3">
        <v>2.3019799999999999</v>
      </c>
      <c r="B897">
        <f>-(Table12543023343663984304624942674106138170202274[[#This Row],[time]]-2)*2</f>
        <v>-0.60395999999999983</v>
      </c>
      <c r="C897" s="9">
        <v>5.9299999999999998E-5</v>
      </c>
      <c r="D897" s="3">
        <v>2.3019799999999999</v>
      </c>
      <c r="E897">
        <f>-(Table22553033353673994314634952775107139171203275[[#This Row],[time]]-2)*2</f>
        <v>-0.60395999999999983</v>
      </c>
      <c r="F897" s="9">
        <v>9.4500000000000007E-5</v>
      </c>
      <c r="G897" s="3">
        <v>2.3019799999999999</v>
      </c>
      <c r="H897" s="2">
        <f t="shared" si="848"/>
        <v>-0.60395999999999983</v>
      </c>
      <c r="I897" s="9">
        <v>9.6199999999999994E-5</v>
      </c>
      <c r="J897" s="3">
        <v>2.3019799999999999</v>
      </c>
      <c r="K897">
        <f>-(Table32563043363684004324644962876108140172204276[[#This Row],[time]]-2)*2</f>
        <v>-0.60395999999999983</v>
      </c>
      <c r="L897" s="6">
        <v>0.17078299999999999</v>
      </c>
      <c r="M897" s="3">
        <v>2.3019799999999999</v>
      </c>
      <c r="N897">
        <f>-(Table2462633113433754074394715033583115147179211283[[#This Row],[time]]-2)*2</f>
        <v>-0.60395999999999983</v>
      </c>
      <c r="O897" s="9">
        <v>1.52E-5</v>
      </c>
      <c r="P897" s="3">
        <v>2.3019799999999999</v>
      </c>
      <c r="Q897">
        <f>-(Table42573053373694014334654972977109141173205277[[#This Row],[time]]-2)*2</f>
        <v>-0.60395999999999983</v>
      </c>
      <c r="R897" s="6">
        <v>0.134433</v>
      </c>
      <c r="S897" s="3">
        <v>2.3019799999999999</v>
      </c>
      <c r="T897">
        <f>-(Table2472643123443764084404725043684116148180212284[[#This Row],[time]]-2)*2</f>
        <v>-0.60395999999999983</v>
      </c>
      <c r="U897" s="6">
        <v>0.64724700000000002</v>
      </c>
      <c r="V897" s="3">
        <v>2.3019799999999999</v>
      </c>
      <c r="W897">
        <f>-(Table52583063383704024344664983078110142174206278[[#This Row],[time]]-2)*2</f>
        <v>-0.60395999999999983</v>
      </c>
      <c r="X897" s="6">
        <v>1.30196</v>
      </c>
      <c r="Y897" s="3">
        <v>2.3019799999999999</v>
      </c>
      <c r="Z897">
        <f>-(Table2482653133453774094414735053785117149181213285[[#This Row],[time]]-2)*2</f>
        <v>-0.60395999999999983</v>
      </c>
      <c r="AA897" s="6">
        <v>1.04864</v>
      </c>
      <c r="AB897" s="3">
        <v>2.3019799999999999</v>
      </c>
      <c r="AC897">
        <f>-(Table62593073393714034354674993179111143175207279[[#This Row],[time]]-2)*2</f>
        <v>-0.60395999999999983</v>
      </c>
      <c r="AD897" s="6">
        <v>5.71828</v>
      </c>
      <c r="AE897" s="3">
        <v>2.3019799999999999</v>
      </c>
      <c r="AF897">
        <f>-(Table2492663143463784104424745063886118150182214510[[#This Row],[time]]-2)*2</f>
        <v>-0.60395999999999983</v>
      </c>
      <c r="AG897" s="6">
        <v>1.5286</v>
      </c>
      <c r="AH897" s="3">
        <v>2.3019799999999999</v>
      </c>
      <c r="AI897">
        <f>-(Table72603083403724044364685003280112144176208280[[#This Row],[time]]-2)*2</f>
        <v>-0.60395999999999983</v>
      </c>
      <c r="AJ897" s="6">
        <v>4.20824</v>
      </c>
      <c r="AK897" s="3">
        <v>2.3019799999999999</v>
      </c>
      <c r="AL897">
        <f>-(Table2502673153473794114434755073987119151183215511[[#This Row],[time]]-2)*2</f>
        <v>-0.60395999999999983</v>
      </c>
      <c r="AM897" s="6">
        <v>2.6953299999999998</v>
      </c>
      <c r="AN897" s="3">
        <v>2.3019799999999999</v>
      </c>
      <c r="AO897">
        <f>-(Table82613093413734054374695013381113145177209281[[#This Row],[time]]-2)*2</f>
        <v>-0.60395999999999983</v>
      </c>
      <c r="AP897" s="6">
        <v>3.7158600000000002</v>
      </c>
      <c r="AQ897" s="3">
        <v>2.3019799999999999</v>
      </c>
      <c r="AR897">
        <f>-(Table2522683163483804124444765084088120152184216512[[#This Row],[time]]-2)*2</f>
        <v>-0.60395999999999983</v>
      </c>
      <c r="AS897" s="6">
        <v>2.1964399999999999</v>
      </c>
      <c r="AT897" s="3">
        <v>2.3019799999999999</v>
      </c>
      <c r="AU897">
        <f>-(Table2532693173493814134454775094189121153185217513[[#This Row],[time]]-2)*2</f>
        <v>-0.60395999999999983</v>
      </c>
      <c r="AV897" s="6">
        <v>4.8997299999999999</v>
      </c>
    </row>
    <row r="898" spans="1:48">
      <c r="A898" s="3">
        <v>2.35365</v>
      </c>
      <c r="B898">
        <f>-(Table12543023343663984304624942674106138170202274[[#This Row],[time]]-2)*2</f>
        <v>-0.70730000000000004</v>
      </c>
      <c r="C898" s="9">
        <v>6.5900000000000003E-5</v>
      </c>
      <c r="D898" s="3">
        <v>2.35365</v>
      </c>
      <c r="E898">
        <f>-(Table22553033353673994314634952775107139171203275[[#This Row],[time]]-2)*2</f>
        <v>-0.70730000000000004</v>
      </c>
      <c r="F898" s="6">
        <v>3.4203900000000001E-3</v>
      </c>
      <c r="G898" s="3">
        <v>2.35365</v>
      </c>
      <c r="H898" s="2">
        <f t="shared" si="848"/>
        <v>-0.70730000000000004</v>
      </c>
      <c r="I898" s="6">
        <v>2.2003200000000001E-2</v>
      </c>
      <c r="J898" s="3">
        <v>2.35365</v>
      </c>
      <c r="K898">
        <f>-(Table32563043363684004324644962876108140172204276[[#This Row],[time]]-2)*2</f>
        <v>-0.70730000000000004</v>
      </c>
      <c r="L898" s="6">
        <v>0.24987200000000001</v>
      </c>
      <c r="M898" s="3">
        <v>2.35365</v>
      </c>
      <c r="N898">
        <f>-(Table2462633113433754074394715033583115147179211283[[#This Row],[time]]-2)*2</f>
        <v>-0.70730000000000004</v>
      </c>
      <c r="O898" s="9">
        <v>7.0099999999999996E-5</v>
      </c>
      <c r="P898" s="3">
        <v>2.35365</v>
      </c>
      <c r="Q898">
        <f>-(Table42573053373694014334654972977109141173205277[[#This Row],[time]]-2)*2</f>
        <v>-0.70730000000000004</v>
      </c>
      <c r="R898" s="6">
        <v>0.39363100000000001</v>
      </c>
      <c r="S898" s="3">
        <v>2.35365</v>
      </c>
      <c r="T898">
        <f>-(Table2472643123443764084404725043684116148180212284[[#This Row],[time]]-2)*2</f>
        <v>-0.70730000000000004</v>
      </c>
      <c r="U898" s="6">
        <v>0.95228299999999999</v>
      </c>
      <c r="V898" s="3">
        <v>2.35365</v>
      </c>
      <c r="W898">
        <f>-(Table52583063383704024344664983078110142174206278[[#This Row],[time]]-2)*2</f>
        <v>-0.70730000000000004</v>
      </c>
      <c r="X898" s="6">
        <v>1.3262</v>
      </c>
      <c r="Y898" s="3">
        <v>2.35365</v>
      </c>
      <c r="Z898">
        <f>-(Table2482653133453774094414735053785117149181213285[[#This Row],[time]]-2)*2</f>
        <v>-0.70730000000000004</v>
      </c>
      <c r="AA898" s="6">
        <v>1.3193600000000001</v>
      </c>
      <c r="AB898" s="3">
        <v>2.35365</v>
      </c>
      <c r="AC898">
        <f>-(Table62593073393714034354674993179111143175207279[[#This Row],[time]]-2)*2</f>
        <v>-0.70730000000000004</v>
      </c>
      <c r="AD898" s="6">
        <v>6.3883999999999999</v>
      </c>
      <c r="AE898" s="3">
        <v>2.35365</v>
      </c>
      <c r="AF898">
        <f>-(Table2492663143463784104424745063886118150182214510[[#This Row],[time]]-2)*2</f>
        <v>-0.70730000000000004</v>
      </c>
      <c r="AG898" s="6">
        <v>1.7864100000000001</v>
      </c>
      <c r="AH898" s="3">
        <v>2.35365</v>
      </c>
      <c r="AI898">
        <f>-(Table72603083403724044364685003280112144176208280[[#This Row],[time]]-2)*2</f>
        <v>-0.70730000000000004</v>
      </c>
      <c r="AJ898" s="6">
        <v>4.6776299999999997</v>
      </c>
      <c r="AK898" s="3">
        <v>2.35365</v>
      </c>
      <c r="AL898">
        <f>-(Table2502673153473794114434755073987119151183215511[[#This Row],[time]]-2)*2</f>
        <v>-0.70730000000000004</v>
      </c>
      <c r="AM898" s="6">
        <v>2.9531800000000001</v>
      </c>
      <c r="AN898" s="3">
        <v>2.35365</v>
      </c>
      <c r="AO898">
        <f>-(Table82613093413734054374695013381113145177209281[[#This Row],[time]]-2)*2</f>
        <v>-0.70730000000000004</v>
      </c>
      <c r="AP898" s="6">
        <v>4.1429499999999999</v>
      </c>
      <c r="AQ898" s="3">
        <v>2.35365</v>
      </c>
      <c r="AR898">
        <f>-(Table2522683163483804124444765084088120152184216512[[#This Row],[time]]-2)*2</f>
        <v>-0.70730000000000004</v>
      </c>
      <c r="AS898" s="6">
        <v>2.4337499999999999</v>
      </c>
      <c r="AT898" s="3">
        <v>2.35365</v>
      </c>
      <c r="AU898">
        <f>-(Table2532693173493814134454775094189121153185217513[[#This Row],[time]]-2)*2</f>
        <v>-0.70730000000000004</v>
      </c>
      <c r="AV898" s="6">
        <v>5.2622799999999996</v>
      </c>
    </row>
    <row r="899" spans="1:48">
      <c r="A899" s="3">
        <v>2.4035799999999998</v>
      </c>
      <c r="B899">
        <f>-(Table12543023343663984304624942674106138170202274[[#This Row],[time]]-2)*2</f>
        <v>-0.80715999999999966</v>
      </c>
      <c r="C899" s="9">
        <v>7.2600000000000003E-5</v>
      </c>
      <c r="D899" s="3">
        <v>2.4035799999999998</v>
      </c>
      <c r="E899">
        <f>-(Table22553033353673994314634952775107139171203275[[#This Row],[time]]-2)*2</f>
        <v>-0.80715999999999966</v>
      </c>
      <c r="F899" s="6">
        <v>0.15508</v>
      </c>
      <c r="G899" s="3">
        <v>2.4035799999999998</v>
      </c>
      <c r="H899" s="2">
        <f t="shared" si="848"/>
        <v>-0.80715999999999966</v>
      </c>
      <c r="I899" s="6">
        <v>8.1469200000000006E-2</v>
      </c>
      <c r="J899" s="3">
        <v>2.4035799999999998</v>
      </c>
      <c r="K899">
        <f>-(Table32563043363684004324644962876108140172204276[[#This Row],[time]]-2)*2</f>
        <v>-0.80715999999999966</v>
      </c>
      <c r="L899" s="6">
        <v>0.36361500000000002</v>
      </c>
      <c r="M899" s="3">
        <v>2.4035799999999998</v>
      </c>
      <c r="N899">
        <f>-(Table2462633113433754074394715033583115147179211283[[#This Row],[time]]-2)*2</f>
        <v>-0.80715999999999966</v>
      </c>
      <c r="O899" s="6">
        <v>9.1187200000000003E-3</v>
      </c>
      <c r="P899" s="3">
        <v>2.4035799999999998</v>
      </c>
      <c r="Q899">
        <f>-(Table42573053373694014334654972977109141173205277[[#This Row],[time]]-2)*2</f>
        <v>-0.80715999999999966</v>
      </c>
      <c r="R899" s="6">
        <v>0.71938999999999997</v>
      </c>
      <c r="S899" s="3">
        <v>2.4035799999999998</v>
      </c>
      <c r="T899">
        <f>-(Table2472643123443764084404725043684116148180212284[[#This Row],[time]]-2)*2</f>
        <v>-0.80715999999999966</v>
      </c>
      <c r="U899" s="6">
        <v>1.2825500000000001</v>
      </c>
      <c r="V899" s="3">
        <v>2.4035799999999998</v>
      </c>
      <c r="W899">
        <f>-(Table52583063383704024344664983078110142174206278[[#This Row],[time]]-2)*2</f>
        <v>-0.80715999999999966</v>
      </c>
      <c r="X899" s="6">
        <v>1.42133</v>
      </c>
      <c r="Y899" s="3">
        <v>2.4035799999999998</v>
      </c>
      <c r="Z899">
        <f>-(Table2482653133453774094414735053785117149181213285[[#This Row],[time]]-2)*2</f>
        <v>-0.80715999999999966</v>
      </c>
      <c r="AA899" s="6">
        <v>1.5577099999999999</v>
      </c>
      <c r="AB899" s="3">
        <v>2.4035799999999998</v>
      </c>
      <c r="AC899">
        <f>-(Table62593073393714034354674993179111143175207279[[#This Row],[time]]-2)*2</f>
        <v>-0.80715999999999966</v>
      </c>
      <c r="AD899" s="6">
        <v>7.0138299999999996</v>
      </c>
      <c r="AE899" s="3">
        <v>2.4035799999999998</v>
      </c>
      <c r="AF899">
        <f>-(Table2492663143463784104424745063886118150182214510[[#This Row],[time]]-2)*2</f>
        <v>-0.80715999999999966</v>
      </c>
      <c r="AG899" s="6">
        <v>2.08405</v>
      </c>
      <c r="AH899" s="3">
        <v>2.4035799999999998</v>
      </c>
      <c r="AI899">
        <f>-(Table72603083403724044364685003280112144176208280[[#This Row],[time]]-2)*2</f>
        <v>-0.80715999999999966</v>
      </c>
      <c r="AJ899" s="6">
        <v>5.1795600000000004</v>
      </c>
      <c r="AK899" s="3">
        <v>2.4035799999999998</v>
      </c>
      <c r="AL899">
        <f>-(Table2502673153473794114434755073987119151183215511[[#This Row],[time]]-2)*2</f>
        <v>-0.80715999999999966</v>
      </c>
      <c r="AM899" s="6">
        <v>3.2355399999999999</v>
      </c>
      <c r="AN899" s="3">
        <v>2.4035799999999998</v>
      </c>
      <c r="AO899">
        <f>-(Table82613093413734054374695013381113145177209281[[#This Row],[time]]-2)*2</f>
        <v>-0.80715999999999966</v>
      </c>
      <c r="AP899" s="6">
        <v>4.5566199999999997</v>
      </c>
      <c r="AQ899" s="3">
        <v>2.4035799999999998</v>
      </c>
      <c r="AR899">
        <f>-(Table2522683163483804124444765084088120152184216512[[#This Row],[time]]-2)*2</f>
        <v>-0.80715999999999966</v>
      </c>
      <c r="AS899" s="6">
        <v>2.6678999999999999</v>
      </c>
      <c r="AT899" s="3">
        <v>2.4035799999999998</v>
      </c>
      <c r="AU899">
        <f>-(Table2532693173493814134454775094189121153185217513[[#This Row],[time]]-2)*2</f>
        <v>-0.80715999999999966</v>
      </c>
      <c r="AV899" s="6">
        <v>5.6172599999999999</v>
      </c>
    </row>
    <row r="900" spans="1:48">
      <c r="A900" s="3">
        <v>2.4542099999999998</v>
      </c>
      <c r="B900">
        <f>-(Table12543023343663984304624942674106138170202274[[#This Row],[time]]-2)*2</f>
        <v>-0.90841999999999956</v>
      </c>
      <c r="C900" s="9">
        <v>7.9900000000000004E-5</v>
      </c>
      <c r="D900" s="3">
        <v>2.4542099999999998</v>
      </c>
      <c r="E900">
        <f>-(Table22553033353673994314634952775107139171203275[[#This Row],[time]]-2)*2</f>
        <v>-0.90841999999999956</v>
      </c>
      <c r="F900" s="6">
        <v>0.55900399999999995</v>
      </c>
      <c r="G900" s="3">
        <v>2.4542099999999998</v>
      </c>
      <c r="H900" s="2">
        <f t="shared" si="848"/>
        <v>-0.90841999999999956</v>
      </c>
      <c r="I900" s="6">
        <v>0.28605700000000001</v>
      </c>
      <c r="J900" s="3">
        <v>2.4542099999999998</v>
      </c>
      <c r="K900">
        <f>-(Table32563043363684004324644962876108140172204276[[#This Row],[time]]-2)*2</f>
        <v>-0.90841999999999956</v>
      </c>
      <c r="L900" s="6">
        <v>0.62535600000000002</v>
      </c>
      <c r="M900" s="3">
        <v>2.4542099999999998</v>
      </c>
      <c r="N900">
        <f>-(Table2462633113433754074394715033583115147179211283[[#This Row],[time]]-2)*2</f>
        <v>-0.90841999999999956</v>
      </c>
      <c r="O900" s="6">
        <v>2.2000399999999999E-4</v>
      </c>
      <c r="P900" s="3">
        <v>2.4542099999999998</v>
      </c>
      <c r="Q900">
        <f>-(Table42573053373694014334654972977109141173205277[[#This Row],[time]]-2)*2</f>
        <v>-0.90841999999999956</v>
      </c>
      <c r="R900" s="6">
        <v>1.0835600000000001</v>
      </c>
      <c r="S900" s="3">
        <v>2.4542099999999998</v>
      </c>
      <c r="T900">
        <f>-(Table2472643123443764084404725043684116148180212284[[#This Row],[time]]-2)*2</f>
        <v>-0.90841999999999956</v>
      </c>
      <c r="U900" s="6">
        <v>1.61287</v>
      </c>
      <c r="V900" s="3">
        <v>2.4542099999999998</v>
      </c>
      <c r="W900">
        <f>-(Table52583063383704024344664983078110142174206278[[#This Row],[time]]-2)*2</f>
        <v>-0.90841999999999956</v>
      </c>
      <c r="X900" s="6">
        <v>1.5805400000000001</v>
      </c>
      <c r="Y900" s="3">
        <v>2.4542099999999998</v>
      </c>
      <c r="Z900">
        <f>-(Table2482653133453774094414735053785117149181213285[[#This Row],[time]]-2)*2</f>
        <v>-0.90841999999999956</v>
      </c>
      <c r="AA900" s="6">
        <v>1.7984599999999999</v>
      </c>
      <c r="AB900" s="3">
        <v>2.4542099999999998</v>
      </c>
      <c r="AC900">
        <f>-(Table62593073393714034354674993179111143175207279[[#This Row],[time]]-2)*2</f>
        <v>-0.90841999999999956</v>
      </c>
      <c r="AD900" s="6">
        <v>7.6604700000000001</v>
      </c>
      <c r="AE900" s="3">
        <v>2.4542099999999998</v>
      </c>
      <c r="AF900">
        <f>-(Table2492663143463784104424745063886118150182214510[[#This Row],[time]]-2)*2</f>
        <v>-0.90841999999999956</v>
      </c>
      <c r="AG900" s="6">
        <v>2.4611499999999999</v>
      </c>
      <c r="AH900" s="3">
        <v>2.4542099999999998</v>
      </c>
      <c r="AI900">
        <f>-(Table72603083403724044364685003280112144176208280[[#This Row],[time]]-2)*2</f>
        <v>-0.90841999999999956</v>
      </c>
      <c r="AJ900" s="6">
        <v>5.7471399999999999</v>
      </c>
      <c r="AK900" s="3">
        <v>2.4542099999999998</v>
      </c>
      <c r="AL900">
        <f>-(Table2502673153473794114434755073987119151183215511[[#This Row],[time]]-2)*2</f>
        <v>-0.90841999999999956</v>
      </c>
      <c r="AM900" s="6">
        <v>3.52596</v>
      </c>
      <c r="AN900" s="3">
        <v>2.4542099999999998</v>
      </c>
      <c r="AO900">
        <f>-(Table82613093413734054374695013381113145177209281[[#This Row],[time]]-2)*2</f>
        <v>-0.90841999999999956</v>
      </c>
      <c r="AP900" s="6">
        <v>5.0104699999999998</v>
      </c>
      <c r="AQ900" s="3">
        <v>2.4542099999999998</v>
      </c>
      <c r="AR900">
        <f>-(Table2522683163483804124444765084088120152184216512[[#This Row],[time]]-2)*2</f>
        <v>-0.90841999999999956</v>
      </c>
      <c r="AS900" s="6">
        <v>2.9268000000000001</v>
      </c>
      <c r="AT900" s="3">
        <v>2.4542099999999998</v>
      </c>
      <c r="AU900">
        <f>-(Table2532693173493814134454775094189121153185217513[[#This Row],[time]]-2)*2</f>
        <v>-0.90841999999999956</v>
      </c>
      <c r="AV900" s="6">
        <v>5.9867499999999998</v>
      </c>
    </row>
    <row r="901" spans="1:48">
      <c r="A901" s="3">
        <v>2.5032199999999998</v>
      </c>
      <c r="B901">
        <f>-(Table12543023343663984304624942674106138170202274[[#This Row],[time]]-2)*2</f>
        <v>-1.0064399999999996</v>
      </c>
      <c r="C901" s="6">
        <v>1.20123E-2</v>
      </c>
      <c r="D901" s="3">
        <v>2.5032199999999998</v>
      </c>
      <c r="E901">
        <f>-(Table22553033353673994314634952775107139171203275[[#This Row],[time]]-2)*2</f>
        <v>-1.0064399999999996</v>
      </c>
      <c r="F901" s="6">
        <v>0.94352599999999998</v>
      </c>
      <c r="G901" s="3">
        <v>2.5032199999999998</v>
      </c>
      <c r="H901" s="2">
        <f t="shared" si="848"/>
        <v>-1.0064399999999996</v>
      </c>
      <c r="I901" s="6">
        <v>0.66290499999999997</v>
      </c>
      <c r="J901" s="3">
        <v>2.5032199999999998</v>
      </c>
      <c r="K901">
        <f>-(Table32563043363684004324644962876108140172204276[[#This Row],[time]]-2)*2</f>
        <v>-1.0064399999999996</v>
      </c>
      <c r="L901" s="6">
        <v>1.02606</v>
      </c>
      <c r="M901" s="3">
        <v>2.5032199999999998</v>
      </c>
      <c r="N901">
        <f>-(Table2462633113433754074394715033583115147179211283[[#This Row],[time]]-2)*2</f>
        <v>-1.0064399999999996</v>
      </c>
      <c r="O901" s="6">
        <v>1.3424000000000001E-3</v>
      </c>
      <c r="P901" s="3">
        <v>2.5032199999999998</v>
      </c>
      <c r="Q901">
        <f>-(Table42573053373694014334654972977109141173205277[[#This Row],[time]]-2)*2</f>
        <v>-1.0064399999999996</v>
      </c>
      <c r="R901" s="6">
        <v>1.5003899999999999</v>
      </c>
      <c r="S901" s="3">
        <v>2.5032199999999998</v>
      </c>
      <c r="T901">
        <f>-(Table2472643123443764084404725043684116148180212284[[#This Row],[time]]-2)*2</f>
        <v>-1.0064399999999996</v>
      </c>
      <c r="U901" s="6">
        <v>1.92577</v>
      </c>
      <c r="V901" s="3">
        <v>2.5032199999999998</v>
      </c>
      <c r="W901">
        <f>-(Table52583063383704024344664983078110142174206278[[#This Row],[time]]-2)*2</f>
        <v>-1.0064399999999996</v>
      </c>
      <c r="X901" s="6">
        <v>1.77332</v>
      </c>
      <c r="Y901" s="3">
        <v>2.5032199999999998</v>
      </c>
      <c r="Z901">
        <f>-(Table2482653133453774094414735053785117149181213285[[#This Row],[time]]-2)*2</f>
        <v>-1.0064399999999996</v>
      </c>
      <c r="AA901" s="6">
        <v>2.0466700000000002</v>
      </c>
      <c r="AB901" s="3">
        <v>2.5032199999999998</v>
      </c>
      <c r="AC901">
        <f>-(Table62593073393714034354674993179111143175207279[[#This Row],[time]]-2)*2</f>
        <v>-1.0064399999999996</v>
      </c>
      <c r="AD901" s="6">
        <v>8.3040699999999994</v>
      </c>
      <c r="AE901" s="3">
        <v>2.5032199999999998</v>
      </c>
      <c r="AF901">
        <f>-(Table2492663143463784104424745063886118150182214510[[#This Row],[time]]-2)*2</f>
        <v>-1.0064399999999996</v>
      </c>
      <c r="AG901" s="6">
        <v>2.8360599999999998</v>
      </c>
      <c r="AH901" s="3">
        <v>2.5032199999999998</v>
      </c>
      <c r="AI901">
        <f>-(Table72603083403724044364685003280112144176208280[[#This Row],[time]]-2)*2</f>
        <v>-1.0064399999999996</v>
      </c>
      <c r="AJ901" s="6">
        <v>6.4470099999999997</v>
      </c>
      <c r="AK901" s="3">
        <v>2.5032199999999998</v>
      </c>
      <c r="AL901">
        <f>-(Table2502673153473794114434755073987119151183215511[[#This Row],[time]]-2)*2</f>
        <v>-1.0064399999999996</v>
      </c>
      <c r="AM901" s="6">
        <v>3.7913199999999998</v>
      </c>
      <c r="AN901" s="3">
        <v>2.5032199999999998</v>
      </c>
      <c r="AO901">
        <f>-(Table82613093413734054374695013381113145177209281[[#This Row],[time]]-2)*2</f>
        <v>-1.0064399999999996</v>
      </c>
      <c r="AP901" s="6">
        <v>5.4939200000000001</v>
      </c>
      <c r="AQ901" s="3">
        <v>2.5032199999999998</v>
      </c>
      <c r="AR901">
        <f>-(Table2522683163483804124444765084088120152184216512[[#This Row],[time]]-2)*2</f>
        <v>-1.0064399999999996</v>
      </c>
      <c r="AS901" s="6">
        <v>3.1731699999999998</v>
      </c>
      <c r="AT901" s="3">
        <v>2.5032199999999998</v>
      </c>
      <c r="AU901">
        <f>-(Table2532693173493814134454775094189121153185217513[[#This Row],[time]]-2)*2</f>
        <v>-1.0064399999999996</v>
      </c>
      <c r="AV901" s="6">
        <v>6.3504199999999997</v>
      </c>
    </row>
    <row r="902" spans="1:48">
      <c r="A902" s="3">
        <v>2.5538400000000001</v>
      </c>
      <c r="B902">
        <f>-(Table12543023343663984304624942674106138170202274[[#This Row],[time]]-2)*2</f>
        <v>-1.1076800000000002</v>
      </c>
      <c r="C902" s="6">
        <v>0.14255499999999999</v>
      </c>
      <c r="D902" s="3">
        <v>2.5538400000000001</v>
      </c>
      <c r="E902">
        <f>-(Table22553033353673994314634952775107139171203275[[#This Row],[time]]-2)*2</f>
        <v>-1.1076800000000002</v>
      </c>
      <c r="F902" s="6">
        <v>1.2518100000000001</v>
      </c>
      <c r="G902" s="3">
        <v>2.5538400000000001</v>
      </c>
      <c r="H902" s="2">
        <f t="shared" si="848"/>
        <v>-1.1076800000000002</v>
      </c>
      <c r="I902" s="6">
        <v>1.1674599999999999</v>
      </c>
      <c r="J902" s="3">
        <v>2.5538400000000001</v>
      </c>
      <c r="K902">
        <f>-(Table32563043363684004324644962876108140172204276[[#This Row],[time]]-2)*2</f>
        <v>-1.1076800000000002</v>
      </c>
      <c r="L902" s="6">
        <v>1.5550299999999999</v>
      </c>
      <c r="M902" s="3">
        <v>2.5538400000000001</v>
      </c>
      <c r="N902">
        <f>-(Table2462633113433754074394715033583115147179211283[[#This Row],[time]]-2)*2</f>
        <v>-1.1076800000000002</v>
      </c>
      <c r="O902" s="6">
        <v>0.147705</v>
      </c>
      <c r="P902" s="3">
        <v>2.5538400000000001</v>
      </c>
      <c r="Q902">
        <f>-(Table42573053373694014334654972977109141173205277[[#This Row],[time]]-2)*2</f>
        <v>-1.1076800000000002</v>
      </c>
      <c r="R902" s="6">
        <v>1.9712400000000001</v>
      </c>
      <c r="S902" s="3">
        <v>2.5538400000000001</v>
      </c>
      <c r="T902">
        <f>-(Table2472643123443764084404725043684116148180212284[[#This Row],[time]]-2)*2</f>
        <v>-1.1076800000000002</v>
      </c>
      <c r="U902" s="6">
        <v>2.3500100000000002</v>
      </c>
      <c r="V902" s="3">
        <v>2.5538400000000001</v>
      </c>
      <c r="W902">
        <f>-(Table52583063383704024344664983078110142174206278[[#This Row],[time]]-2)*2</f>
        <v>-1.1076800000000002</v>
      </c>
      <c r="X902" s="6">
        <v>2.0223800000000001</v>
      </c>
      <c r="Y902" s="3">
        <v>2.5538400000000001</v>
      </c>
      <c r="Z902">
        <f>-(Table2482653133453774094414735053785117149181213285[[#This Row],[time]]-2)*2</f>
        <v>-1.1076800000000002</v>
      </c>
      <c r="AA902" s="6">
        <v>2.3221699999999998</v>
      </c>
      <c r="AB902" s="3">
        <v>2.5538400000000001</v>
      </c>
      <c r="AC902">
        <f>-(Table62593073393714034354674993179111143175207279[[#This Row],[time]]-2)*2</f>
        <v>-1.1076800000000002</v>
      </c>
      <c r="AD902" s="6">
        <v>9.0085800000000003</v>
      </c>
      <c r="AE902" s="3">
        <v>2.5538400000000001</v>
      </c>
      <c r="AF902">
        <f>-(Table2492663143463784104424745063886118150182214510[[#This Row],[time]]-2)*2</f>
        <v>-1.1076800000000002</v>
      </c>
      <c r="AG902" s="6">
        <v>3.3658399999999999</v>
      </c>
      <c r="AH902" s="3">
        <v>2.5538400000000001</v>
      </c>
      <c r="AI902">
        <f>-(Table72603083403724044364685003280112144176208280[[#This Row],[time]]-2)*2</f>
        <v>-1.1076800000000002</v>
      </c>
      <c r="AJ902" s="6">
        <v>7.2348400000000002</v>
      </c>
      <c r="AK902" s="3">
        <v>2.5538400000000001</v>
      </c>
      <c r="AL902">
        <f>-(Table2502673153473794114434755073987119151183215511[[#This Row],[time]]-2)*2</f>
        <v>-1.1076800000000002</v>
      </c>
      <c r="AM902" s="6">
        <v>4.0704700000000003</v>
      </c>
      <c r="AN902" s="3">
        <v>2.5538400000000001</v>
      </c>
      <c r="AO902">
        <f>-(Table82613093413734054374695013381113145177209281[[#This Row],[time]]-2)*2</f>
        <v>-1.1076800000000002</v>
      </c>
      <c r="AP902" s="6">
        <v>6.0371499999999996</v>
      </c>
      <c r="AQ902" s="3">
        <v>2.5538400000000001</v>
      </c>
      <c r="AR902">
        <f>-(Table2522683163483804124444765084088120152184216512[[#This Row],[time]]-2)*2</f>
        <v>-1.1076800000000002</v>
      </c>
      <c r="AS902" s="6">
        <v>3.4579399999999998</v>
      </c>
      <c r="AT902" s="3">
        <v>2.5538400000000001</v>
      </c>
      <c r="AU902">
        <f>-(Table2532693173493814134454775094189121153185217513[[#This Row],[time]]-2)*2</f>
        <v>-1.1076800000000002</v>
      </c>
      <c r="AV902" s="6">
        <v>6.7421600000000002</v>
      </c>
    </row>
    <row r="903" spans="1:48">
      <c r="A903" s="3">
        <v>2.6038399999999999</v>
      </c>
      <c r="B903">
        <f>-(Table12543023343663984304624942674106138170202274[[#This Row],[time]]-2)*2</f>
        <v>-1.2076799999999999</v>
      </c>
      <c r="C903" s="6">
        <v>0.617838</v>
      </c>
      <c r="D903" s="3">
        <v>2.6038399999999999</v>
      </c>
      <c r="E903">
        <f>-(Table22553033353673994314634952775107139171203275[[#This Row],[time]]-2)*2</f>
        <v>-1.2076799999999999</v>
      </c>
      <c r="F903" s="6">
        <v>1.41709</v>
      </c>
      <c r="G903" s="3">
        <v>2.6038399999999999</v>
      </c>
      <c r="H903" s="2">
        <f t="shared" si="848"/>
        <v>-1.2076799999999999</v>
      </c>
      <c r="I903" s="6">
        <v>1.7196199999999999</v>
      </c>
      <c r="J903" s="3">
        <v>2.6038399999999999</v>
      </c>
      <c r="K903">
        <f>-(Table32563043363684004324644962876108140172204276[[#This Row],[time]]-2)*2</f>
        <v>-1.2076799999999999</v>
      </c>
      <c r="L903" s="6">
        <v>2.26004</v>
      </c>
      <c r="M903" s="3">
        <v>2.6038399999999999</v>
      </c>
      <c r="N903">
        <f>-(Table2462633113433754074394715033583115147179211283[[#This Row],[time]]-2)*2</f>
        <v>-1.2076799999999999</v>
      </c>
      <c r="O903" s="6">
        <v>0.62751299999999999</v>
      </c>
      <c r="P903" s="3">
        <v>2.6038399999999999</v>
      </c>
      <c r="Q903">
        <f>-(Table42573053373694014334654972977109141173205277[[#This Row],[time]]-2)*2</f>
        <v>-1.2076799999999999</v>
      </c>
      <c r="R903" s="6">
        <v>2.43649</v>
      </c>
      <c r="S903" s="3">
        <v>2.6038399999999999</v>
      </c>
      <c r="T903">
        <f>-(Table2472643123443764084404725043684116148180212284[[#This Row],[time]]-2)*2</f>
        <v>-1.2076799999999999</v>
      </c>
      <c r="U903" s="6">
        <v>2.7707899999999999</v>
      </c>
      <c r="V903" s="3">
        <v>2.6038399999999999</v>
      </c>
      <c r="W903">
        <f>-(Table52583063383704024344664983078110142174206278[[#This Row],[time]]-2)*2</f>
        <v>-1.2076799999999999</v>
      </c>
      <c r="X903" s="6">
        <v>2.2956500000000002</v>
      </c>
      <c r="Y903" s="3">
        <v>2.6038399999999999</v>
      </c>
      <c r="Z903">
        <f>-(Table2482653133453774094414735053785117149181213285[[#This Row],[time]]-2)*2</f>
        <v>-1.2076799999999999</v>
      </c>
      <c r="AA903" s="6">
        <v>2.6112500000000001</v>
      </c>
      <c r="AB903" s="3">
        <v>2.6038399999999999</v>
      </c>
      <c r="AC903">
        <f>-(Table62593073393714034354674993179111143175207279[[#This Row],[time]]-2)*2</f>
        <v>-1.2076799999999999</v>
      </c>
      <c r="AD903" s="6">
        <v>9.6339699999999997</v>
      </c>
      <c r="AE903" s="3">
        <v>2.6038399999999999</v>
      </c>
      <c r="AF903">
        <f>-(Table2492663143463784104424745063886118150182214510[[#This Row],[time]]-2)*2</f>
        <v>-1.2076799999999999</v>
      </c>
      <c r="AG903" s="6">
        <v>3.92557</v>
      </c>
      <c r="AH903" s="3">
        <v>2.6038399999999999</v>
      </c>
      <c r="AI903">
        <f>-(Table72603083403724044364685003280112144176208280[[#This Row],[time]]-2)*2</f>
        <v>-1.2076799999999999</v>
      </c>
      <c r="AJ903" s="6">
        <v>7.9727300000000003</v>
      </c>
      <c r="AK903" s="3">
        <v>2.6038399999999999</v>
      </c>
      <c r="AL903">
        <f>-(Table2502673153473794114434755073987119151183215511[[#This Row],[time]]-2)*2</f>
        <v>-1.2076799999999999</v>
      </c>
      <c r="AM903" s="6">
        <v>4.3663600000000002</v>
      </c>
      <c r="AN903" s="3">
        <v>2.6038399999999999</v>
      </c>
      <c r="AO903">
        <f>-(Table82613093413734054374695013381113145177209281[[#This Row],[time]]-2)*2</f>
        <v>-1.2076799999999999</v>
      </c>
      <c r="AP903" s="6">
        <v>6.5707700000000004</v>
      </c>
      <c r="AQ903" s="3">
        <v>2.6038399999999999</v>
      </c>
      <c r="AR903">
        <f>-(Table2522683163483804124444765084088120152184216512[[#This Row],[time]]-2)*2</f>
        <v>-1.2076799999999999</v>
      </c>
      <c r="AS903" s="6">
        <v>3.7544900000000001</v>
      </c>
      <c r="AT903" s="3">
        <v>2.6038399999999999</v>
      </c>
      <c r="AU903">
        <f>-(Table2532693173493814134454775094189121153185217513[[#This Row],[time]]-2)*2</f>
        <v>-1.2076799999999999</v>
      </c>
      <c r="AV903" s="6">
        <v>7.1506600000000002</v>
      </c>
    </row>
    <row r="904" spans="1:48">
      <c r="A904" s="3">
        <v>2.6556500000000001</v>
      </c>
      <c r="B904">
        <f>-(Table12543023343663984304624942674106138170202274[[#This Row],[time]]-2)*2</f>
        <v>-1.3113000000000001</v>
      </c>
      <c r="C904" s="6">
        <v>1.3123899999999999</v>
      </c>
      <c r="D904" s="3">
        <v>2.6556500000000001</v>
      </c>
      <c r="E904">
        <f>-(Table22553033353673994314634952775107139171203275[[#This Row],[time]]-2)*2</f>
        <v>-1.3113000000000001</v>
      </c>
      <c r="F904" s="6">
        <v>2.2946800000000001</v>
      </c>
      <c r="G904" s="3">
        <v>2.6556500000000001</v>
      </c>
      <c r="H904" s="2">
        <f t="shared" si="848"/>
        <v>-1.3113000000000001</v>
      </c>
      <c r="I904" s="6">
        <v>2.2048000000000001</v>
      </c>
      <c r="J904" s="3">
        <v>2.6556500000000001</v>
      </c>
      <c r="K904">
        <f>-(Table32563043363684004324644962876108140172204276[[#This Row],[time]]-2)*2</f>
        <v>-1.3113000000000001</v>
      </c>
      <c r="L904" s="6">
        <v>2.8917700000000002</v>
      </c>
      <c r="M904" s="3">
        <v>2.6556500000000001</v>
      </c>
      <c r="N904">
        <f>-(Table2462633113433754074394715033583115147179211283[[#This Row],[time]]-2)*2</f>
        <v>-1.3113000000000001</v>
      </c>
      <c r="O904" s="6">
        <v>1.2657099999999999</v>
      </c>
      <c r="P904" s="3">
        <v>2.6556500000000001</v>
      </c>
      <c r="Q904">
        <f>-(Table42573053373694014334654972977109141173205277[[#This Row],[time]]-2)*2</f>
        <v>-1.3113000000000001</v>
      </c>
      <c r="R904" s="6">
        <v>2.9547699999999999</v>
      </c>
      <c r="S904" s="3">
        <v>2.6556500000000001</v>
      </c>
      <c r="T904">
        <f>-(Table2472643123443764084404725043684116148180212284[[#This Row],[time]]-2)*2</f>
        <v>-1.3113000000000001</v>
      </c>
      <c r="U904" s="6">
        <v>3.27494</v>
      </c>
      <c r="V904" s="3">
        <v>2.6556500000000001</v>
      </c>
      <c r="W904">
        <f>-(Table52583063383704024344664983078110142174206278[[#This Row],[time]]-2)*2</f>
        <v>-1.3113000000000001</v>
      </c>
      <c r="X904" s="6">
        <v>2.6182500000000002</v>
      </c>
      <c r="Y904" s="3">
        <v>2.6556500000000001</v>
      </c>
      <c r="Z904">
        <f>-(Table2482653133453774094414735053785117149181213285[[#This Row],[time]]-2)*2</f>
        <v>-1.3113000000000001</v>
      </c>
      <c r="AA904" s="6">
        <v>2.9220100000000002</v>
      </c>
      <c r="AB904" s="3">
        <v>2.6556500000000001</v>
      </c>
      <c r="AC904">
        <f>-(Table62593073393714034354674993179111143175207279[[#This Row],[time]]-2)*2</f>
        <v>-1.3113000000000001</v>
      </c>
      <c r="AD904" s="6">
        <v>10.136699999999999</v>
      </c>
      <c r="AE904" s="3">
        <v>2.6556500000000001</v>
      </c>
      <c r="AF904">
        <f>-(Table2492663143463784104424745063886118150182214510[[#This Row],[time]]-2)*2</f>
        <v>-1.3113000000000001</v>
      </c>
      <c r="AG904" s="6">
        <v>4.5045299999999999</v>
      </c>
      <c r="AH904" s="3">
        <v>2.6556500000000001</v>
      </c>
      <c r="AI904">
        <f>-(Table72603083403724044364685003280112144176208280[[#This Row],[time]]-2)*2</f>
        <v>-1.3113000000000001</v>
      </c>
      <c r="AJ904" s="6">
        <v>8.6467700000000001</v>
      </c>
      <c r="AK904" s="3">
        <v>2.6556500000000001</v>
      </c>
      <c r="AL904">
        <f>-(Table2502673153473794114434755073987119151183215511[[#This Row],[time]]-2)*2</f>
        <v>-1.3113000000000001</v>
      </c>
      <c r="AM904" s="6">
        <v>4.6641199999999996</v>
      </c>
      <c r="AN904" s="3">
        <v>2.6556500000000001</v>
      </c>
      <c r="AO904">
        <f>-(Table82613093413734054374695013381113145177209281[[#This Row],[time]]-2)*2</f>
        <v>-1.3113000000000001</v>
      </c>
      <c r="AP904" s="6">
        <v>7.1307700000000001</v>
      </c>
      <c r="AQ904" s="3">
        <v>2.6556500000000001</v>
      </c>
      <c r="AR904">
        <f>-(Table2522683163483804124444765084088120152184216512[[#This Row],[time]]-2)*2</f>
        <v>-1.3113000000000001</v>
      </c>
      <c r="AS904" s="6">
        <v>4.05349</v>
      </c>
      <c r="AT904" s="3">
        <v>2.6556500000000001</v>
      </c>
      <c r="AU904">
        <f>-(Table2532693173493814134454775094189121153185217513[[#This Row],[time]]-2)*2</f>
        <v>-1.3113000000000001</v>
      </c>
      <c r="AV904" s="6">
        <v>7.5736400000000001</v>
      </c>
    </row>
    <row r="905" spans="1:48">
      <c r="A905" s="3">
        <v>2.7022499999999998</v>
      </c>
      <c r="B905">
        <f>-(Table12543023343663984304624942674106138170202274[[#This Row],[time]]-2)*2</f>
        <v>-1.4044999999999996</v>
      </c>
      <c r="C905" s="6">
        <v>2.2013799999999999</v>
      </c>
      <c r="D905" s="3">
        <v>2.7022499999999998</v>
      </c>
      <c r="E905">
        <f>-(Table22553033353673994314634952775107139171203275[[#This Row],[time]]-2)*2</f>
        <v>-1.4044999999999996</v>
      </c>
      <c r="F905" s="6">
        <v>3.0539700000000001</v>
      </c>
      <c r="G905" s="3">
        <v>2.7022499999999998</v>
      </c>
      <c r="H905" s="2">
        <f t="shared" si="848"/>
        <v>-1.4044999999999996</v>
      </c>
      <c r="I905" s="6">
        <v>2.7863000000000002</v>
      </c>
      <c r="J905" s="3">
        <v>2.7022499999999998</v>
      </c>
      <c r="K905">
        <f>-(Table32563043363684004324644962876108140172204276[[#This Row],[time]]-2)*2</f>
        <v>-1.4044999999999996</v>
      </c>
      <c r="L905" s="6">
        <v>3.3900199999999998</v>
      </c>
      <c r="M905" s="3">
        <v>2.7022499999999998</v>
      </c>
      <c r="N905">
        <f>-(Table2462633113433754074394715033583115147179211283[[#This Row],[time]]-2)*2</f>
        <v>-1.4044999999999996</v>
      </c>
      <c r="O905" s="6">
        <v>1.9029199999999999</v>
      </c>
      <c r="P905" s="3">
        <v>2.7022499999999998</v>
      </c>
      <c r="Q905">
        <f>-(Table42573053373694014334654972977109141173205277[[#This Row],[time]]-2)*2</f>
        <v>-1.4044999999999996</v>
      </c>
      <c r="R905" s="6">
        <v>3.48638</v>
      </c>
      <c r="S905" s="3">
        <v>2.7022499999999998</v>
      </c>
      <c r="T905">
        <f>-(Table2472643123443764084404725043684116148180212284[[#This Row],[time]]-2)*2</f>
        <v>-1.4044999999999996</v>
      </c>
      <c r="U905" s="6">
        <v>3.7231800000000002</v>
      </c>
      <c r="V905" s="3">
        <v>2.7022499999999998</v>
      </c>
      <c r="W905">
        <f>-(Table52583063383704024344664983078110142174206278[[#This Row],[time]]-2)*2</f>
        <v>-1.4044999999999996</v>
      </c>
      <c r="X905" s="6">
        <v>2.92387</v>
      </c>
      <c r="Y905" s="3">
        <v>2.7022499999999998</v>
      </c>
      <c r="Z905">
        <f>-(Table2482653133453774094414735053785117149181213285[[#This Row],[time]]-2)*2</f>
        <v>-1.4044999999999996</v>
      </c>
      <c r="AA905" s="6">
        <v>3.1757</v>
      </c>
      <c r="AB905" s="3">
        <v>2.7022499999999998</v>
      </c>
      <c r="AC905">
        <f>-(Table62593073393714034354674993179111143175207279[[#This Row],[time]]-2)*2</f>
        <v>-1.4044999999999996</v>
      </c>
      <c r="AD905" s="6">
        <v>10.552300000000001</v>
      </c>
      <c r="AE905" s="3">
        <v>2.7022499999999998</v>
      </c>
      <c r="AF905">
        <f>-(Table2492663143463784104424745063886118150182214510[[#This Row],[time]]-2)*2</f>
        <v>-1.4044999999999996</v>
      </c>
      <c r="AG905" s="6">
        <v>4.8615199999999996</v>
      </c>
      <c r="AH905" s="3">
        <v>2.7022499999999998</v>
      </c>
      <c r="AI905">
        <f>-(Table72603083403724044364685003280112144176208280[[#This Row],[time]]-2)*2</f>
        <v>-1.4044999999999996</v>
      </c>
      <c r="AJ905" s="6">
        <v>9.2971199999999996</v>
      </c>
      <c r="AK905" s="3">
        <v>2.7022499999999998</v>
      </c>
      <c r="AL905">
        <f>-(Table2502673153473794114434755073987119151183215511[[#This Row],[time]]-2)*2</f>
        <v>-1.4044999999999996</v>
      </c>
      <c r="AM905" s="6">
        <v>4.9501400000000002</v>
      </c>
      <c r="AN905" s="3">
        <v>2.7022499999999998</v>
      </c>
      <c r="AO905">
        <f>-(Table82613093413734054374695013381113145177209281[[#This Row],[time]]-2)*2</f>
        <v>-1.4044999999999996</v>
      </c>
      <c r="AP905" s="6">
        <v>7.6537800000000002</v>
      </c>
      <c r="AQ905" s="3">
        <v>2.7022499999999998</v>
      </c>
      <c r="AR905">
        <f>-(Table2522683163483804124444765084088120152184216512[[#This Row],[time]]-2)*2</f>
        <v>-1.4044999999999996</v>
      </c>
      <c r="AS905" s="6">
        <v>4.2882699999999998</v>
      </c>
      <c r="AT905" s="3">
        <v>2.7022499999999998</v>
      </c>
      <c r="AU905">
        <f>-(Table2532693173493814134454775094189121153185217513[[#This Row],[time]]-2)*2</f>
        <v>-1.4044999999999996</v>
      </c>
      <c r="AV905" s="6">
        <v>7.9536899999999999</v>
      </c>
    </row>
    <row r="906" spans="1:48">
      <c r="A906" s="3">
        <v>2.7520600000000002</v>
      </c>
      <c r="B906">
        <f>-(Table12543023343663984304624942674106138170202274[[#This Row],[time]]-2)*2</f>
        <v>-1.5041200000000003</v>
      </c>
      <c r="C906" s="6">
        <v>3.2242099999999998</v>
      </c>
      <c r="D906" s="3">
        <v>2.7520600000000002</v>
      </c>
      <c r="E906">
        <f>-(Table22553033353673994314634952775107139171203275[[#This Row],[time]]-2)*2</f>
        <v>-1.5041200000000003</v>
      </c>
      <c r="F906" s="6">
        <v>3.3875500000000001</v>
      </c>
      <c r="G906" s="3">
        <v>2.7520600000000002</v>
      </c>
      <c r="H906" s="2">
        <f t="shared" si="848"/>
        <v>-1.5041200000000003</v>
      </c>
      <c r="I906" s="6">
        <v>3.5866400000000001</v>
      </c>
      <c r="J906" s="3">
        <v>2.7520600000000002</v>
      </c>
      <c r="K906">
        <f>-(Table32563043363684004324644962876108140172204276[[#This Row],[time]]-2)*2</f>
        <v>-1.5041200000000003</v>
      </c>
      <c r="L906" s="6">
        <v>3.7162000000000002</v>
      </c>
      <c r="M906" s="3">
        <v>2.7520600000000002</v>
      </c>
      <c r="N906">
        <f>-(Table2462633113433754074394715033583115147179211283[[#This Row],[time]]-2)*2</f>
        <v>-1.5041200000000003</v>
      </c>
      <c r="O906" s="6">
        <v>2.6600999999999999</v>
      </c>
      <c r="P906" s="3">
        <v>2.7520600000000002</v>
      </c>
      <c r="Q906">
        <f>-(Table42573053373694014334654972977109141173205277[[#This Row],[time]]-2)*2</f>
        <v>-1.5041200000000003</v>
      </c>
      <c r="R906" s="6">
        <v>4.0421800000000001</v>
      </c>
      <c r="S906" s="3">
        <v>2.7520600000000002</v>
      </c>
      <c r="T906">
        <f>-(Table2472643123443764084404725043684116148180212284[[#This Row],[time]]-2)*2</f>
        <v>-1.5041200000000003</v>
      </c>
      <c r="U906" s="6">
        <v>4.10717</v>
      </c>
      <c r="V906" s="3">
        <v>2.7520600000000002</v>
      </c>
      <c r="W906">
        <f>-(Table52583063383704024344664983078110142174206278[[#This Row],[time]]-2)*2</f>
        <v>-1.5041200000000003</v>
      </c>
      <c r="X906" s="6">
        <v>3.2772600000000001</v>
      </c>
      <c r="Y906" s="3">
        <v>2.7520600000000002</v>
      </c>
      <c r="Z906">
        <f>-(Table2482653133453774094414735053785117149181213285[[#This Row],[time]]-2)*2</f>
        <v>-1.5041200000000003</v>
      </c>
      <c r="AA906" s="6">
        <v>3.4325600000000001</v>
      </c>
      <c r="AB906" s="3">
        <v>2.7520600000000002</v>
      </c>
      <c r="AC906">
        <f>-(Table62593073393714034354674993179111143175207279[[#This Row],[time]]-2)*2</f>
        <v>-1.5041200000000003</v>
      </c>
      <c r="AD906" s="6">
        <v>11.0174</v>
      </c>
      <c r="AE906" s="3">
        <v>2.7520600000000002</v>
      </c>
      <c r="AF906">
        <f>-(Table2492663143463784104424745063886118150182214510[[#This Row],[time]]-2)*2</f>
        <v>-1.5041200000000003</v>
      </c>
      <c r="AG906" s="6">
        <v>5.14358</v>
      </c>
      <c r="AH906" s="3">
        <v>2.7520600000000002</v>
      </c>
      <c r="AI906">
        <f>-(Table72603083403724044364685003280112144176208280[[#This Row],[time]]-2)*2</f>
        <v>-1.5041200000000003</v>
      </c>
      <c r="AJ906" s="6">
        <v>10.032400000000001</v>
      </c>
      <c r="AK906" s="3">
        <v>2.7520600000000002</v>
      </c>
      <c r="AL906">
        <f>-(Table2502673153473794114434755073987119151183215511[[#This Row],[time]]-2)*2</f>
        <v>-1.5041200000000003</v>
      </c>
      <c r="AM906" s="6">
        <v>5.2245900000000001</v>
      </c>
      <c r="AN906" s="3">
        <v>2.7520600000000002</v>
      </c>
      <c r="AO906">
        <f>-(Table82613093413734054374695013381113145177209281[[#This Row],[time]]-2)*2</f>
        <v>-1.5041200000000003</v>
      </c>
      <c r="AP906" s="6">
        <v>8.2319499999999994</v>
      </c>
      <c r="AQ906" s="3">
        <v>2.7520600000000002</v>
      </c>
      <c r="AR906">
        <f>-(Table2522683163483804124444765084088120152184216512[[#This Row],[time]]-2)*2</f>
        <v>-1.5041200000000003</v>
      </c>
      <c r="AS906" s="6">
        <v>4.6045400000000001</v>
      </c>
      <c r="AT906" s="3">
        <v>2.7520600000000002</v>
      </c>
      <c r="AU906">
        <f>-(Table2532693173493814134454775094189121153185217513[[#This Row],[time]]-2)*2</f>
        <v>-1.5041200000000003</v>
      </c>
      <c r="AV906" s="6">
        <v>8.3805099999999992</v>
      </c>
    </row>
    <row r="907" spans="1:48">
      <c r="A907" s="3">
        <v>2.80139</v>
      </c>
      <c r="B907">
        <f>-(Table12543023343663984304624942674106138170202274[[#This Row],[time]]-2)*2</f>
        <v>-1.6027800000000001</v>
      </c>
      <c r="C907" s="6">
        <v>4.1278300000000003</v>
      </c>
      <c r="D907" s="3">
        <v>2.80139</v>
      </c>
      <c r="E907">
        <f>-(Table22553033353673994314634952775107139171203275[[#This Row],[time]]-2)*2</f>
        <v>-1.6027800000000001</v>
      </c>
      <c r="F907" s="6">
        <v>3.5696400000000001</v>
      </c>
      <c r="G907" s="3">
        <v>2.80139</v>
      </c>
      <c r="H907" s="2">
        <f t="shared" si="848"/>
        <v>-1.6027800000000001</v>
      </c>
      <c r="I907" s="6">
        <v>4.20526</v>
      </c>
      <c r="J907" s="3">
        <v>2.80139</v>
      </c>
      <c r="K907">
        <f>-(Table32563043363684004324644962876108140172204276[[#This Row],[time]]-2)*2</f>
        <v>-1.6027800000000001</v>
      </c>
      <c r="L907" s="6">
        <v>4.1883900000000001</v>
      </c>
      <c r="M907" s="3">
        <v>2.80139</v>
      </c>
      <c r="N907">
        <f>-(Table2462633113433754074394715033583115147179211283[[#This Row],[time]]-2)*2</f>
        <v>-1.6027800000000001</v>
      </c>
      <c r="O907" s="6">
        <v>3.12582</v>
      </c>
      <c r="P907" s="3">
        <v>2.80139</v>
      </c>
      <c r="Q907">
        <f>-(Table42573053373694014334654972977109141173205277[[#This Row],[time]]-2)*2</f>
        <v>-1.6027800000000001</v>
      </c>
      <c r="R907" s="6">
        <v>4.51213</v>
      </c>
      <c r="S907" s="3">
        <v>2.80139</v>
      </c>
      <c r="T907">
        <f>-(Table2472643123443764084404725043684116148180212284[[#This Row],[time]]-2)*2</f>
        <v>-1.6027800000000001</v>
      </c>
      <c r="U907" s="6">
        <v>4.3431300000000004</v>
      </c>
      <c r="V907" s="3">
        <v>2.80139</v>
      </c>
      <c r="W907">
        <f>-(Table52583063383704024344664983078110142174206278[[#This Row],[time]]-2)*2</f>
        <v>-1.6027800000000001</v>
      </c>
      <c r="X907" s="6">
        <v>3.68004</v>
      </c>
      <c r="Y907" s="3">
        <v>2.80139</v>
      </c>
      <c r="Z907">
        <f>-(Table2482653133453774094414735053785117149181213285[[#This Row],[time]]-2)*2</f>
        <v>-1.6027800000000001</v>
      </c>
      <c r="AA907" s="6">
        <v>3.68838</v>
      </c>
      <c r="AB907" s="3">
        <v>2.80139</v>
      </c>
      <c r="AC907">
        <f>-(Table62593073393714034354674993179111143175207279[[#This Row],[time]]-2)*2</f>
        <v>-1.6027800000000001</v>
      </c>
      <c r="AD907" s="6">
        <v>11.450799999999999</v>
      </c>
      <c r="AE907" s="3">
        <v>2.80139</v>
      </c>
      <c r="AF907">
        <f>-(Table2492663143463784104424745063886118150182214510[[#This Row],[time]]-2)*2</f>
        <v>-1.6027800000000001</v>
      </c>
      <c r="AG907" s="6">
        <v>5.2831999999999999</v>
      </c>
      <c r="AH907" s="3">
        <v>2.80139</v>
      </c>
      <c r="AI907">
        <f>-(Table72603083403724044364685003280112144176208280[[#This Row],[time]]-2)*2</f>
        <v>-1.6027800000000001</v>
      </c>
      <c r="AJ907" s="6">
        <v>10.8332</v>
      </c>
      <c r="AK907" s="3">
        <v>2.80139</v>
      </c>
      <c r="AL907">
        <f>-(Table2502673153473794114434755073987119151183215511[[#This Row],[time]]-2)*2</f>
        <v>-1.6027800000000001</v>
      </c>
      <c r="AM907" s="6">
        <v>5.4880500000000003</v>
      </c>
      <c r="AN907" s="3">
        <v>2.80139</v>
      </c>
      <c r="AO907">
        <f>-(Table82613093413734054374695013381113145177209281[[#This Row],[time]]-2)*2</f>
        <v>-1.6027800000000001</v>
      </c>
      <c r="AP907" s="6">
        <v>8.7999500000000008</v>
      </c>
      <c r="AQ907" s="3">
        <v>2.80139</v>
      </c>
      <c r="AR907">
        <f>-(Table2522683163483804124444765084088120152184216512[[#This Row],[time]]-2)*2</f>
        <v>-1.6027800000000001</v>
      </c>
      <c r="AS907" s="6">
        <v>4.9142299999999999</v>
      </c>
      <c r="AT907" s="3">
        <v>2.80139</v>
      </c>
      <c r="AU907">
        <f>-(Table2532693173493814134454775094189121153185217513[[#This Row],[time]]-2)*2</f>
        <v>-1.6027800000000001</v>
      </c>
      <c r="AV907" s="6">
        <v>8.8182100000000005</v>
      </c>
    </row>
    <row r="908" spans="1:48">
      <c r="A908" s="3">
        <v>2.8510800000000001</v>
      </c>
      <c r="B908">
        <f>-(Table12543023343663984304624942674106138170202274[[#This Row],[time]]-2)*2</f>
        <v>-1.7021600000000001</v>
      </c>
      <c r="C908" s="6">
        <v>4.9219200000000001</v>
      </c>
      <c r="D908" s="3">
        <v>2.8510800000000001</v>
      </c>
      <c r="E908">
        <f>-(Table22553033353673994314634952775107139171203275[[#This Row],[time]]-2)*2</f>
        <v>-1.7021600000000001</v>
      </c>
      <c r="F908" s="6">
        <v>3.9935</v>
      </c>
      <c r="G908" s="3">
        <v>2.8510800000000001</v>
      </c>
      <c r="H908" s="2">
        <f t="shared" si="848"/>
        <v>-1.7021600000000001</v>
      </c>
      <c r="I908" s="6">
        <v>4.8481500000000004</v>
      </c>
      <c r="J908" s="3">
        <v>2.8510800000000001</v>
      </c>
      <c r="K908">
        <f>-(Table32563043363684004324644962876108140172204276[[#This Row],[time]]-2)*2</f>
        <v>-1.7021600000000001</v>
      </c>
      <c r="L908" s="6">
        <v>4.63645</v>
      </c>
      <c r="M908" s="3">
        <v>2.8510800000000001</v>
      </c>
      <c r="N908">
        <f>-(Table2462633113433754074394715033583115147179211283[[#This Row],[time]]-2)*2</f>
        <v>-1.7021600000000001</v>
      </c>
      <c r="O908" s="6">
        <v>4.2524899999999999</v>
      </c>
      <c r="P908" s="3">
        <v>2.8510800000000001</v>
      </c>
      <c r="Q908">
        <f>-(Table42573053373694014334654972977109141173205277[[#This Row],[time]]-2)*2</f>
        <v>-1.7021600000000001</v>
      </c>
      <c r="R908" s="6">
        <v>4.8912100000000001</v>
      </c>
      <c r="S908" s="3">
        <v>2.8510800000000001</v>
      </c>
      <c r="T908">
        <f>-(Table2472643123443764084404725043684116148180212284[[#This Row],[time]]-2)*2</f>
        <v>-1.7021600000000001</v>
      </c>
      <c r="U908" s="6">
        <v>4.6167899999999999</v>
      </c>
      <c r="V908" s="3">
        <v>2.8510800000000001</v>
      </c>
      <c r="W908">
        <f>-(Table52583063383704024344664983078110142174206278[[#This Row],[time]]-2)*2</f>
        <v>-1.7021600000000001</v>
      </c>
      <c r="X908" s="6">
        <v>4.1496300000000002</v>
      </c>
      <c r="Y908" s="3">
        <v>2.8510800000000001</v>
      </c>
      <c r="Z908">
        <f>-(Table2482653133453774094414735053785117149181213285[[#This Row],[time]]-2)*2</f>
        <v>-1.7021600000000001</v>
      </c>
      <c r="AA908" s="6">
        <v>3.97845</v>
      </c>
      <c r="AB908" s="3">
        <v>2.8510800000000001</v>
      </c>
      <c r="AC908">
        <f>-(Table62593073393714034354674993179111143175207279[[#This Row],[time]]-2)*2</f>
        <v>-1.7021600000000001</v>
      </c>
      <c r="AD908" s="6">
        <v>11.795</v>
      </c>
      <c r="AE908" s="3">
        <v>2.8510800000000001</v>
      </c>
      <c r="AF908">
        <f>-(Table2492663143463784104424745063886118150182214510[[#This Row],[time]]-2)*2</f>
        <v>-1.7021600000000001</v>
      </c>
      <c r="AG908" s="6">
        <v>5.5923100000000003</v>
      </c>
      <c r="AH908" s="3">
        <v>2.8510800000000001</v>
      </c>
      <c r="AI908">
        <f>-(Table72603083403724044364685003280112144176208280[[#This Row],[time]]-2)*2</f>
        <v>-1.7021600000000001</v>
      </c>
      <c r="AJ908" s="6">
        <v>11.7006</v>
      </c>
      <c r="AK908" s="3">
        <v>2.8510800000000001</v>
      </c>
      <c r="AL908">
        <f>-(Table2502673153473794114434755073987119151183215511[[#This Row],[time]]-2)*2</f>
        <v>-1.7021600000000001</v>
      </c>
      <c r="AM908" s="6">
        <v>5.7601800000000001</v>
      </c>
      <c r="AN908" s="3">
        <v>2.8510800000000001</v>
      </c>
      <c r="AO908">
        <f>-(Table82613093413734054374695013381113145177209281[[#This Row],[time]]-2)*2</f>
        <v>-1.7021600000000001</v>
      </c>
      <c r="AP908" s="6">
        <v>9.3368800000000007</v>
      </c>
      <c r="AQ908" s="3">
        <v>2.8510800000000001</v>
      </c>
      <c r="AR908">
        <f>-(Table2522683163483804124444765084088120152184216512[[#This Row],[time]]-2)*2</f>
        <v>-1.7021600000000001</v>
      </c>
      <c r="AS908" s="6">
        <v>5.2755700000000001</v>
      </c>
      <c r="AT908" s="3">
        <v>2.8510800000000001</v>
      </c>
      <c r="AU908">
        <f>-(Table2532693173493814134454775094189121153185217513[[#This Row],[time]]-2)*2</f>
        <v>-1.7021600000000001</v>
      </c>
      <c r="AV908" s="6">
        <v>9.2323900000000005</v>
      </c>
    </row>
    <row r="909" spans="1:48">
      <c r="A909" s="3">
        <v>2.9033899999999999</v>
      </c>
      <c r="B909">
        <f>-(Table12543023343663984304624942674106138170202274[[#This Row],[time]]-2)*2</f>
        <v>-1.8067799999999998</v>
      </c>
      <c r="C909" s="6">
        <v>5.6959900000000001</v>
      </c>
      <c r="D909" s="3">
        <v>2.9033899999999999</v>
      </c>
      <c r="E909">
        <f>-(Table22553033353673994314634952775107139171203275[[#This Row],[time]]-2)*2</f>
        <v>-1.8067799999999998</v>
      </c>
      <c r="F909" s="6">
        <v>4.5144200000000003</v>
      </c>
      <c r="G909" s="3">
        <v>2.9033899999999999</v>
      </c>
      <c r="H909" s="2">
        <f t="shared" si="848"/>
        <v>-1.8067799999999998</v>
      </c>
      <c r="I909" s="6">
        <v>5.7415599999999998</v>
      </c>
      <c r="J909" s="3">
        <v>2.9033899999999999</v>
      </c>
      <c r="K909">
        <f>-(Table32563043363684004324644962876108140172204276[[#This Row],[time]]-2)*2</f>
        <v>-1.8067799999999998</v>
      </c>
      <c r="L909" s="6">
        <v>4.8274600000000003</v>
      </c>
      <c r="M909" s="3">
        <v>2.9033899999999999</v>
      </c>
      <c r="N909">
        <f>-(Table2462633113433754074394715033583115147179211283[[#This Row],[time]]-2)*2</f>
        <v>-1.8067799999999998</v>
      </c>
      <c r="O909" s="6">
        <v>5.3810900000000004</v>
      </c>
      <c r="P909" s="3">
        <v>2.9033899999999999</v>
      </c>
      <c r="Q909">
        <f>-(Table42573053373694014334654972977109141173205277[[#This Row],[time]]-2)*2</f>
        <v>-1.8067799999999998</v>
      </c>
      <c r="R909" s="6">
        <v>5.1075900000000001</v>
      </c>
      <c r="S909" s="3">
        <v>2.9033899999999999</v>
      </c>
      <c r="T909">
        <f>-(Table2472643123443764084404725043684116148180212284[[#This Row],[time]]-2)*2</f>
        <v>-1.8067799999999998</v>
      </c>
      <c r="U909" s="6">
        <v>5.16439</v>
      </c>
      <c r="V909" s="3">
        <v>2.9033899999999999</v>
      </c>
      <c r="W909">
        <f>-(Table52583063383704024344664983078110142174206278[[#This Row],[time]]-2)*2</f>
        <v>-1.8067799999999998</v>
      </c>
      <c r="X909" s="6">
        <v>4.5939899999999998</v>
      </c>
      <c r="Y909" s="3">
        <v>2.9033899999999999</v>
      </c>
      <c r="Z909">
        <f>-(Table2482653133453774094414735053785117149181213285[[#This Row],[time]]-2)*2</f>
        <v>-1.8067799999999998</v>
      </c>
      <c r="AA909" s="6">
        <v>4.3240800000000004</v>
      </c>
      <c r="AB909" s="3">
        <v>2.9033899999999999</v>
      </c>
      <c r="AC909">
        <f>-(Table62593073393714034354674993179111143175207279[[#This Row],[time]]-2)*2</f>
        <v>-1.8067799999999998</v>
      </c>
      <c r="AD909" s="6">
        <v>12.2027</v>
      </c>
      <c r="AE909" s="3">
        <v>2.9033899999999999</v>
      </c>
      <c r="AF909">
        <f>-(Table2492663143463784104424745063886118150182214510[[#This Row],[time]]-2)*2</f>
        <v>-1.8067799999999998</v>
      </c>
      <c r="AG909" s="6">
        <v>5.6562700000000001</v>
      </c>
      <c r="AH909" s="3">
        <v>2.9033899999999999</v>
      </c>
      <c r="AI909">
        <f>-(Table72603083403724044364685003280112144176208280[[#This Row],[time]]-2)*2</f>
        <v>-1.8067799999999998</v>
      </c>
      <c r="AJ909" s="6">
        <v>12.6614</v>
      </c>
      <c r="AK909" s="3">
        <v>2.9033899999999999</v>
      </c>
      <c r="AL909">
        <f>-(Table2502673153473794114434755073987119151183215511[[#This Row],[time]]-2)*2</f>
        <v>-1.8067799999999998</v>
      </c>
      <c r="AM909" s="6">
        <v>6.0525099999999998</v>
      </c>
      <c r="AN909" s="3">
        <v>2.9033899999999999</v>
      </c>
      <c r="AO909">
        <f>-(Table82613093413734054374695013381113145177209281[[#This Row],[time]]-2)*2</f>
        <v>-1.8067799999999998</v>
      </c>
      <c r="AP909" s="6">
        <v>9.8985299999999992</v>
      </c>
      <c r="AQ909" s="3">
        <v>2.9033899999999999</v>
      </c>
      <c r="AR909">
        <f>-(Table2522683163483804124444765084088120152184216512[[#This Row],[time]]-2)*2</f>
        <v>-1.8067799999999998</v>
      </c>
      <c r="AS909" s="6">
        <v>5.5733699999999997</v>
      </c>
      <c r="AT909" s="3">
        <v>2.9033899999999999</v>
      </c>
      <c r="AU909">
        <f>-(Table2532693173493814134454775094189121153185217513[[#This Row],[time]]-2)*2</f>
        <v>-1.8067799999999998</v>
      </c>
      <c r="AV909" s="6">
        <v>9.6753</v>
      </c>
    </row>
    <row r="910" spans="1:48">
      <c r="A910" s="3">
        <v>2.95085</v>
      </c>
      <c r="B910">
        <f>-(Table12543023343663984304624942674106138170202274[[#This Row],[time]]-2)*2</f>
        <v>-1.9016999999999999</v>
      </c>
      <c r="C910" s="6">
        <v>6.3377800000000004</v>
      </c>
      <c r="D910" s="3">
        <v>2.95085</v>
      </c>
      <c r="E910">
        <f>-(Table22553033353673994314634952775107139171203275[[#This Row],[time]]-2)*2</f>
        <v>-1.9016999999999999</v>
      </c>
      <c r="F910" s="6">
        <v>4.7042000000000002</v>
      </c>
      <c r="G910" s="3">
        <v>2.95085</v>
      </c>
      <c r="H910" s="2">
        <f t="shared" si="848"/>
        <v>-1.9016999999999999</v>
      </c>
      <c r="I910" s="6">
        <v>6.5963500000000002</v>
      </c>
      <c r="J910" s="3">
        <v>2.95085</v>
      </c>
      <c r="K910">
        <f>-(Table32563043363684004324644962876108140172204276[[#This Row],[time]]-2)*2</f>
        <v>-1.9016999999999999</v>
      </c>
      <c r="L910" s="6">
        <v>4.9072300000000002</v>
      </c>
      <c r="M910" s="3">
        <v>2.95085</v>
      </c>
      <c r="N910">
        <f>-(Table2462633113433754074394715033583115147179211283[[#This Row],[time]]-2)*2</f>
        <v>-1.9016999999999999</v>
      </c>
      <c r="O910" s="6">
        <v>5.9769199999999998</v>
      </c>
      <c r="P910" s="3">
        <v>2.95085</v>
      </c>
      <c r="Q910">
        <f>-(Table42573053373694014334654972977109141173205277[[#This Row],[time]]-2)*2</f>
        <v>-1.9016999999999999</v>
      </c>
      <c r="R910" s="6">
        <v>5.3088800000000003</v>
      </c>
      <c r="S910" s="3">
        <v>2.95085</v>
      </c>
      <c r="T910">
        <f>-(Table2472643123443764084404725043684116148180212284[[#This Row],[time]]-2)*2</f>
        <v>-1.9016999999999999</v>
      </c>
      <c r="U910" s="6">
        <v>5.6140800000000004</v>
      </c>
      <c r="V910" s="3">
        <v>2.95085</v>
      </c>
      <c r="W910">
        <f>-(Table52583063383704024344664983078110142174206278[[#This Row],[time]]-2)*2</f>
        <v>-1.9016999999999999</v>
      </c>
      <c r="X910" s="6">
        <v>4.9808399999999997</v>
      </c>
      <c r="Y910" s="3">
        <v>2.95085</v>
      </c>
      <c r="Z910">
        <f>-(Table2482653133453774094414735053785117149181213285[[#This Row],[time]]-2)*2</f>
        <v>-1.9016999999999999</v>
      </c>
      <c r="AA910" s="6">
        <v>4.6689100000000003</v>
      </c>
      <c r="AB910" s="3">
        <v>2.95085</v>
      </c>
      <c r="AC910">
        <f>-(Table62593073393714034354674993179111143175207279[[#This Row],[time]]-2)*2</f>
        <v>-1.9016999999999999</v>
      </c>
      <c r="AD910" s="6">
        <v>12.577</v>
      </c>
      <c r="AE910" s="3">
        <v>2.95085</v>
      </c>
      <c r="AF910">
        <f>-(Table2492663143463784104424745063886118150182214510[[#This Row],[time]]-2)*2</f>
        <v>-1.9016999999999999</v>
      </c>
      <c r="AG910" s="6">
        <v>5.50054</v>
      </c>
      <c r="AH910" s="3">
        <v>2.95085</v>
      </c>
      <c r="AI910">
        <f>-(Table72603083403724044364685003280112144176208280[[#This Row],[time]]-2)*2</f>
        <v>-1.9016999999999999</v>
      </c>
      <c r="AJ910" s="6">
        <v>13.603300000000001</v>
      </c>
      <c r="AK910" s="3">
        <v>2.95085</v>
      </c>
      <c r="AL910">
        <f>-(Table2502673153473794114434755073987119151183215511[[#This Row],[time]]-2)*2</f>
        <v>-1.9016999999999999</v>
      </c>
      <c r="AM910" s="6">
        <v>6.3691500000000003</v>
      </c>
      <c r="AN910" s="3">
        <v>2.95085</v>
      </c>
      <c r="AO910">
        <f>-(Table82613093413734054374695013381113145177209281[[#This Row],[time]]-2)*2</f>
        <v>-1.9016999999999999</v>
      </c>
      <c r="AP910" s="6">
        <v>10.400700000000001</v>
      </c>
      <c r="AQ910" s="3">
        <v>2.95085</v>
      </c>
      <c r="AR910">
        <f>-(Table2522683163483804124444765084088120152184216512[[#This Row],[time]]-2)*2</f>
        <v>-1.9016999999999999</v>
      </c>
      <c r="AS910" s="6">
        <v>5.8628400000000003</v>
      </c>
      <c r="AT910" s="3">
        <v>2.95085</v>
      </c>
      <c r="AU910">
        <f>-(Table2532693173493814134454775094189121153185217513[[#This Row],[time]]-2)*2</f>
        <v>-1.9016999999999999</v>
      </c>
      <c r="AV910" s="6">
        <v>10.0648</v>
      </c>
    </row>
    <row r="911" spans="1:48">
      <c r="A911" s="4">
        <v>3</v>
      </c>
      <c r="B911">
        <f>-(Table12543023343663984304624942674106138170202274[[#This Row],[time]]-2)*2</f>
        <v>-2</v>
      </c>
      <c r="C911" s="7">
        <v>7.1356000000000002</v>
      </c>
      <c r="D911" s="4">
        <v>3</v>
      </c>
      <c r="E911">
        <f>-(Table22553033353673994314634952775107139171203275[[#This Row],[time]]-2)*2</f>
        <v>-2</v>
      </c>
      <c r="F911" s="7">
        <v>4.87256</v>
      </c>
      <c r="G911" s="4">
        <v>3</v>
      </c>
      <c r="H911" s="2">
        <f t="shared" si="848"/>
        <v>-2</v>
      </c>
      <c r="I911" s="7">
        <v>7.3810900000000004</v>
      </c>
      <c r="J911" s="4">
        <v>3</v>
      </c>
      <c r="K911">
        <f>-(Table32563043363684004324644962876108140172204276[[#This Row],[time]]-2)*2</f>
        <v>-2</v>
      </c>
      <c r="L911" s="7">
        <v>4.9378500000000001</v>
      </c>
      <c r="M911" s="4">
        <v>3</v>
      </c>
      <c r="N911">
        <f>-(Table2462633113433754074394715033583115147179211283[[#This Row],[time]]-2)*2</f>
        <v>-2</v>
      </c>
      <c r="O911" s="7">
        <v>6.0686999999999998</v>
      </c>
      <c r="P911" s="4">
        <v>3</v>
      </c>
      <c r="Q911">
        <f>-(Table42573053373694014334654972977109141173205277[[#This Row],[time]]-2)*2</f>
        <v>-2</v>
      </c>
      <c r="R911" s="7">
        <v>5.6270499999999997</v>
      </c>
      <c r="S911" s="4">
        <v>3</v>
      </c>
      <c r="T911">
        <f>-(Table2472643123443764084404725043684116148180212284[[#This Row],[time]]-2)*2</f>
        <v>-2</v>
      </c>
      <c r="U911" s="7">
        <v>5.7648099999999998</v>
      </c>
      <c r="V911" s="4">
        <v>3</v>
      </c>
      <c r="W911">
        <f>-(Table52583063383704024344664983078110142174206278[[#This Row],[time]]-2)*2</f>
        <v>-2</v>
      </c>
      <c r="X911" s="7">
        <v>5.4245900000000002</v>
      </c>
      <c r="Y911" s="4">
        <v>3</v>
      </c>
      <c r="Z911">
        <f>-(Table2482653133453774094414735053785117149181213285[[#This Row],[time]]-2)*2</f>
        <v>-2</v>
      </c>
      <c r="AA911" s="7">
        <v>4.98719</v>
      </c>
      <c r="AB911" s="4">
        <v>3</v>
      </c>
      <c r="AC911">
        <f>-(Table62593073393714034354674993179111143175207279[[#This Row],[time]]-2)*2</f>
        <v>-2</v>
      </c>
      <c r="AD911" s="7">
        <v>12.986700000000001</v>
      </c>
      <c r="AE911" s="4">
        <v>3</v>
      </c>
      <c r="AF911">
        <f>-(Table2492663143463784104424745063886118150182214510[[#This Row],[time]]-2)*2</f>
        <v>-2</v>
      </c>
      <c r="AG911" s="7">
        <v>5.06494</v>
      </c>
      <c r="AH911" s="4">
        <v>3</v>
      </c>
      <c r="AI911">
        <f>-(Table72603083403724044364685003280112144176208280[[#This Row],[time]]-2)*2</f>
        <v>-2</v>
      </c>
      <c r="AJ911" s="7">
        <v>14.6595</v>
      </c>
      <c r="AK911" s="4">
        <v>3</v>
      </c>
      <c r="AL911">
        <f>-(Table2502673153473794114434755073987119151183215511[[#This Row],[time]]-2)*2</f>
        <v>-2</v>
      </c>
      <c r="AM911" s="7">
        <v>6.73909</v>
      </c>
      <c r="AN911" s="4">
        <v>3</v>
      </c>
      <c r="AO911">
        <f>-(Table82613093413734054374695013381113145177209281[[#This Row],[time]]-2)*2</f>
        <v>-2</v>
      </c>
      <c r="AP911" s="7">
        <v>10.8406</v>
      </c>
      <c r="AQ911" s="4">
        <v>3</v>
      </c>
      <c r="AR911">
        <f>-(Table2522683163483804124444765084088120152184216512[[#This Row],[time]]-2)*2</f>
        <v>-2</v>
      </c>
      <c r="AS911" s="7">
        <v>6.18696</v>
      </c>
      <c r="AT911" s="4">
        <v>3</v>
      </c>
      <c r="AU911">
        <f>-(Table2532693173493814134454775094189121153185217513[[#This Row],[time]]-2)*2</f>
        <v>-2</v>
      </c>
      <c r="AV911" s="7">
        <v>10.414899999999999</v>
      </c>
    </row>
    <row r="912" spans="1:48">
      <c r="A912" t="s">
        <v>26</v>
      </c>
      <c r="C912">
        <f>AVERAGE(C891:C911)</f>
        <v>1.7014297000000003</v>
      </c>
      <c r="D912" t="s">
        <v>26</v>
      </c>
      <c r="F912">
        <f t="shared" ref="F912" si="849">AVERAGE(F891:F911)</f>
        <v>1.6533803947619048</v>
      </c>
      <c r="G912" t="s">
        <v>26</v>
      </c>
      <c r="I912">
        <f t="shared" ref="I912" si="850">AVERAGE(I891:I911)</f>
        <v>1.9662019761904763</v>
      </c>
      <c r="J912" t="s">
        <v>26</v>
      </c>
      <c r="L912">
        <f t="shared" ref="L912" si="851">AVERAGE(L891:L911)</f>
        <v>1.9117294238095235</v>
      </c>
      <c r="M912" t="s">
        <v>26</v>
      </c>
      <c r="O912">
        <f t="shared" ref="O912" si="852">AVERAGE(O891:O911)</f>
        <v>1.4961778370000001</v>
      </c>
      <c r="P912" t="s">
        <v>26</v>
      </c>
      <c r="R912">
        <f t="shared" ref="R912" si="853">AVERAGE(R891:R911)</f>
        <v>2.1034158221904762</v>
      </c>
      <c r="S912" t="s">
        <v>26</v>
      </c>
      <c r="U912">
        <f t="shared" ref="U912" si="854">AVERAGE(U891:U911)</f>
        <v>2.326589380952381</v>
      </c>
      <c r="V912" t="s">
        <v>26</v>
      </c>
      <c r="X912">
        <f t="shared" ref="X912" si="855">AVERAGE(X891:X911)</f>
        <v>2.3837249047619049</v>
      </c>
      <c r="Y912" t="s">
        <v>26</v>
      </c>
      <c r="AA912">
        <f t="shared" ref="AA912" si="856">AVERAGE(AA891:AA911)</f>
        <v>2.1852318396666663</v>
      </c>
      <c r="AB912" t="s">
        <v>26</v>
      </c>
      <c r="AD912">
        <f t="shared" ref="AD912" si="857">AVERAGE(AD891:AD911)</f>
        <v>7.9356714285714292</v>
      </c>
      <c r="AE912" t="s">
        <v>26</v>
      </c>
      <c r="AG912">
        <f t="shared" ref="AG912" si="858">AVERAGE(AG891:AG911)</f>
        <v>3.1074341904761904</v>
      </c>
      <c r="AH912" t="s">
        <v>26</v>
      </c>
      <c r="AJ912">
        <f t="shared" ref="AJ912" si="859">AVERAGE(AJ891:AJ911)</f>
        <v>7.1124485714285708</v>
      </c>
      <c r="AK912" t="s">
        <v>26</v>
      </c>
      <c r="AM912">
        <f t="shared" ref="AM912" si="860">AVERAGE(AM891:AM911)</f>
        <v>3.8990514285714291</v>
      </c>
      <c r="AN912" t="s">
        <v>26</v>
      </c>
      <c r="AP912">
        <f t="shared" ref="AP912" si="861">AVERAGE(AP891:AP911)</f>
        <v>5.8085904761904752</v>
      </c>
      <c r="AQ912" t="s">
        <v>26</v>
      </c>
      <c r="AS912">
        <f t="shared" ref="AS912" si="862">AVERAGE(AS891:AS911)</f>
        <v>3.3427223809523809</v>
      </c>
      <c r="AT912" t="s">
        <v>26</v>
      </c>
      <c r="AV912">
        <f t="shared" ref="AV912" si="863">AVERAGE(AV891:AV911)</f>
        <v>6.4861257142857145</v>
      </c>
    </row>
    <row r="913" spans="1:48">
      <c r="A913" t="s">
        <v>27</v>
      </c>
      <c r="C913">
        <f>MAX(C891:C911)</f>
        <v>7.1356000000000002</v>
      </c>
      <c r="D913" t="s">
        <v>27</v>
      </c>
      <c r="F913">
        <f t="shared" ref="F913:AV913" si="864">MAX(F891:F911)</f>
        <v>4.87256</v>
      </c>
      <c r="G913" t="s">
        <v>27</v>
      </c>
      <c r="I913">
        <f t="shared" ref="I913:AV913" si="865">MAX(I891:I911)</f>
        <v>7.3810900000000004</v>
      </c>
      <c r="J913" t="s">
        <v>27</v>
      </c>
      <c r="L913">
        <f t="shared" ref="L913:AV913" si="866">MAX(L891:L911)</f>
        <v>4.9378500000000001</v>
      </c>
      <c r="M913" t="s">
        <v>27</v>
      </c>
      <c r="O913">
        <f t="shared" ref="O913:AV913" si="867">MAX(O891:O911)</f>
        <v>6.0686999999999998</v>
      </c>
      <c r="P913" t="s">
        <v>27</v>
      </c>
      <c r="R913">
        <f t="shared" ref="R913:AV913" si="868">MAX(R891:R911)</f>
        <v>5.6270499999999997</v>
      </c>
      <c r="S913" t="s">
        <v>27</v>
      </c>
      <c r="U913">
        <f t="shared" ref="U913:AV913" si="869">MAX(U891:U911)</f>
        <v>5.7648099999999998</v>
      </c>
      <c r="V913" t="s">
        <v>27</v>
      </c>
      <c r="X913">
        <f t="shared" ref="X913:AV913" si="870">MAX(X891:X911)</f>
        <v>5.4245900000000002</v>
      </c>
      <c r="Y913" t="s">
        <v>27</v>
      </c>
      <c r="AA913">
        <f t="shared" ref="AA913:AV913" si="871">MAX(AA891:AA911)</f>
        <v>4.98719</v>
      </c>
      <c r="AB913" t="s">
        <v>27</v>
      </c>
      <c r="AD913">
        <f t="shared" ref="AD913:AV913" si="872">MAX(AD891:AD911)</f>
        <v>12.986700000000001</v>
      </c>
      <c r="AE913" t="s">
        <v>27</v>
      </c>
      <c r="AG913">
        <f t="shared" ref="AG913:AV913" si="873">MAX(AG891:AG911)</f>
        <v>5.6562700000000001</v>
      </c>
      <c r="AH913" t="s">
        <v>27</v>
      </c>
      <c r="AJ913">
        <f t="shared" ref="AJ913:AV913" si="874">MAX(AJ891:AJ911)</f>
        <v>14.6595</v>
      </c>
      <c r="AK913" t="s">
        <v>27</v>
      </c>
      <c r="AM913">
        <f t="shared" ref="AM913:AV913" si="875">MAX(AM891:AM911)</f>
        <v>6.73909</v>
      </c>
      <c r="AN913" t="s">
        <v>27</v>
      </c>
      <c r="AP913">
        <f t="shared" ref="AP913:AV913" si="876">MAX(AP891:AP911)</f>
        <v>10.8406</v>
      </c>
      <c r="AQ913" t="s">
        <v>27</v>
      </c>
      <c r="AS913">
        <f t="shared" ref="AS913:AV913" si="877">MAX(AS891:AS911)</f>
        <v>6.18696</v>
      </c>
      <c r="AT913" t="s">
        <v>27</v>
      </c>
      <c r="AV913">
        <f t="shared" ref="AV913" si="878">MAX(AV891:AV911)</f>
        <v>10.414899999999999</v>
      </c>
    </row>
  </sheetData>
  <pageMargins left="0.7" right="0.7" top="0.75" bottom="0.75" header="0.3" footer="0.3"/>
  <pageSetup orientation="portrait" horizontalDpi="4294967293" verticalDpi="0" r:id="rId1"/>
  <tableParts count="48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  <tablePart r:id="rId4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Turner</dc:creator>
  <cp:keywords/>
  <dc:description/>
  <cp:lastModifiedBy>Turner, Sophie</cp:lastModifiedBy>
  <cp:revision/>
  <dcterms:created xsi:type="dcterms:W3CDTF">2021-06-24T18:34:09Z</dcterms:created>
  <dcterms:modified xsi:type="dcterms:W3CDTF">2022-02-10T02:52:56Z</dcterms:modified>
  <cp:category/>
  <cp:contentStatus/>
</cp:coreProperties>
</file>